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Flipcarbon\In Leather\Feb\"/>
    </mc:Choice>
  </mc:AlternateContent>
  <xr:revisionPtr revIDLastSave="0" documentId="13_ncr:1_{41CB6D5D-D55E-40B7-B6C1-4DBBC277A42A}" xr6:coauthVersionLast="47" xr6:coauthVersionMax="47" xr10:uidLastSave="{00000000-0000-0000-0000-000000000000}"/>
  <bookViews>
    <workbookView xWindow="-108" yWindow="-108" windowWidth="23256" windowHeight="12456" xr2:uid="{47CE9264-88A3-4232-BD1B-906342900AD5}"/>
  </bookViews>
  <sheets>
    <sheet name="P&amp;L" sheetId="5" r:id="rId1"/>
    <sheet name="BS" sheetId="6" r:id="rId2"/>
    <sheet name="CFS" sheetId="7" r:id="rId3"/>
    <sheet name="BS Schedule" sheetId="12" r:id="rId4"/>
    <sheet name="Sundry Creditors" sheetId="14" r:id="rId5"/>
    <sheet name="Sundry Debtors" sheetId="15" r:id="rId6"/>
    <sheet name="P&amp;L Schedule" sheetId="1" r:id="rId7"/>
    <sheet name="S&amp;D Exp" sheetId="2" r:id="rId8"/>
    <sheet name="AOP vs Actuals" sheetId="13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3" hidden="1">'BS Schedule'!$A$18:$O$54</definedName>
    <definedName name="_xlnm._FilterDatabase" localSheetId="4" hidden="1">'Sundry Creditors'!$B$2:$L$636</definedName>
    <definedName name="_xlnm._FilterDatabase" localSheetId="5" hidden="1">'Sundry Debtors'!$B$2:$L$399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9" i="15" l="1"/>
  <c r="L398" i="15"/>
  <c r="L134" i="15"/>
  <c r="L19" i="15"/>
  <c r="L392" i="15"/>
  <c r="L390" i="15"/>
  <c r="L389" i="15"/>
  <c r="L388" i="15"/>
  <c r="L387" i="15"/>
  <c r="L386" i="15"/>
  <c r="L381" i="15"/>
  <c r="L380" i="15"/>
  <c r="L379" i="15"/>
  <c r="L374" i="15"/>
  <c r="L367" i="15"/>
  <c r="L366" i="15"/>
  <c r="L365" i="15"/>
  <c r="L362" i="15"/>
  <c r="L361" i="15"/>
  <c r="L359" i="15"/>
  <c r="L353" i="15"/>
  <c r="L352" i="15"/>
  <c r="L336" i="15"/>
  <c r="L335" i="15"/>
  <c r="L333" i="15"/>
  <c r="L332" i="15"/>
  <c r="L329" i="15"/>
  <c r="L328" i="15"/>
  <c r="L318" i="15"/>
  <c r="L313" i="15"/>
  <c r="L311" i="15"/>
  <c r="L307" i="15"/>
  <c r="L299" i="15"/>
  <c r="L295" i="15"/>
  <c r="L294" i="15"/>
  <c r="L292" i="15"/>
  <c r="L291" i="15"/>
  <c r="L289" i="15"/>
  <c r="L286" i="15"/>
  <c r="L280" i="15"/>
  <c r="L274" i="15"/>
  <c r="L273" i="15"/>
  <c r="L269" i="15"/>
  <c r="L266" i="15"/>
  <c r="L260" i="15"/>
  <c r="L254" i="15"/>
  <c r="L244" i="15"/>
  <c r="L235" i="15"/>
  <c r="L230" i="15"/>
  <c r="L226" i="15"/>
  <c r="L220" i="15"/>
  <c r="L215" i="15"/>
  <c r="L207" i="15"/>
  <c r="L196" i="15"/>
  <c r="L195" i="15"/>
  <c r="L136" i="15"/>
  <c r="L135" i="15"/>
  <c r="L130" i="15"/>
  <c r="L128" i="15"/>
  <c r="L126" i="15"/>
  <c r="L123" i="15"/>
  <c r="L106" i="15"/>
  <c r="L87" i="15"/>
  <c r="L80" i="15"/>
  <c r="L75" i="15"/>
  <c r="L62" i="15"/>
  <c r="L60" i="15"/>
  <c r="L58" i="15"/>
  <c r="L55" i="15"/>
  <c r="L53" i="15"/>
  <c r="L51" i="15"/>
  <c r="L42" i="15"/>
  <c r="L39" i="15"/>
  <c r="L37" i="15"/>
  <c r="L34" i="15"/>
  <c r="L32" i="15"/>
  <c r="L26" i="15"/>
  <c r="L13" i="15"/>
  <c r="L5" i="15"/>
  <c r="L3" i="15"/>
  <c r="L4" i="15"/>
  <c r="L6" i="15"/>
  <c r="L7" i="15"/>
  <c r="L8" i="15"/>
  <c r="L9" i="15"/>
  <c r="L10" i="15"/>
  <c r="L11" i="15"/>
  <c r="L15" i="15"/>
  <c r="L16" i="15"/>
  <c r="L18" i="15"/>
  <c r="L21" i="15"/>
  <c r="L22" i="15"/>
  <c r="L23" i="15"/>
  <c r="L24" i="15"/>
  <c r="L25" i="15"/>
  <c r="L27" i="15"/>
  <c r="L29" i="15"/>
  <c r="L30" i="15"/>
  <c r="L33" i="15"/>
  <c r="L35" i="15"/>
  <c r="L36" i="15"/>
  <c r="L38" i="15"/>
  <c r="L40" i="15"/>
  <c r="L43" i="15"/>
  <c r="L44" i="15"/>
  <c r="L45" i="15"/>
  <c r="L47" i="15"/>
  <c r="L48" i="15"/>
  <c r="L49" i="15"/>
  <c r="L50" i="15"/>
  <c r="L52" i="15"/>
  <c r="L54" i="15"/>
  <c r="L56" i="15"/>
  <c r="L57" i="15"/>
  <c r="L59" i="15"/>
  <c r="L61" i="15"/>
  <c r="L63" i="15"/>
  <c r="L64" i="15"/>
  <c r="L65" i="15"/>
  <c r="L66" i="15"/>
  <c r="L67" i="15"/>
  <c r="L68" i="15"/>
  <c r="L69" i="15"/>
  <c r="L70" i="15"/>
  <c r="L71" i="15"/>
  <c r="L72" i="15"/>
  <c r="L74" i="15"/>
  <c r="L76" i="15"/>
  <c r="L77" i="15"/>
  <c r="L78" i="15"/>
  <c r="L79" i="15"/>
  <c r="L81" i="15"/>
  <c r="L82" i="15"/>
  <c r="L83" i="15"/>
  <c r="L84" i="15"/>
  <c r="L85" i="15"/>
  <c r="L86" i="15"/>
  <c r="L88" i="15"/>
  <c r="L89" i="15"/>
  <c r="L90" i="15"/>
  <c r="L91" i="15"/>
  <c r="L92" i="15"/>
  <c r="L94" i="15"/>
  <c r="L95" i="15"/>
  <c r="L96" i="15"/>
  <c r="L97" i="15"/>
  <c r="L98" i="15"/>
  <c r="L99" i="15"/>
  <c r="L100" i="15"/>
  <c r="L102" i="15"/>
  <c r="L103" i="15"/>
  <c r="L104" i="15"/>
  <c r="L105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20" i="15"/>
  <c r="L121" i="15"/>
  <c r="L122" i="15"/>
  <c r="L124" i="15"/>
  <c r="L125" i="15"/>
  <c r="L127" i="15"/>
  <c r="L129" i="15"/>
  <c r="L131" i="15"/>
  <c r="L132" i="15"/>
  <c r="L133" i="15"/>
  <c r="L138" i="15"/>
  <c r="L139" i="15"/>
  <c r="L140" i="15"/>
  <c r="L141" i="15"/>
  <c r="L143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7" i="15"/>
  <c r="L198" i="15"/>
  <c r="L199" i="15"/>
  <c r="L200" i="15"/>
  <c r="L201" i="15"/>
  <c r="L202" i="15"/>
  <c r="L203" i="15"/>
  <c r="L204" i="15"/>
  <c r="L205" i="15"/>
  <c r="L206" i="15"/>
  <c r="L210" i="15"/>
  <c r="L211" i="15"/>
  <c r="L214" i="15"/>
  <c r="L218" i="15"/>
  <c r="L222" i="15"/>
  <c r="L223" i="15"/>
  <c r="L224" i="15"/>
  <c r="L225" i="15"/>
  <c r="L228" i="15"/>
  <c r="L229" i="15"/>
  <c r="L231" i="15"/>
  <c r="L232" i="15"/>
  <c r="L233" i="15"/>
  <c r="L234" i="15"/>
  <c r="L236" i="15"/>
  <c r="L237" i="15"/>
  <c r="L238" i="15"/>
  <c r="L239" i="15"/>
  <c r="L240" i="15"/>
  <c r="L241" i="15"/>
  <c r="L242" i="15"/>
  <c r="L243" i="15"/>
  <c r="L245" i="15"/>
  <c r="L246" i="15"/>
  <c r="L247" i="15"/>
  <c r="L248" i="15"/>
  <c r="L249" i="15"/>
  <c r="L250" i="15"/>
  <c r="L251" i="15"/>
  <c r="L252" i="15"/>
  <c r="L253" i="15"/>
  <c r="L255" i="15"/>
  <c r="L256" i="15"/>
  <c r="L257" i="15"/>
  <c r="L258" i="15"/>
  <c r="L259" i="15"/>
  <c r="L261" i="15"/>
  <c r="L262" i="15"/>
  <c r="L263" i="15"/>
  <c r="L270" i="15"/>
  <c r="L275" i="15"/>
  <c r="L276" i="15"/>
  <c r="L278" i="15"/>
  <c r="L279" i="15"/>
  <c r="L281" i="15"/>
  <c r="L282" i="15"/>
  <c r="L283" i="15"/>
  <c r="L287" i="15"/>
  <c r="L290" i="15"/>
  <c r="L293" i="15"/>
  <c r="L297" i="15"/>
  <c r="L301" i="15"/>
  <c r="L302" i="15"/>
  <c r="L303" i="15"/>
  <c r="L306" i="15"/>
  <c r="L308" i="15"/>
  <c r="L309" i="15"/>
  <c r="L310" i="15"/>
  <c r="L314" i="15"/>
  <c r="L316" i="15"/>
  <c r="L317" i="15"/>
  <c r="L319" i="15"/>
  <c r="L320" i="15"/>
  <c r="L321" i="15"/>
  <c r="L323" i="15"/>
  <c r="L324" i="15"/>
  <c r="L326" i="15"/>
  <c r="L327" i="15"/>
  <c r="L331" i="15"/>
  <c r="L334" i="15"/>
  <c r="L337" i="15"/>
  <c r="L338" i="15"/>
  <c r="L339" i="15"/>
  <c r="L340" i="15"/>
  <c r="L341" i="15"/>
  <c r="L342" i="15"/>
  <c r="L343" i="15"/>
  <c r="L344" i="15"/>
  <c r="L345" i="15"/>
  <c r="L346" i="15"/>
  <c r="L347" i="15"/>
  <c r="L350" i="15"/>
  <c r="L354" i="15"/>
  <c r="L355" i="15"/>
  <c r="L356" i="15"/>
  <c r="L357" i="15"/>
  <c r="L360" i="15"/>
  <c r="L363" i="15"/>
  <c r="L364" i="15"/>
  <c r="L368" i="15"/>
  <c r="L369" i="15"/>
  <c r="L372" i="15"/>
  <c r="L373" i="15"/>
  <c r="L376" i="15"/>
  <c r="L378" i="15"/>
  <c r="L393" i="15"/>
  <c r="L636" i="14" l="1"/>
  <c r="L635" i="14"/>
  <c r="L634" i="14"/>
  <c r="C508" i="14"/>
  <c r="D508" i="14"/>
  <c r="E508" i="14"/>
  <c r="F508" i="14"/>
  <c r="G508" i="14"/>
  <c r="H508" i="14"/>
  <c r="I508" i="14"/>
  <c r="J508" i="14"/>
  <c r="K508" i="14"/>
  <c r="L508" i="14"/>
  <c r="L624" i="14"/>
  <c r="L625" i="14"/>
  <c r="L626" i="14"/>
  <c r="L627" i="14"/>
  <c r="L503" i="14"/>
  <c r="L504" i="14"/>
  <c r="L502" i="14"/>
  <c r="L505" i="14"/>
  <c r="L506" i="14"/>
  <c r="L340" i="14"/>
  <c r="L294" i="14"/>
  <c r="L295" i="14"/>
  <c r="L290" i="14"/>
  <c r="L291" i="14"/>
  <c r="L292" i="14"/>
  <c r="L293" i="14"/>
  <c r="L289" i="14"/>
  <c r="L287" i="14"/>
  <c r="L288" i="14"/>
  <c r="L286" i="14"/>
  <c r="L632" i="14"/>
  <c r="L629" i="14"/>
  <c r="L623" i="14"/>
  <c r="L622" i="14"/>
  <c r="L613" i="14"/>
  <c r="L612" i="14"/>
  <c r="L608" i="14"/>
  <c r="L601" i="14"/>
  <c r="L600" i="14"/>
  <c r="L587" i="14"/>
  <c r="L583" i="14"/>
  <c r="L573" i="14"/>
  <c r="L569" i="14"/>
  <c r="L568" i="14"/>
  <c r="L559" i="14"/>
  <c r="L557" i="14"/>
  <c r="L556" i="14"/>
  <c r="L554" i="14"/>
  <c r="L552" i="14"/>
  <c r="L543" i="14"/>
  <c r="L542" i="14"/>
  <c r="L541" i="14"/>
  <c r="L540" i="14"/>
  <c r="L539" i="14"/>
  <c r="L538" i="14"/>
  <c r="L535" i="14"/>
  <c r="L534" i="14"/>
  <c r="L529" i="14"/>
  <c r="L520" i="14"/>
  <c r="L519" i="14"/>
  <c r="L497" i="14"/>
  <c r="L496" i="14"/>
  <c r="L492" i="14"/>
  <c r="L488" i="14"/>
  <c r="L485" i="14"/>
  <c r="L475" i="14"/>
  <c r="L469" i="14"/>
  <c r="L465" i="14"/>
  <c r="L453" i="14"/>
  <c r="L446" i="14"/>
  <c r="L443" i="14"/>
  <c r="L436" i="14"/>
  <c r="L432" i="14"/>
  <c r="L424" i="14"/>
  <c r="L413" i="14"/>
  <c r="L410" i="14"/>
  <c r="L402" i="14"/>
  <c r="L400" i="14"/>
  <c r="L396" i="14"/>
  <c r="L394" i="14"/>
  <c r="L388" i="14"/>
  <c r="L387" i="14"/>
  <c r="L371" i="14"/>
  <c r="L370" i="14"/>
  <c r="L369" i="14"/>
  <c r="L362" i="14"/>
  <c r="L353" i="14"/>
  <c r="L338" i="14"/>
  <c r="L334" i="14"/>
  <c r="L333" i="14"/>
  <c r="L332" i="14"/>
  <c r="L327" i="14"/>
  <c r="L325" i="14"/>
  <c r="L324" i="14"/>
  <c r="L323" i="14"/>
  <c r="L320" i="14"/>
  <c r="L319" i="14"/>
  <c r="L315" i="14"/>
  <c r="L314" i="14"/>
  <c r="L311" i="14"/>
  <c r="L309" i="14"/>
  <c r="L305" i="14"/>
  <c r="L304" i="14"/>
  <c r="L302" i="14"/>
  <c r="L258" i="14"/>
  <c r="L252" i="14"/>
  <c r="L250" i="14"/>
  <c r="L241" i="14"/>
  <c r="L236" i="14"/>
  <c r="L227" i="14"/>
  <c r="L222" i="14"/>
  <c r="L218" i="14"/>
  <c r="L217" i="14"/>
  <c r="L213" i="14"/>
  <c r="L212" i="14"/>
  <c r="L211" i="14"/>
  <c r="L198" i="14"/>
  <c r="L195" i="14"/>
  <c r="L192" i="14"/>
  <c r="L191" i="14"/>
  <c r="L187" i="14"/>
  <c r="L177" i="14"/>
  <c r="L176" i="14"/>
  <c r="L175" i="14"/>
  <c r="L171" i="14"/>
  <c r="L168" i="14"/>
  <c r="L162" i="14"/>
  <c r="L160" i="14"/>
  <c r="L157" i="14"/>
  <c r="L156" i="14"/>
  <c r="L153" i="14"/>
  <c r="L152" i="14"/>
  <c r="L143" i="14"/>
  <c r="L126" i="14"/>
  <c r="L125" i="14"/>
  <c r="L123" i="14"/>
  <c r="L114" i="14"/>
  <c r="L104" i="14"/>
  <c r="L89" i="14"/>
  <c r="L86" i="14"/>
  <c r="L85" i="14"/>
  <c r="L83" i="14"/>
  <c r="L78" i="14"/>
  <c r="L69" i="14"/>
  <c r="L68" i="14"/>
  <c r="L64" i="14"/>
  <c r="L59" i="14"/>
  <c r="L46" i="14"/>
  <c r="L43" i="14"/>
  <c r="L42" i="14"/>
  <c r="L41" i="14"/>
  <c r="L37" i="14"/>
  <c r="L32" i="14"/>
  <c r="L29" i="14"/>
  <c r="L23" i="14"/>
  <c r="L22" i="14"/>
  <c r="L19" i="14"/>
  <c r="L15" i="14"/>
  <c r="L14" i="14"/>
  <c r="L13" i="14"/>
  <c r="L12" i="14"/>
  <c r="L4" i="14"/>
  <c r="L5" i="14"/>
  <c r="L6" i="14"/>
  <c r="L7" i="14"/>
  <c r="L9" i="14"/>
  <c r="L10" i="14"/>
  <c r="L11" i="14"/>
  <c r="L16" i="14"/>
  <c r="L17" i="14"/>
  <c r="L20" i="14"/>
  <c r="L21" i="14"/>
  <c r="L24" i="14"/>
  <c r="L25" i="14"/>
  <c r="L26" i="14"/>
  <c r="L27" i="14"/>
  <c r="L28" i="14"/>
  <c r="L30" i="14"/>
  <c r="L31" i="14"/>
  <c r="L33" i="14"/>
  <c r="L34" i="14"/>
  <c r="L39" i="14"/>
  <c r="L40" i="14"/>
  <c r="L44" i="14"/>
  <c r="L47" i="14"/>
  <c r="L51" i="14"/>
  <c r="L53" i="14"/>
  <c r="L57" i="14"/>
  <c r="L58" i="14"/>
  <c r="L62" i="14"/>
  <c r="L63" i="14"/>
  <c r="L66" i="14"/>
  <c r="L67" i="14"/>
  <c r="L70" i="14"/>
  <c r="L71" i="14"/>
  <c r="L74" i="14"/>
  <c r="L75" i="14"/>
  <c r="L76" i="14"/>
  <c r="L79" i="14"/>
  <c r="L80" i="14"/>
  <c r="L81" i="14"/>
  <c r="L87" i="14"/>
  <c r="L88" i="14"/>
  <c r="L91" i="14"/>
  <c r="L92" i="14"/>
  <c r="L93" i="14"/>
  <c r="L96" i="14"/>
  <c r="L98" i="14"/>
  <c r="L99" i="14"/>
  <c r="L100" i="14"/>
  <c r="L101" i="14"/>
  <c r="L102" i="14"/>
  <c r="L103" i="14"/>
  <c r="L106" i="14"/>
  <c r="L107" i="14"/>
  <c r="L108" i="14"/>
  <c r="L109" i="14"/>
  <c r="L110" i="14"/>
  <c r="L112" i="14"/>
  <c r="L113" i="14"/>
  <c r="L115" i="14"/>
  <c r="L118" i="14"/>
  <c r="L120" i="14"/>
  <c r="L121" i="14"/>
  <c r="L124" i="14"/>
  <c r="L129" i="14"/>
  <c r="L130" i="14"/>
  <c r="L132" i="14"/>
  <c r="L133" i="14"/>
  <c r="L134" i="14"/>
  <c r="L136" i="14"/>
  <c r="L137" i="14"/>
  <c r="L139" i="14"/>
  <c r="L141" i="14"/>
  <c r="L142" i="14"/>
  <c r="L145" i="14"/>
  <c r="L146" i="14"/>
  <c r="L148" i="14"/>
  <c r="L149" i="14"/>
  <c r="L154" i="14"/>
  <c r="L159" i="14"/>
  <c r="L161" i="14"/>
  <c r="L163" i="14"/>
  <c r="L164" i="14"/>
  <c r="L165" i="14"/>
  <c r="L169" i="14"/>
  <c r="L170" i="14"/>
  <c r="L172" i="14"/>
  <c r="L173" i="14"/>
  <c r="L174" i="14"/>
  <c r="L178" i="14"/>
  <c r="L179" i="14"/>
  <c r="L180" i="14"/>
  <c r="L181" i="14"/>
  <c r="L182" i="14"/>
  <c r="L183" i="14"/>
  <c r="L185" i="14"/>
  <c r="L188" i="14"/>
  <c r="L189" i="14"/>
  <c r="L194" i="14"/>
  <c r="L196" i="14"/>
  <c r="L197" i="14"/>
  <c r="L202" i="14"/>
  <c r="L203" i="14"/>
  <c r="L204" i="14"/>
  <c r="L205" i="14"/>
  <c r="L207" i="14"/>
  <c r="L208" i="14"/>
  <c r="L214" i="14"/>
  <c r="L216" i="14"/>
  <c r="L219" i="14"/>
  <c r="L220" i="14"/>
  <c r="L221" i="14"/>
  <c r="L224" i="14"/>
  <c r="L226" i="14"/>
  <c r="L229" i="14"/>
  <c r="L230" i="14"/>
  <c r="L232" i="14"/>
  <c r="L237" i="14"/>
  <c r="L239" i="14"/>
  <c r="L240" i="14"/>
  <c r="L243" i="14"/>
  <c r="L244" i="14"/>
  <c r="L245" i="14"/>
  <c r="L247" i="14"/>
  <c r="L248" i="14"/>
  <c r="L251" i="14"/>
  <c r="L253" i="14"/>
  <c r="L254" i="14"/>
  <c r="L255" i="14"/>
  <c r="L256" i="14"/>
  <c r="L257" i="14"/>
  <c r="L259" i="14"/>
  <c r="L260" i="14"/>
  <c r="L261" i="14"/>
  <c r="L262" i="14"/>
  <c r="L265" i="14"/>
  <c r="L266" i="14"/>
  <c r="L267" i="14"/>
  <c r="L269" i="14"/>
  <c r="L273" i="14"/>
  <c r="L274" i="14"/>
  <c r="L276" i="14"/>
  <c r="L279" i="14"/>
  <c r="L280" i="14"/>
  <c r="L281" i="14"/>
  <c r="L298" i="14"/>
  <c r="L299" i="14"/>
  <c r="L300" i="14"/>
  <c r="L301" i="14"/>
  <c r="L303" i="14"/>
  <c r="L307" i="14"/>
  <c r="L310" i="14"/>
  <c r="L313" i="14"/>
  <c r="L316" i="14"/>
  <c r="L318" i="14"/>
  <c r="L321" i="14"/>
  <c r="L326" i="14"/>
  <c r="L328" i="14"/>
  <c r="L329" i="14"/>
  <c r="L330" i="14"/>
  <c r="L331" i="14"/>
  <c r="L335" i="14"/>
  <c r="L336" i="14"/>
  <c r="L337" i="14"/>
  <c r="L339" i="14"/>
  <c r="L343" i="14"/>
  <c r="L359" i="14"/>
  <c r="L361" i="14"/>
  <c r="L363" i="14"/>
  <c r="L364" i="14"/>
  <c r="L365" i="14"/>
  <c r="L367" i="14"/>
  <c r="L374" i="14"/>
  <c r="L375" i="14"/>
  <c r="L376" i="14"/>
  <c r="L377" i="14"/>
  <c r="L380" i="14"/>
  <c r="L382" i="14"/>
  <c r="L385" i="14"/>
  <c r="L386" i="14"/>
  <c r="L389" i="14"/>
  <c r="L390" i="14"/>
  <c r="L391" i="14"/>
  <c r="L393" i="14"/>
  <c r="L395" i="14"/>
  <c r="L398" i="14"/>
  <c r="L399" i="14"/>
  <c r="L401" i="14"/>
  <c r="L403" i="14"/>
  <c r="L405" i="14"/>
  <c r="L407" i="14"/>
  <c r="L411" i="14"/>
  <c r="L412" i="14"/>
  <c r="L415" i="14"/>
  <c r="L417" i="14"/>
  <c r="L418" i="14"/>
  <c r="L419" i="14"/>
  <c r="L420" i="14"/>
  <c r="L422" i="14"/>
  <c r="L425" i="14"/>
  <c r="L426" i="14"/>
  <c r="L427" i="14"/>
  <c r="L428" i="14"/>
  <c r="L429" i="14"/>
  <c r="L431" i="14"/>
  <c r="L433" i="14"/>
  <c r="L434" i="14"/>
  <c r="L437" i="14"/>
  <c r="L438" i="14"/>
  <c r="L440" i="14"/>
  <c r="L441" i="14"/>
  <c r="L444" i="14"/>
  <c r="L445" i="14"/>
  <c r="L449" i="14"/>
  <c r="L450" i="14"/>
  <c r="L451" i="14"/>
  <c r="L452" i="14"/>
  <c r="L455" i="14"/>
  <c r="L457" i="14"/>
  <c r="L459" i="14"/>
  <c r="L460" i="14"/>
  <c r="L461" i="14"/>
  <c r="L463" i="14"/>
  <c r="L466" i="14"/>
  <c r="L467" i="14"/>
  <c r="L468" i="14"/>
  <c r="L470" i="14"/>
  <c r="L471" i="14"/>
  <c r="L473" i="14"/>
  <c r="L474" i="14"/>
  <c r="L476" i="14"/>
  <c r="L477" i="14"/>
  <c r="L478" i="14"/>
  <c r="L479" i="14"/>
  <c r="L481" i="14"/>
  <c r="L482" i="14"/>
  <c r="L483" i="14"/>
  <c r="L486" i="14"/>
  <c r="L490" i="14"/>
  <c r="L495" i="14"/>
  <c r="L498" i="14"/>
  <c r="L499" i="14"/>
  <c r="L509" i="14"/>
  <c r="L510" i="14"/>
  <c r="L511" i="14"/>
  <c r="L512" i="14"/>
  <c r="L513" i="14"/>
  <c r="L514" i="14"/>
  <c r="L515" i="14"/>
  <c r="L516" i="14"/>
  <c r="L517" i="14"/>
  <c r="L521" i="14"/>
  <c r="L522" i="14"/>
  <c r="L523" i="14"/>
  <c r="L524" i="14"/>
  <c r="L525" i="14"/>
  <c r="L526" i="14"/>
  <c r="L528" i="14"/>
  <c r="L530" i="14"/>
  <c r="L531" i="14"/>
  <c r="L533" i="14"/>
  <c r="L537" i="14"/>
  <c r="L544" i="14"/>
  <c r="L545" i="14"/>
  <c r="L546" i="14"/>
  <c r="L547" i="14"/>
  <c r="L549" i="14"/>
  <c r="L551" i="14"/>
  <c r="L553" i="14"/>
  <c r="L555" i="14"/>
  <c r="L560" i="14"/>
  <c r="L561" i="14"/>
  <c r="L563" i="14"/>
  <c r="L564" i="14"/>
  <c r="L565" i="14"/>
  <c r="L566" i="14"/>
  <c r="L567" i="14"/>
  <c r="L570" i="14"/>
  <c r="L571" i="14"/>
  <c r="L572" i="14"/>
  <c r="L575" i="14"/>
  <c r="L576" i="14"/>
  <c r="L578" i="14"/>
  <c r="L579" i="14"/>
  <c r="L580" i="14"/>
  <c r="L581" i="14"/>
  <c r="L584" i="14"/>
  <c r="L586" i="14"/>
  <c r="L589" i="14"/>
  <c r="L591" i="14"/>
  <c r="L592" i="14"/>
  <c r="L596" i="14"/>
  <c r="L598" i="14"/>
  <c r="L602" i="14"/>
  <c r="L603" i="14"/>
  <c r="L604" i="14"/>
  <c r="L605" i="14"/>
  <c r="L606" i="14"/>
  <c r="L610" i="14"/>
  <c r="L611" i="14"/>
  <c r="L614" i="14"/>
  <c r="L618" i="14"/>
  <c r="L619" i="14"/>
  <c r="L620" i="14"/>
  <c r="L621" i="14"/>
  <c r="L20" i="12"/>
  <c r="L24" i="12"/>
  <c r="L26" i="12"/>
  <c r="L27" i="12"/>
  <c r="L28" i="12"/>
  <c r="L29" i="12"/>
  <c r="L30" i="12"/>
  <c r="L35" i="12"/>
  <c r="L37" i="12"/>
  <c r="L39" i="12"/>
  <c r="L41" i="12"/>
  <c r="L42" i="12"/>
  <c r="L44" i="12"/>
  <c r="L45" i="12"/>
  <c r="L46" i="12"/>
  <c r="L48" i="12"/>
  <c r="L54" i="12"/>
  <c r="L13" i="12"/>
  <c r="M47" i="6"/>
  <c r="M8" i="6"/>
  <c r="M93" i="5"/>
  <c r="M82" i="5"/>
  <c r="M83" i="5"/>
  <c r="M87" i="5" s="1"/>
  <c r="M84" i="5"/>
  <c r="M88" i="5" s="1"/>
  <c r="M90" i="5" s="1"/>
  <c r="M91" i="5" s="1"/>
  <c r="M85" i="5"/>
  <c r="L101" i="1"/>
  <c r="L66" i="1"/>
  <c r="L93" i="5"/>
  <c r="F93" i="5"/>
  <c r="E93" i="5"/>
  <c r="G93" i="5"/>
  <c r="H93" i="5"/>
  <c r="I93" i="5"/>
  <c r="J93" i="5"/>
  <c r="K93" i="5"/>
  <c r="D93" i="5"/>
  <c r="E91" i="5"/>
  <c r="F91" i="5"/>
  <c r="G91" i="5"/>
  <c r="H91" i="5"/>
  <c r="I91" i="5"/>
  <c r="J91" i="5"/>
  <c r="K91" i="5"/>
  <c r="L91" i="5"/>
  <c r="D91" i="5"/>
  <c r="E90" i="5"/>
  <c r="F90" i="5"/>
  <c r="G90" i="5"/>
  <c r="H90" i="5"/>
  <c r="I90" i="5"/>
  <c r="J90" i="5"/>
  <c r="K90" i="5"/>
  <c r="L90" i="5"/>
  <c r="D90" i="5"/>
  <c r="K394" i="15"/>
  <c r="K392" i="15"/>
  <c r="K391" i="15"/>
  <c r="K390" i="15"/>
  <c r="K386" i="15"/>
  <c r="K385" i="15"/>
  <c r="K380" i="15"/>
  <c r="K379" i="15"/>
  <c r="K374" i="15"/>
  <c r="K362" i="15"/>
  <c r="K359" i="15"/>
  <c r="K358" i="15"/>
  <c r="K349" i="15"/>
  <c r="K348" i="15"/>
  <c r="K336" i="15"/>
  <c r="K335" i="15"/>
  <c r="K333" i="15"/>
  <c r="K332" i="15"/>
  <c r="K328" i="15"/>
  <c r="K322" i="15"/>
  <c r="K318" i="15"/>
  <c r="K313" i="15"/>
  <c r="K311" i="15"/>
  <c r="K307" i="15"/>
  <c r="K304" i="15"/>
  <c r="K299" i="15"/>
  <c r="K298" i="15"/>
  <c r="K296" i="15"/>
  <c r="K295" i="15"/>
  <c r="K294" i="15"/>
  <c r="K292" i="15"/>
  <c r="K291" i="15"/>
  <c r="K289" i="15"/>
  <c r="K287" i="15"/>
  <c r="K285" i="15"/>
  <c r="K284" i="15"/>
  <c r="K280" i="15"/>
  <c r="K278" i="15"/>
  <c r="K274" i="15"/>
  <c r="K273" i="15"/>
  <c r="K269" i="15"/>
  <c r="K266" i="15"/>
  <c r="K254" i="15"/>
  <c r="K235" i="15"/>
  <c r="K230" i="15"/>
  <c r="K226" i="15"/>
  <c r="K220" i="15"/>
  <c r="K219" i="15"/>
  <c r="K215" i="15"/>
  <c r="K207" i="15"/>
  <c r="K196" i="15"/>
  <c r="K195" i="15"/>
  <c r="K143" i="15"/>
  <c r="K141" i="15"/>
  <c r="K136" i="15"/>
  <c r="K135" i="15"/>
  <c r="K128" i="15"/>
  <c r="K126" i="15"/>
  <c r="K101" i="15"/>
  <c r="K87" i="15"/>
  <c r="K80" i="15"/>
  <c r="K75" i="15"/>
  <c r="K62" i="15"/>
  <c r="K60" i="15"/>
  <c r="K58" i="15"/>
  <c r="K55" i="15"/>
  <c r="K53" i="15"/>
  <c r="K46" i="15"/>
  <c r="K41" i="15"/>
  <c r="K39" i="15"/>
  <c r="K34" i="15"/>
  <c r="K32" i="15"/>
  <c r="K31" i="15"/>
  <c r="K13" i="15"/>
  <c r="K5" i="15"/>
  <c r="K3" i="15"/>
  <c r="K4" i="15"/>
  <c r="K6" i="15"/>
  <c r="K7" i="15"/>
  <c r="K8" i="15"/>
  <c r="K9" i="15"/>
  <c r="K10" i="15"/>
  <c r="K11" i="15"/>
  <c r="K15" i="15"/>
  <c r="K16" i="15"/>
  <c r="K18" i="15"/>
  <c r="K21" i="15"/>
  <c r="K22" i="15"/>
  <c r="K23" i="15"/>
  <c r="K24" i="15"/>
  <c r="K25" i="15"/>
  <c r="K26" i="15"/>
  <c r="K27" i="15"/>
  <c r="K29" i="15"/>
  <c r="K30" i="15"/>
  <c r="K33" i="15"/>
  <c r="K35" i="15"/>
  <c r="K36" i="15"/>
  <c r="K37" i="15"/>
  <c r="K38" i="15"/>
  <c r="K40" i="15"/>
  <c r="K42" i="15"/>
  <c r="K43" i="15"/>
  <c r="K44" i="15"/>
  <c r="K45" i="15"/>
  <c r="K47" i="15"/>
  <c r="K48" i="15"/>
  <c r="K49" i="15"/>
  <c r="K50" i="15"/>
  <c r="K51" i="15"/>
  <c r="K52" i="15"/>
  <c r="K54" i="15"/>
  <c r="K56" i="15"/>
  <c r="K57" i="15"/>
  <c r="K59" i="15"/>
  <c r="K61" i="15"/>
  <c r="K63" i="15"/>
  <c r="K64" i="15"/>
  <c r="K65" i="15"/>
  <c r="K66" i="15"/>
  <c r="K67" i="15"/>
  <c r="K68" i="15"/>
  <c r="K69" i="15"/>
  <c r="K70" i="15"/>
  <c r="K71" i="15"/>
  <c r="K72" i="15"/>
  <c r="K74" i="15"/>
  <c r="K76" i="15"/>
  <c r="K77" i="15"/>
  <c r="K78" i="15"/>
  <c r="K79" i="15"/>
  <c r="K81" i="15"/>
  <c r="K82" i="15"/>
  <c r="K83" i="15"/>
  <c r="K84" i="15"/>
  <c r="K85" i="15"/>
  <c r="K86" i="15"/>
  <c r="K88" i="15"/>
  <c r="K89" i="15"/>
  <c r="K90" i="15"/>
  <c r="K91" i="15"/>
  <c r="K92" i="15"/>
  <c r="K94" i="15"/>
  <c r="K95" i="15"/>
  <c r="K96" i="15"/>
  <c r="K97" i="15"/>
  <c r="K98" i="15"/>
  <c r="K99" i="15"/>
  <c r="K100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20" i="15"/>
  <c r="K121" i="15"/>
  <c r="K122" i="15"/>
  <c r="K123" i="15"/>
  <c r="K124" i="15"/>
  <c r="K125" i="15"/>
  <c r="K127" i="15"/>
  <c r="K129" i="15"/>
  <c r="K130" i="15"/>
  <c r="K131" i="15"/>
  <c r="K132" i="15"/>
  <c r="K133" i="15"/>
  <c r="K138" i="15"/>
  <c r="K139" i="15"/>
  <c r="K140" i="15"/>
  <c r="K142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7" i="15"/>
  <c r="K198" i="15"/>
  <c r="K199" i="15"/>
  <c r="K200" i="15"/>
  <c r="K201" i="15"/>
  <c r="K202" i="15"/>
  <c r="K203" i="15"/>
  <c r="K204" i="15"/>
  <c r="K205" i="15"/>
  <c r="K206" i="15"/>
  <c r="K208" i="15"/>
  <c r="K209" i="15"/>
  <c r="K210" i="15"/>
  <c r="K211" i="15"/>
  <c r="K212" i="15"/>
  <c r="K213" i="15"/>
  <c r="K214" i="15"/>
  <c r="K216" i="15"/>
  <c r="K217" i="15"/>
  <c r="K218" i="15"/>
  <c r="K221" i="15"/>
  <c r="K222" i="15"/>
  <c r="K223" i="15"/>
  <c r="K224" i="15"/>
  <c r="K225" i="15"/>
  <c r="K227" i="15"/>
  <c r="K228" i="15"/>
  <c r="K229" i="15"/>
  <c r="K231" i="15"/>
  <c r="K232" i="15"/>
  <c r="K233" i="15"/>
  <c r="K234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5" i="15"/>
  <c r="K256" i="15"/>
  <c r="K257" i="15"/>
  <c r="K258" i="15"/>
  <c r="K259" i="15"/>
  <c r="K261" i="15"/>
  <c r="K262" i="15"/>
  <c r="K264" i="15"/>
  <c r="K265" i="15"/>
  <c r="K270" i="15"/>
  <c r="K275" i="15"/>
  <c r="K276" i="15"/>
  <c r="K279" i="15"/>
  <c r="K281" i="15"/>
  <c r="K282" i="15"/>
  <c r="K283" i="15"/>
  <c r="K286" i="15"/>
  <c r="K290" i="15"/>
  <c r="K293" i="15"/>
  <c r="K297" i="15"/>
  <c r="K301" i="15"/>
  <c r="K302" i="15"/>
  <c r="K303" i="15"/>
  <c r="K306" i="15"/>
  <c r="K308" i="15"/>
  <c r="K309" i="15"/>
  <c r="K310" i="15"/>
  <c r="K314" i="15"/>
  <c r="K316" i="15"/>
  <c r="K317" i="15"/>
  <c r="K319" i="15"/>
  <c r="K320" i="15"/>
  <c r="K321" i="15"/>
  <c r="K323" i="15"/>
  <c r="K324" i="15"/>
  <c r="K326" i="15"/>
  <c r="K327" i="15"/>
  <c r="K329" i="15"/>
  <c r="K331" i="15"/>
  <c r="K334" i="15"/>
  <c r="K337" i="15"/>
  <c r="K338" i="15"/>
  <c r="K339" i="15"/>
  <c r="K340" i="15"/>
  <c r="K341" i="15"/>
  <c r="K342" i="15"/>
  <c r="K343" i="15"/>
  <c r="K344" i="15"/>
  <c r="K345" i="15"/>
  <c r="K346" i="15"/>
  <c r="K347" i="15"/>
  <c r="K350" i="15"/>
  <c r="K352" i="15"/>
  <c r="K354" i="15"/>
  <c r="K355" i="15"/>
  <c r="K356" i="15"/>
  <c r="K357" i="15"/>
  <c r="K360" i="15"/>
  <c r="K361" i="15"/>
  <c r="K363" i="15"/>
  <c r="K364" i="15"/>
  <c r="K365" i="15"/>
  <c r="K368" i="15"/>
  <c r="K369" i="15"/>
  <c r="K372" i="15"/>
  <c r="K376" i="15"/>
  <c r="K378" i="15"/>
  <c r="K381" i="15"/>
  <c r="K388" i="15"/>
  <c r="K393" i="15"/>
  <c r="J398" i="15"/>
  <c r="J399" i="15" s="1"/>
  <c r="K623" i="14"/>
  <c r="K622" i="14"/>
  <c r="K619" i="14"/>
  <c r="K613" i="14"/>
  <c r="K612" i="14"/>
  <c r="K608" i="14"/>
  <c r="K601" i="14"/>
  <c r="K594" i="14"/>
  <c r="K590" i="14"/>
  <c r="K587" i="14"/>
  <c r="K583" i="14"/>
  <c r="K573" i="14"/>
  <c r="K569" i="14"/>
  <c r="K568" i="14"/>
  <c r="K562" i="14"/>
  <c r="K559" i="14"/>
  <c r="K557" i="14"/>
  <c r="K556" i="14"/>
  <c r="K554" i="14"/>
  <c r="K552" i="14"/>
  <c r="K550" i="14"/>
  <c r="K548" i="14"/>
  <c r="K542" i="14"/>
  <c r="K541" i="14"/>
  <c r="K539" i="14"/>
  <c r="K538" i="14"/>
  <c r="K535" i="14"/>
  <c r="K534" i="14"/>
  <c r="K532" i="14"/>
  <c r="K529" i="14"/>
  <c r="K527" i="14"/>
  <c r="K520" i="14"/>
  <c r="K519" i="14"/>
  <c r="K491" i="14"/>
  <c r="K488" i="14"/>
  <c r="K469" i="14"/>
  <c r="K465" i="14"/>
  <c r="K454" i="14"/>
  <c r="K453" i="14"/>
  <c r="K446" i="14"/>
  <c r="K442" i="14"/>
  <c r="K436" i="14"/>
  <c r="K424" i="14"/>
  <c r="K413" i="14"/>
  <c r="K408" i="14"/>
  <c r="K402" i="14"/>
  <c r="K397" i="14"/>
  <c r="K396" i="14"/>
  <c r="K394" i="14"/>
  <c r="K392" i="14"/>
  <c r="K387" i="14"/>
  <c r="K386" i="14"/>
  <c r="K384" i="14"/>
  <c r="K383" i="14"/>
  <c r="K372" i="14"/>
  <c r="K371" i="14"/>
  <c r="K370" i="14"/>
  <c r="K369" i="14"/>
  <c r="K362" i="14"/>
  <c r="K359" i="14"/>
  <c r="K357" i="14"/>
  <c r="K353" i="14"/>
  <c r="K343" i="14"/>
  <c r="K334" i="14"/>
  <c r="K333" i="14"/>
  <c r="K332" i="14"/>
  <c r="K327" i="14"/>
  <c r="K325" i="14"/>
  <c r="K324" i="14"/>
  <c r="K323" i="14"/>
  <c r="K320" i="14"/>
  <c r="K319" i="14"/>
  <c r="K315" i="14"/>
  <c r="K314" i="14"/>
  <c r="K311" i="14"/>
  <c r="K309" i="14"/>
  <c r="K305" i="14"/>
  <c r="K304" i="14"/>
  <c r="K302" i="14"/>
  <c r="K277" i="14"/>
  <c r="K272" i="14"/>
  <c r="K258" i="14"/>
  <c r="K255" i="14"/>
  <c r="K252" i="14"/>
  <c r="K251" i="14"/>
  <c r="K250" i="14"/>
  <c r="K248" i="14"/>
  <c r="K241" i="14"/>
  <c r="K236" i="14"/>
  <c r="K235" i="14"/>
  <c r="K228" i="14"/>
  <c r="K227" i="14"/>
  <c r="K222" i="14"/>
  <c r="K217" i="14"/>
  <c r="K215" i="14"/>
  <c r="K213" i="14"/>
  <c r="K212" i="14"/>
  <c r="K198" i="14"/>
  <c r="K193" i="14"/>
  <c r="K192" i="14"/>
  <c r="K191" i="14"/>
  <c r="K177" i="14"/>
  <c r="K176" i="14"/>
  <c r="K175" i="14"/>
  <c r="K171" i="14"/>
  <c r="K168" i="14"/>
  <c r="K162" i="14"/>
  <c r="K159" i="14"/>
  <c r="K157" i="14"/>
  <c r="K156" i="14"/>
  <c r="K153" i="14"/>
  <c r="K152" i="14"/>
  <c r="K147" i="14"/>
  <c r="K143" i="14"/>
  <c r="K128" i="14"/>
  <c r="K126" i="14"/>
  <c r="K125" i="14"/>
  <c r="K105" i="14"/>
  <c r="K86" i="14"/>
  <c r="K85" i="14"/>
  <c r="K84" i="14"/>
  <c r="K83" i="14"/>
  <c r="K78" i="14"/>
  <c r="K77" i="14"/>
  <c r="K69" i="14"/>
  <c r="K68" i="14"/>
  <c r="K59" i="14"/>
  <c r="K56" i="14"/>
  <c r="K51" i="14"/>
  <c r="K50" i="14"/>
  <c r="K48" i="14"/>
  <c r="K46" i="14"/>
  <c r="K42" i="14"/>
  <c r="K40" i="14"/>
  <c r="K38" i="14"/>
  <c r="K37" i="14"/>
  <c r="K36" i="14"/>
  <c r="K32" i="14"/>
  <c r="K23" i="14"/>
  <c r="K22" i="14"/>
  <c r="K19" i="14"/>
  <c r="K15" i="14"/>
  <c r="K13" i="14"/>
  <c r="K12" i="14"/>
  <c r="K10" i="14"/>
  <c r="K11" i="14"/>
  <c r="K14" i="14"/>
  <c r="K16" i="14"/>
  <c r="K17" i="14"/>
  <c r="K18" i="14"/>
  <c r="K20" i="14"/>
  <c r="K21" i="14"/>
  <c r="K24" i="14"/>
  <c r="K25" i="14"/>
  <c r="K26" i="14"/>
  <c r="K27" i="14"/>
  <c r="K28" i="14"/>
  <c r="K29" i="14"/>
  <c r="K30" i="14"/>
  <c r="K31" i="14"/>
  <c r="K33" i="14"/>
  <c r="K34" i="14"/>
  <c r="K39" i="14"/>
  <c r="K41" i="14"/>
  <c r="K43" i="14"/>
  <c r="K44" i="14"/>
  <c r="K47" i="14"/>
  <c r="K53" i="14"/>
  <c r="K57" i="14"/>
  <c r="K58" i="14"/>
  <c r="K62" i="14"/>
  <c r="K63" i="14"/>
  <c r="K64" i="14"/>
  <c r="K66" i="14"/>
  <c r="K67" i="14"/>
  <c r="K70" i="14"/>
  <c r="K71" i="14"/>
  <c r="K74" i="14"/>
  <c r="K75" i="14"/>
  <c r="K76" i="14"/>
  <c r="K79" i="14"/>
  <c r="K80" i="14"/>
  <c r="K81" i="14"/>
  <c r="K87" i="14"/>
  <c r="K88" i="14"/>
  <c r="K89" i="14"/>
  <c r="K91" i="14"/>
  <c r="K92" i="14"/>
  <c r="K93" i="14"/>
  <c r="K96" i="14"/>
  <c r="K98" i="14"/>
  <c r="K99" i="14"/>
  <c r="K100" i="14"/>
  <c r="K101" i="14"/>
  <c r="K102" i="14"/>
  <c r="K103" i="14"/>
  <c r="K104" i="14"/>
  <c r="K106" i="14"/>
  <c r="K107" i="14"/>
  <c r="K108" i="14"/>
  <c r="K109" i="14"/>
  <c r="K110" i="14"/>
  <c r="K112" i="14"/>
  <c r="K113" i="14"/>
  <c r="K114" i="14"/>
  <c r="K115" i="14"/>
  <c r="K118" i="14"/>
  <c r="K120" i="14"/>
  <c r="K121" i="14"/>
  <c r="K124" i="14"/>
  <c r="K129" i="14"/>
  <c r="K130" i="14"/>
  <c r="K132" i="14"/>
  <c r="K133" i="14"/>
  <c r="K134" i="14"/>
  <c r="K135" i="14"/>
  <c r="K136" i="14"/>
  <c r="K137" i="14"/>
  <c r="K139" i="14"/>
  <c r="K141" i="14"/>
  <c r="K142" i="14"/>
  <c r="K145" i="14"/>
  <c r="K146" i="14"/>
  <c r="K148" i="14"/>
  <c r="K149" i="14"/>
  <c r="K154" i="14"/>
  <c r="K160" i="14"/>
  <c r="K161" i="14"/>
  <c r="K164" i="14"/>
  <c r="K165" i="14"/>
  <c r="K169" i="14"/>
  <c r="K170" i="14"/>
  <c r="K172" i="14"/>
  <c r="K173" i="14"/>
  <c r="K174" i="14"/>
  <c r="K178" i="14"/>
  <c r="K179" i="14"/>
  <c r="K180" i="14"/>
  <c r="K181" i="14"/>
  <c r="K182" i="14"/>
  <c r="K183" i="14"/>
  <c r="K185" i="14"/>
  <c r="K187" i="14"/>
  <c r="K188" i="14"/>
  <c r="K189" i="14"/>
  <c r="K194" i="14"/>
  <c r="K195" i="14"/>
  <c r="K196" i="14"/>
  <c r="K197" i="14"/>
  <c r="K202" i="14"/>
  <c r="K203" i="14"/>
  <c r="K204" i="14"/>
  <c r="K205" i="14"/>
  <c r="K207" i="14"/>
  <c r="K208" i="14"/>
  <c r="K211" i="14"/>
  <c r="K214" i="14"/>
  <c r="K216" i="14"/>
  <c r="K218" i="14"/>
  <c r="K219" i="14"/>
  <c r="K220" i="14"/>
  <c r="K221" i="14"/>
  <c r="K224" i="14"/>
  <c r="K226" i="14"/>
  <c r="K229" i="14"/>
  <c r="K230" i="14"/>
  <c r="K232" i="14"/>
  <c r="K237" i="14"/>
  <c r="K239" i="14"/>
  <c r="K240" i="14"/>
  <c r="K243" i="14"/>
  <c r="K244" i="14"/>
  <c r="K245" i="14"/>
  <c r="K247" i="14"/>
  <c r="K253" i="14"/>
  <c r="K254" i="14"/>
  <c r="K256" i="14"/>
  <c r="K257" i="14"/>
  <c r="K259" i="14"/>
  <c r="K260" i="14"/>
  <c r="K261" i="14"/>
  <c r="K262" i="14"/>
  <c r="K265" i="14"/>
  <c r="K266" i="14"/>
  <c r="K267" i="14"/>
  <c r="K269" i="14"/>
  <c r="K273" i="14"/>
  <c r="K274" i="14"/>
  <c r="K276" i="14"/>
  <c r="K279" i="14"/>
  <c r="K280" i="14"/>
  <c r="K281" i="14"/>
  <c r="K298" i="14"/>
  <c r="K299" i="14"/>
  <c r="K300" i="14"/>
  <c r="K301" i="14"/>
  <c r="K303" i="14"/>
  <c r="K307" i="14"/>
  <c r="K310" i="14"/>
  <c r="K313" i="14"/>
  <c r="K316" i="14"/>
  <c r="K318" i="14"/>
  <c r="K321" i="14"/>
  <c r="K326" i="14"/>
  <c r="K328" i="14"/>
  <c r="K329" i="14"/>
  <c r="K330" i="14"/>
  <c r="K331" i="14"/>
  <c r="K335" i="14"/>
  <c r="K336" i="14"/>
  <c r="K337" i="14"/>
  <c r="K338" i="14"/>
  <c r="K339" i="14"/>
  <c r="K361" i="14"/>
  <c r="K363" i="14"/>
  <c r="K364" i="14"/>
  <c r="K365" i="14"/>
  <c r="K367" i="14"/>
  <c r="K374" i="14"/>
  <c r="K375" i="14"/>
  <c r="K376" i="14"/>
  <c r="K377" i="14"/>
  <c r="K380" i="14"/>
  <c r="K382" i="14"/>
  <c r="K385" i="14"/>
  <c r="K388" i="14"/>
  <c r="K389" i="14"/>
  <c r="K390" i="14"/>
  <c r="K391" i="14"/>
  <c r="K393" i="14"/>
  <c r="K395" i="14"/>
  <c r="K398" i="14"/>
  <c r="K399" i="14"/>
  <c r="K400" i="14"/>
  <c r="K401" i="14"/>
  <c r="K403" i="14"/>
  <c r="K405" i="14"/>
  <c r="K407" i="14"/>
  <c r="K410" i="14"/>
  <c r="K411" i="14"/>
  <c r="K412" i="14"/>
  <c r="K415" i="14"/>
  <c r="K417" i="14"/>
  <c r="K418" i="14"/>
  <c r="K419" i="14"/>
  <c r="K420" i="14"/>
  <c r="K422" i="14"/>
  <c r="K425" i="14"/>
  <c r="K426" i="14"/>
  <c r="K427" i="14"/>
  <c r="K428" i="14"/>
  <c r="K429" i="14"/>
  <c r="K431" i="14"/>
  <c r="K432" i="14"/>
  <c r="K433" i="14"/>
  <c r="K434" i="14"/>
  <c r="K437" i="14"/>
  <c r="K438" i="14"/>
  <c r="K440" i="14"/>
  <c r="K441" i="14"/>
  <c r="K444" i="14"/>
  <c r="K445" i="14"/>
  <c r="K449" i="14"/>
  <c r="K450" i="14"/>
  <c r="K451" i="14"/>
  <c r="K452" i="14"/>
  <c r="K455" i="14"/>
  <c r="K457" i="14"/>
  <c r="K459" i="14"/>
  <c r="K460" i="14"/>
  <c r="K461" i="14"/>
  <c r="K463" i="14"/>
  <c r="K466" i="14"/>
  <c r="K467" i="14"/>
  <c r="K468" i="14"/>
  <c r="K470" i="14"/>
  <c r="K471" i="14"/>
  <c r="K473" i="14"/>
  <c r="K474" i="14"/>
  <c r="K475" i="14"/>
  <c r="K476" i="14"/>
  <c r="K477" i="14"/>
  <c r="K478" i="14"/>
  <c r="K479" i="14"/>
  <c r="K481" i="14"/>
  <c r="K482" i="14"/>
  <c r="K483" i="14"/>
  <c r="K485" i="14"/>
  <c r="K486" i="14"/>
  <c r="K490" i="14"/>
  <c r="K492" i="14"/>
  <c r="K495" i="14"/>
  <c r="K496" i="14"/>
  <c r="K497" i="14"/>
  <c r="K498" i="14"/>
  <c r="K499" i="14"/>
  <c r="K509" i="14"/>
  <c r="K510" i="14"/>
  <c r="K511" i="14"/>
  <c r="K512" i="14"/>
  <c r="K513" i="14"/>
  <c r="K514" i="14"/>
  <c r="K515" i="14"/>
  <c r="K516" i="14"/>
  <c r="K517" i="14"/>
  <c r="K521" i="14"/>
  <c r="K522" i="14"/>
  <c r="K523" i="14"/>
  <c r="K524" i="14"/>
  <c r="K525" i="14"/>
  <c r="K526" i="14"/>
  <c r="K528" i="14"/>
  <c r="K530" i="14"/>
  <c r="K531" i="14"/>
  <c r="K533" i="14"/>
  <c r="K537" i="14"/>
  <c r="K540" i="14"/>
  <c r="K543" i="14"/>
  <c r="K544" i="14"/>
  <c r="K545" i="14"/>
  <c r="K546" i="14"/>
  <c r="K547" i="14"/>
  <c r="K549" i="14"/>
  <c r="K551" i="14"/>
  <c r="K553" i="14"/>
  <c r="K555" i="14"/>
  <c r="K560" i="14"/>
  <c r="K561" i="14"/>
  <c r="K563" i="14"/>
  <c r="K564" i="14"/>
  <c r="K565" i="14"/>
  <c r="K566" i="14"/>
  <c r="K567" i="14"/>
  <c r="K570" i="14"/>
  <c r="K571" i="14"/>
  <c r="K572" i="14"/>
  <c r="K575" i="14"/>
  <c r="K576" i="14"/>
  <c r="K578" i="14"/>
  <c r="K579" i="14"/>
  <c r="K580" i="14"/>
  <c r="K581" i="14"/>
  <c r="K584" i="14"/>
  <c r="K586" i="14"/>
  <c r="K589" i="14"/>
  <c r="K591" i="14"/>
  <c r="K592" i="14"/>
  <c r="K596" i="14"/>
  <c r="K598" i="14"/>
  <c r="K600" i="14"/>
  <c r="K602" i="14"/>
  <c r="K603" i="14"/>
  <c r="K604" i="14"/>
  <c r="K605" i="14"/>
  <c r="K606" i="14"/>
  <c r="K610" i="14"/>
  <c r="K611" i="14"/>
  <c r="K614" i="14"/>
  <c r="K618" i="14"/>
  <c r="K620" i="14"/>
  <c r="K621" i="14"/>
  <c r="K9" i="14"/>
  <c r="K5" i="14"/>
  <c r="K6" i="14"/>
  <c r="K7" i="14"/>
  <c r="K4" i="14"/>
  <c r="K3" i="14"/>
  <c r="K635" i="14"/>
  <c r="K58" i="12"/>
  <c r="K20" i="12"/>
  <c r="K22" i="12"/>
  <c r="K24" i="12"/>
  <c r="K25" i="12"/>
  <c r="K26" i="12"/>
  <c r="K27" i="12"/>
  <c r="K28" i="12"/>
  <c r="K29" i="12"/>
  <c r="K30" i="12"/>
  <c r="K34" i="12"/>
  <c r="K35" i="12"/>
  <c r="K36" i="12"/>
  <c r="K37" i="12"/>
  <c r="K42" i="12"/>
  <c r="K44" i="12"/>
  <c r="K45" i="12"/>
  <c r="K46" i="12"/>
  <c r="K47" i="12"/>
  <c r="K54" i="12"/>
  <c r="C15" i="12"/>
  <c r="D15" i="12"/>
  <c r="E15" i="12"/>
  <c r="F15" i="12"/>
  <c r="G15" i="12"/>
  <c r="H15" i="12"/>
  <c r="I15" i="12"/>
  <c r="J15" i="12"/>
  <c r="K15" i="12"/>
  <c r="M15" i="12"/>
  <c r="N15" i="12"/>
  <c r="K13" i="12"/>
  <c r="K14" i="12"/>
  <c r="L8" i="6"/>
  <c r="L47" i="6"/>
  <c r="L64" i="5"/>
  <c r="L8" i="5"/>
  <c r="L85" i="5" s="1"/>
  <c r="K127" i="1"/>
  <c r="G41" i="6"/>
  <c r="F41" i="6"/>
  <c r="H398" i="15"/>
  <c r="H399" i="15" s="1"/>
  <c r="I13" i="12"/>
  <c r="D69" i="12"/>
  <c r="E69" i="12"/>
  <c r="F69" i="12"/>
  <c r="G69" i="12"/>
  <c r="H69" i="12"/>
  <c r="I69" i="12"/>
  <c r="J69" i="12"/>
  <c r="K69" i="12"/>
  <c r="L69" i="12"/>
  <c r="M69" i="12"/>
  <c r="N69" i="12"/>
  <c r="C69" i="12"/>
  <c r="D57" i="12"/>
  <c r="E57" i="12"/>
  <c r="F57" i="12"/>
  <c r="G57" i="12"/>
  <c r="H57" i="12"/>
  <c r="I57" i="12"/>
  <c r="J57" i="12"/>
  <c r="K57" i="12"/>
  <c r="L57" i="12"/>
  <c r="M57" i="12"/>
  <c r="N57" i="12"/>
  <c r="C57" i="12"/>
  <c r="D14" i="12"/>
  <c r="E14" i="12"/>
  <c r="F14" i="12"/>
  <c r="G14" i="12"/>
  <c r="H14" i="12"/>
  <c r="I14" i="12"/>
  <c r="J14" i="12"/>
  <c r="L14" i="12"/>
  <c r="M14" i="12"/>
  <c r="N14" i="12"/>
  <c r="C14" i="12"/>
  <c r="J5" i="14"/>
  <c r="J6" i="14"/>
  <c r="J7" i="14"/>
  <c r="J9" i="14"/>
  <c r="J12" i="14"/>
  <c r="J13" i="14"/>
  <c r="J14" i="14"/>
  <c r="J15" i="14"/>
  <c r="J20" i="14"/>
  <c r="J21" i="14"/>
  <c r="J25" i="14"/>
  <c r="J26" i="14"/>
  <c r="J27" i="14"/>
  <c r="J28" i="14"/>
  <c r="J32" i="14"/>
  <c r="J33" i="14"/>
  <c r="J38" i="14"/>
  <c r="J39" i="14"/>
  <c r="J40" i="14"/>
  <c r="J41" i="14"/>
  <c r="J42" i="14"/>
  <c r="J47" i="14"/>
  <c r="J48" i="14"/>
  <c r="J50" i="14"/>
  <c r="J51" i="14"/>
  <c r="J52" i="14"/>
  <c r="J57" i="14"/>
  <c r="J61" i="14"/>
  <c r="J62" i="14"/>
  <c r="J63" i="14"/>
  <c r="J64" i="14"/>
  <c r="J65" i="14"/>
  <c r="J66" i="14"/>
  <c r="J70" i="14"/>
  <c r="J72" i="14"/>
  <c r="J73" i="14"/>
  <c r="J77" i="14"/>
  <c r="J79" i="14"/>
  <c r="J85" i="14"/>
  <c r="J86" i="14"/>
  <c r="J87" i="14"/>
  <c r="J88" i="14"/>
  <c r="J92" i="14"/>
  <c r="J98" i="14"/>
  <c r="J99" i="14"/>
  <c r="J100" i="14"/>
  <c r="J101" i="14"/>
  <c r="J107" i="14"/>
  <c r="J109" i="14"/>
  <c r="J110" i="14"/>
  <c r="J114" i="14"/>
  <c r="J115" i="14"/>
  <c r="J123" i="14"/>
  <c r="J124" i="14"/>
  <c r="J125" i="14"/>
  <c r="J129" i="14"/>
  <c r="J130" i="14"/>
  <c r="J131" i="14"/>
  <c r="J133" i="14"/>
  <c r="J137" i="14"/>
  <c r="J138" i="14"/>
  <c r="J139" i="14"/>
  <c r="J144" i="14"/>
  <c r="J145" i="14"/>
  <c r="J146" i="14"/>
  <c r="J147" i="14"/>
  <c r="J148" i="14"/>
  <c r="J158" i="14"/>
  <c r="J159" i="14"/>
  <c r="J160" i="14"/>
  <c r="J162" i="14"/>
  <c r="J169" i="14"/>
  <c r="J170" i="14"/>
  <c r="J173" i="14"/>
  <c r="J175" i="14"/>
  <c r="J177" i="14"/>
  <c r="J181" i="14"/>
  <c r="J182" i="14"/>
  <c r="J183" i="14"/>
  <c r="J184" i="14"/>
  <c r="J191" i="14"/>
  <c r="J192" i="14"/>
  <c r="J196" i="14"/>
  <c r="J197" i="14"/>
  <c r="J198" i="14"/>
  <c r="J199" i="14"/>
  <c r="J205" i="14"/>
  <c r="J206" i="14"/>
  <c r="J219" i="14"/>
  <c r="J221" i="14"/>
  <c r="J222" i="14"/>
  <c r="J225" i="14"/>
  <c r="J229" i="14"/>
  <c r="J230" i="14"/>
  <c r="J237" i="14"/>
  <c r="J240" i="14"/>
  <c r="J241" i="14"/>
  <c r="J242" i="14"/>
  <c r="J243" i="14"/>
  <c r="J249" i="14"/>
  <c r="J250" i="14"/>
  <c r="J256" i="14"/>
  <c r="J257" i="14"/>
  <c r="J263" i="14"/>
  <c r="J264" i="14"/>
  <c r="J265" i="14"/>
  <c r="J270" i="14"/>
  <c r="J271" i="14"/>
  <c r="J277" i="14"/>
  <c r="J278" i="14"/>
  <c r="J279" i="14"/>
  <c r="J281" i="14"/>
  <c r="J299" i="14"/>
  <c r="J304" i="14"/>
  <c r="J305" i="14"/>
  <c r="J306" i="14"/>
  <c r="J314" i="14"/>
  <c r="J319" i="14"/>
  <c r="J320" i="14"/>
  <c r="J321" i="14"/>
  <c r="J327" i="14"/>
  <c r="J328" i="14"/>
  <c r="J329" i="14"/>
  <c r="J333" i="14"/>
  <c r="J334" i="14"/>
  <c r="J335" i="14"/>
  <c r="J339" i="14"/>
  <c r="J343" i="14"/>
  <c r="J344" i="14"/>
  <c r="J349" i="14"/>
  <c r="J355" i="14"/>
  <c r="J356" i="14"/>
  <c r="J358" i="14"/>
  <c r="J359" i="14"/>
  <c r="J362" i="14"/>
  <c r="J365" i="14"/>
  <c r="J369" i="14"/>
  <c r="J376" i="14"/>
  <c r="J377" i="14"/>
  <c r="J382" i="14"/>
  <c r="J383" i="14"/>
  <c r="J384" i="14"/>
  <c r="J385" i="14"/>
  <c r="J392" i="14"/>
  <c r="J393" i="14"/>
  <c r="J398" i="14"/>
  <c r="J399" i="14"/>
  <c r="J400" i="14"/>
  <c r="J405" i="14"/>
  <c r="J406" i="14"/>
  <c r="J410" i="14"/>
  <c r="J411" i="14"/>
  <c r="J416" i="14"/>
  <c r="J417" i="14"/>
  <c r="J422" i="14"/>
  <c r="J423" i="14"/>
  <c r="J424" i="14"/>
  <c r="J429" i="14"/>
  <c r="J430" i="14"/>
  <c r="J435" i="14"/>
  <c r="J436" i="14"/>
  <c r="J442" i="14"/>
  <c r="J443" i="14"/>
  <c r="J444" i="14"/>
  <c r="J452" i="14"/>
  <c r="J457" i="14"/>
  <c r="J458" i="14"/>
  <c r="J459" i="14"/>
  <c r="J463" i="14"/>
  <c r="J465" i="14"/>
  <c r="J468" i="14"/>
  <c r="J481" i="14"/>
  <c r="J482" i="14"/>
  <c r="J483" i="14"/>
  <c r="J489" i="14"/>
  <c r="J490" i="14"/>
  <c r="J495" i="14"/>
  <c r="J496" i="14"/>
  <c r="J501" i="14"/>
  <c r="J510" i="14"/>
  <c r="J521" i="14"/>
  <c r="J522" i="14"/>
  <c r="J523" i="14"/>
  <c r="J524" i="14"/>
  <c r="J532" i="14"/>
  <c r="J533" i="14"/>
  <c r="J535" i="14"/>
  <c r="J541" i="14"/>
  <c r="J546" i="14"/>
  <c r="J547" i="14"/>
  <c r="J548" i="14"/>
  <c r="J555" i="14"/>
  <c r="J556" i="14"/>
  <c r="J561" i="14"/>
  <c r="J562" i="14"/>
  <c r="J566" i="14"/>
  <c r="J568" i="14"/>
  <c r="J573" i="14"/>
  <c r="J579" i="14"/>
  <c r="J580" i="14"/>
  <c r="J582" i="14"/>
  <c r="J583" i="14"/>
  <c r="J586" i="14"/>
  <c r="J591" i="14"/>
  <c r="J592" i="14"/>
  <c r="J598" i="14"/>
  <c r="J599" i="14"/>
  <c r="J604" i="14"/>
  <c r="J605" i="14"/>
  <c r="J606" i="14"/>
  <c r="J607" i="14"/>
  <c r="J615" i="14"/>
  <c r="J620" i="14"/>
  <c r="J621" i="14"/>
  <c r="J622" i="14"/>
  <c r="J4" i="14"/>
  <c r="J10" i="14"/>
  <c r="J11" i="14"/>
  <c r="J16" i="14"/>
  <c r="J17" i="14"/>
  <c r="J18" i="14"/>
  <c r="J19" i="14"/>
  <c r="J22" i="14"/>
  <c r="J23" i="14"/>
  <c r="J24" i="14"/>
  <c r="J29" i="14"/>
  <c r="J30" i="14"/>
  <c r="J31" i="14"/>
  <c r="J34" i="14"/>
  <c r="J35" i="14"/>
  <c r="J36" i="14"/>
  <c r="J37" i="14"/>
  <c r="J43" i="14"/>
  <c r="J44" i="14"/>
  <c r="J45" i="14"/>
  <c r="J46" i="14"/>
  <c r="J49" i="14"/>
  <c r="J53" i="14"/>
  <c r="J54" i="14"/>
  <c r="J55" i="14"/>
  <c r="J56" i="14"/>
  <c r="J58" i="14"/>
  <c r="J59" i="14"/>
  <c r="J60" i="14"/>
  <c r="J67" i="14"/>
  <c r="J68" i="14"/>
  <c r="J69" i="14"/>
  <c r="J71" i="14"/>
  <c r="J74" i="14"/>
  <c r="J75" i="14"/>
  <c r="J76" i="14"/>
  <c r="J78" i="14"/>
  <c r="J80" i="14"/>
  <c r="J81" i="14"/>
  <c r="J82" i="14"/>
  <c r="J83" i="14"/>
  <c r="J84" i="14"/>
  <c r="J89" i="14"/>
  <c r="J90" i="14"/>
  <c r="J91" i="14"/>
  <c r="J93" i="14"/>
  <c r="J94" i="14"/>
  <c r="J95" i="14"/>
  <c r="J96" i="14"/>
  <c r="J97" i="14"/>
  <c r="J102" i="14"/>
  <c r="J103" i="14"/>
  <c r="J104" i="14"/>
  <c r="J105" i="14"/>
  <c r="J106" i="14"/>
  <c r="J108" i="14"/>
  <c r="J111" i="14"/>
  <c r="J112" i="14"/>
  <c r="J113" i="14"/>
  <c r="J116" i="14"/>
  <c r="J117" i="14"/>
  <c r="J118" i="14"/>
  <c r="J119" i="14"/>
  <c r="J120" i="14"/>
  <c r="J121" i="14"/>
  <c r="J122" i="14"/>
  <c r="J126" i="14"/>
  <c r="J127" i="14"/>
  <c r="J128" i="14"/>
  <c r="J132" i="14"/>
  <c r="J134" i="14"/>
  <c r="J135" i="14"/>
  <c r="J136" i="14"/>
  <c r="J140" i="14"/>
  <c r="J141" i="14"/>
  <c r="J142" i="14"/>
  <c r="J143" i="14"/>
  <c r="J149" i="14"/>
  <c r="J150" i="14"/>
  <c r="J151" i="14"/>
  <c r="J152" i="14"/>
  <c r="J153" i="14"/>
  <c r="J154" i="14"/>
  <c r="J155" i="14"/>
  <c r="J156" i="14"/>
  <c r="J157" i="14"/>
  <c r="J161" i="14"/>
  <c r="J163" i="14"/>
  <c r="J164" i="14"/>
  <c r="J165" i="14"/>
  <c r="J166" i="14"/>
  <c r="J167" i="14"/>
  <c r="J168" i="14"/>
  <c r="J171" i="14"/>
  <c r="J172" i="14"/>
  <c r="J174" i="14"/>
  <c r="J176" i="14"/>
  <c r="J178" i="14"/>
  <c r="J179" i="14"/>
  <c r="J180" i="14"/>
  <c r="J185" i="14"/>
  <c r="J186" i="14"/>
  <c r="J187" i="14"/>
  <c r="J188" i="14"/>
  <c r="J189" i="14"/>
  <c r="J190" i="14"/>
  <c r="J193" i="14"/>
  <c r="J194" i="14"/>
  <c r="J195" i="14"/>
  <c r="J200" i="14"/>
  <c r="J201" i="14"/>
  <c r="J202" i="14"/>
  <c r="J203" i="14"/>
  <c r="J204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20" i="14"/>
  <c r="J223" i="14"/>
  <c r="J224" i="14"/>
  <c r="J226" i="14"/>
  <c r="J227" i="14"/>
  <c r="J228" i="14"/>
  <c r="J231" i="14"/>
  <c r="J232" i="14"/>
  <c r="J233" i="14"/>
  <c r="J234" i="14"/>
  <c r="J235" i="14"/>
  <c r="J236" i="14"/>
  <c r="J238" i="14"/>
  <c r="J239" i="14"/>
  <c r="J244" i="14"/>
  <c r="J245" i="14"/>
  <c r="J246" i="14"/>
  <c r="J247" i="14"/>
  <c r="J248" i="14"/>
  <c r="J251" i="14"/>
  <c r="J252" i="14"/>
  <c r="J253" i="14"/>
  <c r="J254" i="14"/>
  <c r="J255" i="14"/>
  <c r="J258" i="14"/>
  <c r="J259" i="14"/>
  <c r="J260" i="14"/>
  <c r="J261" i="14"/>
  <c r="J262" i="14"/>
  <c r="J266" i="14"/>
  <c r="J267" i="14"/>
  <c r="J268" i="14"/>
  <c r="J269" i="14"/>
  <c r="J272" i="14"/>
  <c r="J273" i="14"/>
  <c r="J274" i="14"/>
  <c r="J275" i="14"/>
  <c r="J276" i="14"/>
  <c r="J280" i="14"/>
  <c r="J282" i="14"/>
  <c r="J283" i="14"/>
  <c r="J298" i="14"/>
  <c r="J300" i="14"/>
  <c r="J301" i="14"/>
  <c r="J302" i="14"/>
  <c r="J303" i="14"/>
  <c r="J307" i="14"/>
  <c r="J308" i="14"/>
  <c r="J309" i="14"/>
  <c r="J310" i="14"/>
  <c r="J311" i="14"/>
  <c r="J312" i="14"/>
  <c r="J313" i="14"/>
  <c r="J315" i="14"/>
  <c r="J316" i="14"/>
  <c r="J317" i="14"/>
  <c r="J318" i="14"/>
  <c r="J322" i="14"/>
  <c r="J323" i="14"/>
  <c r="J324" i="14"/>
  <c r="J325" i="14"/>
  <c r="J326" i="14"/>
  <c r="J330" i="14"/>
  <c r="J331" i="14"/>
  <c r="J332" i="14"/>
  <c r="J336" i="14"/>
  <c r="J337" i="14"/>
  <c r="J338" i="14"/>
  <c r="J345" i="14"/>
  <c r="J346" i="14"/>
  <c r="J347" i="14"/>
  <c r="J348" i="14"/>
  <c r="J350" i="14"/>
  <c r="J351" i="14"/>
  <c r="J352" i="14"/>
  <c r="J353" i="14"/>
  <c r="J354" i="14"/>
  <c r="J357" i="14"/>
  <c r="J361" i="14"/>
  <c r="J363" i="14"/>
  <c r="J364" i="14"/>
  <c r="J366" i="14"/>
  <c r="J367" i="14"/>
  <c r="J370" i="14"/>
  <c r="J371" i="14"/>
  <c r="J372" i="14"/>
  <c r="J374" i="14"/>
  <c r="J375" i="14"/>
  <c r="J378" i="14"/>
  <c r="J379" i="14"/>
  <c r="J380" i="14"/>
  <c r="J381" i="14"/>
  <c r="J386" i="14"/>
  <c r="J387" i="14"/>
  <c r="J388" i="14"/>
  <c r="J389" i="14"/>
  <c r="J390" i="14"/>
  <c r="J391" i="14"/>
  <c r="J394" i="14"/>
  <c r="J395" i="14"/>
  <c r="J396" i="14"/>
  <c r="J397" i="14"/>
  <c r="J401" i="14"/>
  <c r="J402" i="14"/>
  <c r="J403" i="14"/>
  <c r="J404" i="14"/>
  <c r="J407" i="14"/>
  <c r="J408" i="14"/>
  <c r="J409" i="14"/>
  <c r="J412" i="14"/>
  <c r="J413" i="14"/>
  <c r="J414" i="14"/>
  <c r="J415" i="14"/>
  <c r="J418" i="14"/>
  <c r="J419" i="14"/>
  <c r="J420" i="14"/>
  <c r="J421" i="14"/>
  <c r="J425" i="14"/>
  <c r="J426" i="14"/>
  <c r="J427" i="14"/>
  <c r="J428" i="14"/>
  <c r="J431" i="14"/>
  <c r="J432" i="14"/>
  <c r="J433" i="14"/>
  <c r="J434" i="14"/>
  <c r="J437" i="14"/>
  <c r="J438" i="14"/>
  <c r="J439" i="14"/>
  <c r="J440" i="14"/>
  <c r="J441" i="14"/>
  <c r="J445" i="14"/>
  <c r="J446" i="14"/>
  <c r="J447" i="14"/>
  <c r="J448" i="14"/>
  <c r="J449" i="14"/>
  <c r="J450" i="14"/>
  <c r="J451" i="14"/>
  <c r="J453" i="14"/>
  <c r="J454" i="14"/>
  <c r="J455" i="14"/>
  <c r="J456" i="14"/>
  <c r="J460" i="14"/>
  <c r="J461" i="14"/>
  <c r="J462" i="14"/>
  <c r="J464" i="14"/>
  <c r="J466" i="14"/>
  <c r="J467" i="14"/>
  <c r="J469" i="14"/>
  <c r="J470" i="14"/>
  <c r="J471" i="14"/>
  <c r="J472" i="14"/>
  <c r="J473" i="14"/>
  <c r="J474" i="14"/>
  <c r="J475" i="14"/>
  <c r="J476" i="14"/>
  <c r="J477" i="14"/>
  <c r="J478" i="14"/>
  <c r="J479" i="14"/>
  <c r="J480" i="14"/>
  <c r="J484" i="14"/>
  <c r="J485" i="14"/>
  <c r="J486" i="14"/>
  <c r="J487" i="14"/>
  <c r="J488" i="14"/>
  <c r="J491" i="14"/>
  <c r="J492" i="14"/>
  <c r="J493" i="14"/>
  <c r="J494" i="14"/>
  <c r="J497" i="14"/>
  <c r="J498" i="14"/>
  <c r="J499" i="14"/>
  <c r="J500" i="14"/>
  <c r="J509" i="14"/>
  <c r="J511" i="14"/>
  <c r="J512" i="14"/>
  <c r="J513" i="14"/>
  <c r="J514" i="14"/>
  <c r="J515" i="14"/>
  <c r="J516" i="14"/>
  <c r="J517" i="14"/>
  <c r="J518" i="14"/>
  <c r="J519" i="14"/>
  <c r="J520" i="14"/>
  <c r="J525" i="14"/>
  <c r="J526" i="14"/>
  <c r="J527" i="14"/>
  <c r="J528" i="14"/>
  <c r="J529" i="14"/>
  <c r="J530" i="14"/>
  <c r="J531" i="14"/>
  <c r="J534" i="14"/>
  <c r="J536" i="14"/>
  <c r="J537" i="14"/>
  <c r="J538" i="14"/>
  <c r="J539" i="14"/>
  <c r="J540" i="14"/>
  <c r="J542" i="14"/>
  <c r="J543" i="14"/>
  <c r="J544" i="14"/>
  <c r="J545" i="14"/>
  <c r="J549" i="14"/>
  <c r="J550" i="14"/>
  <c r="J551" i="14"/>
  <c r="J552" i="14"/>
  <c r="J553" i="14"/>
  <c r="J554" i="14"/>
  <c r="J557" i="14"/>
  <c r="J558" i="14"/>
  <c r="J559" i="14"/>
  <c r="J560" i="14"/>
  <c r="J563" i="14"/>
  <c r="J564" i="14"/>
  <c r="J565" i="14"/>
  <c r="J567" i="14"/>
  <c r="J569" i="14"/>
  <c r="J570" i="14"/>
  <c r="J571" i="14"/>
  <c r="J572" i="14"/>
  <c r="J574" i="14"/>
  <c r="J575" i="14"/>
  <c r="J576" i="14"/>
  <c r="J577" i="14"/>
  <c r="J578" i="14"/>
  <c r="J581" i="14"/>
  <c r="J584" i="14"/>
  <c r="J585" i="14"/>
  <c r="J587" i="14"/>
  <c r="J588" i="14"/>
  <c r="J589" i="14"/>
  <c r="J590" i="14"/>
  <c r="J593" i="14"/>
  <c r="J594" i="14"/>
  <c r="J595" i="14"/>
  <c r="J596" i="14"/>
  <c r="J597" i="14"/>
  <c r="J600" i="14"/>
  <c r="J601" i="14"/>
  <c r="J602" i="14"/>
  <c r="J603" i="14"/>
  <c r="J608" i="14"/>
  <c r="J609" i="14"/>
  <c r="J610" i="14"/>
  <c r="J611" i="14"/>
  <c r="J612" i="14"/>
  <c r="J613" i="14"/>
  <c r="J614" i="14"/>
  <c r="J616" i="14"/>
  <c r="J617" i="14"/>
  <c r="J618" i="14"/>
  <c r="J619" i="14"/>
  <c r="J623" i="14"/>
  <c r="J629" i="14"/>
  <c r="J630" i="14"/>
  <c r="J631" i="14"/>
  <c r="J3" i="14"/>
  <c r="I4" i="14"/>
  <c r="I5" i="14"/>
  <c r="I6" i="14"/>
  <c r="I7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1" i="14"/>
  <c r="I32" i="14"/>
  <c r="I34" i="14"/>
  <c r="I35" i="14"/>
  <c r="I36" i="14"/>
  <c r="I37" i="14"/>
  <c r="I38" i="14"/>
  <c r="I39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6" i="14"/>
  <c r="I137" i="14"/>
  <c r="I138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5" i="14"/>
  <c r="I336" i="14"/>
  <c r="I337" i="14"/>
  <c r="I338" i="14"/>
  <c r="I339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1" i="14"/>
  <c r="I362" i="14"/>
  <c r="I363" i="14"/>
  <c r="I364" i="14"/>
  <c r="I365" i="14"/>
  <c r="I366" i="14"/>
  <c r="I367" i="14"/>
  <c r="I369" i="14"/>
  <c r="I370" i="14"/>
  <c r="I371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9" i="14"/>
  <c r="I430" i="14"/>
  <c r="I431" i="14"/>
  <c r="I433" i="14"/>
  <c r="I434" i="14"/>
  <c r="I435" i="14"/>
  <c r="I436" i="14"/>
  <c r="I437" i="14"/>
  <c r="I438" i="14"/>
  <c r="I439" i="14"/>
  <c r="I440" i="14"/>
  <c r="I441" i="14"/>
  <c r="I444" i="14"/>
  <c r="I445" i="14"/>
  <c r="I446" i="14"/>
  <c r="I447" i="14"/>
  <c r="I448" i="14"/>
  <c r="I449" i="14"/>
  <c r="I450" i="14"/>
  <c r="I451" i="14"/>
  <c r="I452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8" i="14"/>
  <c r="I499" i="14"/>
  <c r="I500" i="14"/>
  <c r="I501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9" i="14"/>
  <c r="I631" i="14"/>
  <c r="I3" i="14"/>
  <c r="H635" i="14"/>
  <c r="I635" i="14"/>
  <c r="J635" i="14"/>
  <c r="H4" i="14"/>
  <c r="H5" i="14"/>
  <c r="H6" i="14"/>
  <c r="H7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4" i="14"/>
  <c r="H25" i="14"/>
  <c r="H26" i="14"/>
  <c r="H27" i="14"/>
  <c r="H28" i="14"/>
  <c r="H29" i="14"/>
  <c r="H31" i="14"/>
  <c r="H32" i="14"/>
  <c r="H34" i="14"/>
  <c r="H35" i="14"/>
  <c r="H37" i="14"/>
  <c r="H38" i="14"/>
  <c r="H39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7" i="14"/>
  <c r="H58" i="14"/>
  <c r="H59" i="14"/>
  <c r="H60" i="14"/>
  <c r="H61" i="14"/>
  <c r="H62" i="14"/>
  <c r="H63" i="14"/>
  <c r="H65" i="14"/>
  <c r="H66" i="14"/>
  <c r="H67" i="14"/>
  <c r="H68" i="14"/>
  <c r="H69" i="14"/>
  <c r="H70" i="14"/>
  <c r="H71" i="14"/>
  <c r="H72" i="14"/>
  <c r="H73" i="14"/>
  <c r="H74" i="14"/>
  <c r="H76" i="14"/>
  <c r="H77" i="14"/>
  <c r="H78" i="14"/>
  <c r="H79" i="14"/>
  <c r="H80" i="14"/>
  <c r="H81" i="14"/>
  <c r="H82" i="14"/>
  <c r="H83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6" i="14"/>
  <c r="H137" i="14"/>
  <c r="H138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50" i="14"/>
  <c r="H251" i="14"/>
  <c r="H252" i="14"/>
  <c r="H253" i="14"/>
  <c r="H254" i="14"/>
  <c r="H255" i="14"/>
  <c r="H256" i="14"/>
  <c r="H257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5" i="14"/>
  <c r="H336" i="14"/>
  <c r="H337" i="14"/>
  <c r="H338" i="14"/>
  <c r="H339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1" i="14"/>
  <c r="H362" i="14"/>
  <c r="H363" i="14"/>
  <c r="H364" i="14"/>
  <c r="H365" i="14"/>
  <c r="H366" i="14"/>
  <c r="H367" i="14"/>
  <c r="H369" i="14"/>
  <c r="H370" i="14"/>
  <c r="H371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1" i="14"/>
  <c r="H402" i="14"/>
  <c r="H403" i="14"/>
  <c r="H404" i="14"/>
  <c r="H405" i="14"/>
  <c r="H406" i="14"/>
  <c r="H407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9" i="14"/>
  <c r="H430" i="14"/>
  <c r="H431" i="14"/>
  <c r="H433" i="14"/>
  <c r="H434" i="14"/>
  <c r="H435" i="14"/>
  <c r="H436" i="14"/>
  <c r="H437" i="14"/>
  <c r="H438" i="14"/>
  <c r="H439" i="14"/>
  <c r="H440" i="14"/>
  <c r="H441" i="14"/>
  <c r="H444" i="14"/>
  <c r="H445" i="14"/>
  <c r="H446" i="14"/>
  <c r="H447" i="14"/>
  <c r="H448" i="14"/>
  <c r="H449" i="14"/>
  <c r="H450" i="14"/>
  <c r="H451" i="14"/>
  <c r="H452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8" i="14"/>
  <c r="H489" i="14"/>
  <c r="H490" i="14"/>
  <c r="H491" i="14"/>
  <c r="H493" i="14"/>
  <c r="H494" i="14"/>
  <c r="H495" i="14"/>
  <c r="H496" i="14"/>
  <c r="H498" i="14"/>
  <c r="H499" i="14"/>
  <c r="H500" i="14"/>
  <c r="H501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6" i="14"/>
  <c r="H617" i="14"/>
  <c r="H618" i="14"/>
  <c r="H619" i="14"/>
  <c r="H620" i="14"/>
  <c r="H621" i="14"/>
  <c r="H622" i="14"/>
  <c r="H623" i="14"/>
  <c r="H629" i="14"/>
  <c r="H631" i="14"/>
  <c r="H3" i="14"/>
  <c r="G635" i="14"/>
  <c r="G4" i="14"/>
  <c r="G5" i="14"/>
  <c r="G6" i="14"/>
  <c r="G7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4" i="14"/>
  <c r="G25" i="14"/>
  <c r="G26" i="14"/>
  <c r="G27" i="14"/>
  <c r="G28" i="14"/>
  <c r="G29" i="14"/>
  <c r="G32" i="14"/>
  <c r="G34" i="14"/>
  <c r="G35" i="14"/>
  <c r="G37" i="14"/>
  <c r="G38" i="14"/>
  <c r="G39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7" i="14"/>
  <c r="G58" i="14"/>
  <c r="G59" i="14"/>
  <c r="G60" i="14"/>
  <c r="G61" i="14"/>
  <c r="G62" i="14"/>
  <c r="G63" i="14"/>
  <c r="G65" i="14"/>
  <c r="G66" i="14"/>
  <c r="G67" i="14"/>
  <c r="G68" i="14"/>
  <c r="G69" i="14"/>
  <c r="G70" i="14"/>
  <c r="G71" i="14"/>
  <c r="G72" i="14"/>
  <c r="G73" i="14"/>
  <c r="G74" i="14"/>
  <c r="G76" i="14"/>
  <c r="G77" i="14"/>
  <c r="G78" i="14"/>
  <c r="G79" i="14"/>
  <c r="G80" i="14"/>
  <c r="G81" i="14"/>
  <c r="G82" i="14"/>
  <c r="G83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6" i="14"/>
  <c r="G137" i="14"/>
  <c r="G138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8" i="14"/>
  <c r="G179" i="14"/>
  <c r="G180" i="14"/>
  <c r="G181" i="14"/>
  <c r="G182" i="14"/>
  <c r="G183" i="14"/>
  <c r="G184" i="14"/>
  <c r="G185" i="14"/>
  <c r="G187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50" i="14"/>
  <c r="G251" i="14"/>
  <c r="G252" i="14"/>
  <c r="G253" i="14"/>
  <c r="G254" i="14"/>
  <c r="G255" i="14"/>
  <c r="G256" i="14"/>
  <c r="G257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5" i="14"/>
  <c r="G336" i="14"/>
  <c r="G337" i="14"/>
  <c r="G338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1" i="14"/>
  <c r="G362" i="14"/>
  <c r="G363" i="14"/>
  <c r="G364" i="14"/>
  <c r="G365" i="14"/>
  <c r="G366" i="14"/>
  <c r="G367" i="14"/>
  <c r="G369" i="14"/>
  <c r="G370" i="14"/>
  <c r="G371" i="14"/>
  <c r="G374" i="14"/>
  <c r="G375" i="14"/>
  <c r="G376" i="14"/>
  <c r="G377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7" i="14"/>
  <c r="G398" i="14"/>
  <c r="G399" i="14"/>
  <c r="G401" i="14"/>
  <c r="G402" i="14"/>
  <c r="G403" i="14"/>
  <c r="G404" i="14"/>
  <c r="G405" i="14"/>
  <c r="G406" i="14"/>
  <c r="G407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9" i="14"/>
  <c r="G430" i="14"/>
  <c r="G431" i="14"/>
  <c r="G433" i="14"/>
  <c r="G434" i="14"/>
  <c r="G435" i="14"/>
  <c r="G436" i="14"/>
  <c r="G437" i="14"/>
  <c r="G438" i="14"/>
  <c r="G439" i="14"/>
  <c r="G440" i="14"/>
  <c r="G441" i="14"/>
  <c r="G444" i="14"/>
  <c r="G445" i="14"/>
  <c r="G446" i="14"/>
  <c r="G447" i="14"/>
  <c r="G448" i="14"/>
  <c r="G449" i="14"/>
  <c r="G450" i="14"/>
  <c r="G451" i="14"/>
  <c r="G452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8" i="14"/>
  <c r="G489" i="14"/>
  <c r="G490" i="14"/>
  <c r="G491" i="14"/>
  <c r="G493" i="14"/>
  <c r="G494" i="14"/>
  <c r="G495" i="14"/>
  <c r="G498" i="14"/>
  <c r="G499" i="14"/>
  <c r="G500" i="14"/>
  <c r="G501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9" i="14"/>
  <c r="G530" i="14"/>
  <c r="G531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6" i="14"/>
  <c r="G617" i="14"/>
  <c r="G618" i="14"/>
  <c r="G619" i="14"/>
  <c r="G620" i="14"/>
  <c r="G621" i="14"/>
  <c r="G622" i="14"/>
  <c r="G623" i="14"/>
  <c r="G629" i="14"/>
  <c r="G631" i="14"/>
  <c r="G3" i="14"/>
  <c r="F635" i="14"/>
  <c r="F4" i="14"/>
  <c r="F5" i="14"/>
  <c r="F6" i="14"/>
  <c r="F7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4" i="14"/>
  <c r="F25" i="14"/>
  <c r="F27" i="14"/>
  <c r="F28" i="14"/>
  <c r="F29" i="14"/>
  <c r="F32" i="14"/>
  <c r="F34" i="14"/>
  <c r="F35" i="14"/>
  <c r="F37" i="14"/>
  <c r="F38" i="14"/>
  <c r="F39" i="14"/>
  <c r="F41" i="14"/>
  <c r="F42" i="14"/>
  <c r="F43" i="14"/>
  <c r="F44" i="14"/>
  <c r="F45" i="14"/>
  <c r="F47" i="14"/>
  <c r="F48" i="14"/>
  <c r="F49" i="14"/>
  <c r="F50" i="14"/>
  <c r="F51" i="14"/>
  <c r="F52" i="14"/>
  <c r="F53" i="14"/>
  <c r="F54" i="14"/>
  <c r="F55" i="14"/>
  <c r="F57" i="14"/>
  <c r="F58" i="14"/>
  <c r="F59" i="14"/>
  <c r="F60" i="14"/>
  <c r="F61" i="14"/>
  <c r="F62" i="14"/>
  <c r="F63" i="14"/>
  <c r="F65" i="14"/>
  <c r="F66" i="14"/>
  <c r="F67" i="14"/>
  <c r="F68" i="14"/>
  <c r="F69" i="14"/>
  <c r="F70" i="14"/>
  <c r="F71" i="14"/>
  <c r="F72" i="14"/>
  <c r="F73" i="14"/>
  <c r="F74" i="14"/>
  <c r="F77" i="14"/>
  <c r="F78" i="14"/>
  <c r="F79" i="14"/>
  <c r="F80" i="14"/>
  <c r="F81" i="14"/>
  <c r="F82" i="14"/>
  <c r="F83" i="14"/>
  <c r="F85" i="14"/>
  <c r="F86" i="14"/>
  <c r="F87" i="14"/>
  <c r="F88" i="14"/>
  <c r="F89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8" i="14"/>
  <c r="F129" i="14"/>
  <c r="F130" i="14"/>
  <c r="F131" i="14"/>
  <c r="F136" i="14"/>
  <c r="F137" i="14"/>
  <c r="F138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8" i="14"/>
  <c r="F169" i="14"/>
  <c r="F170" i="14"/>
  <c r="F171" i="14"/>
  <c r="F172" i="14"/>
  <c r="F173" i="14"/>
  <c r="F174" i="14"/>
  <c r="F175" i="14"/>
  <c r="F176" i="14"/>
  <c r="F178" i="14"/>
  <c r="F179" i="14"/>
  <c r="F180" i="14"/>
  <c r="F181" i="14"/>
  <c r="F182" i="14"/>
  <c r="F183" i="14"/>
  <c r="F184" i="14"/>
  <c r="F185" i="14"/>
  <c r="F187" i="14"/>
  <c r="F189" i="14"/>
  <c r="F190" i="14"/>
  <c r="F191" i="14"/>
  <c r="F192" i="14"/>
  <c r="F193" i="14"/>
  <c r="F194" i="14"/>
  <c r="F195" i="14"/>
  <c r="F196" i="14"/>
  <c r="F197" i="14"/>
  <c r="F198" i="14"/>
  <c r="F199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9" i="14"/>
  <c r="F220" i="14"/>
  <c r="F221" i="14"/>
  <c r="F222" i="14"/>
  <c r="F224" i="14"/>
  <c r="F225" i="14"/>
  <c r="F226" i="14"/>
  <c r="F227" i="14"/>
  <c r="F228" i="14"/>
  <c r="F229" i="14"/>
  <c r="F230" i="14"/>
  <c r="F231" i="14"/>
  <c r="F232" i="14"/>
  <c r="F233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50" i="14"/>
  <c r="F251" i="14"/>
  <c r="F252" i="14"/>
  <c r="F253" i="14"/>
  <c r="F254" i="14"/>
  <c r="F255" i="14"/>
  <c r="F256" i="14"/>
  <c r="F257" i="14"/>
  <c r="F260" i="14"/>
  <c r="F261" i="14"/>
  <c r="F262" i="14"/>
  <c r="F263" i="14"/>
  <c r="F264" i="14"/>
  <c r="F265" i="14"/>
  <c r="F266" i="14"/>
  <c r="F267" i="14"/>
  <c r="F268" i="14"/>
  <c r="F269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5" i="14"/>
  <c r="F336" i="14"/>
  <c r="F337" i="14"/>
  <c r="F338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1" i="14"/>
  <c r="F362" i="14"/>
  <c r="F363" i="14"/>
  <c r="F364" i="14"/>
  <c r="F365" i="14"/>
  <c r="F366" i="14"/>
  <c r="F367" i="14"/>
  <c r="F369" i="14"/>
  <c r="F370" i="14"/>
  <c r="F371" i="14"/>
  <c r="F374" i="14"/>
  <c r="F375" i="14"/>
  <c r="F376" i="14"/>
  <c r="F377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7" i="14"/>
  <c r="F398" i="14"/>
  <c r="F399" i="14"/>
  <c r="F401" i="14"/>
  <c r="F402" i="14"/>
  <c r="F403" i="14"/>
  <c r="F404" i="14"/>
  <c r="F405" i="14"/>
  <c r="F407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9" i="14"/>
  <c r="F430" i="14"/>
  <c r="F431" i="14"/>
  <c r="F434" i="14"/>
  <c r="F435" i="14"/>
  <c r="F436" i="14"/>
  <c r="F437" i="14"/>
  <c r="F438" i="14"/>
  <c r="F439" i="14"/>
  <c r="F440" i="14"/>
  <c r="F441" i="14"/>
  <c r="F444" i="14"/>
  <c r="F445" i="14"/>
  <c r="F446" i="14"/>
  <c r="F447" i="14"/>
  <c r="F448" i="14"/>
  <c r="F449" i="14"/>
  <c r="F450" i="14"/>
  <c r="F451" i="14"/>
  <c r="F452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8" i="14"/>
  <c r="F489" i="14"/>
  <c r="F490" i="14"/>
  <c r="F491" i="14"/>
  <c r="F493" i="14"/>
  <c r="F494" i="14"/>
  <c r="F495" i="14"/>
  <c r="F498" i="14"/>
  <c r="F499" i="14"/>
  <c r="F500" i="14"/>
  <c r="F501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3" i="14"/>
  <c r="F524" i="14"/>
  <c r="F525" i="14"/>
  <c r="F526" i="14"/>
  <c r="F527" i="14"/>
  <c r="F529" i="14"/>
  <c r="F530" i="14"/>
  <c r="F531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600" i="14"/>
  <c r="F602" i="14"/>
  <c r="F603" i="14"/>
  <c r="F605" i="14"/>
  <c r="F606" i="14"/>
  <c r="F607" i="14"/>
  <c r="F608" i="14"/>
  <c r="F609" i="14"/>
  <c r="F610" i="14"/>
  <c r="F611" i="14"/>
  <c r="F613" i="14"/>
  <c r="F614" i="14"/>
  <c r="F616" i="14"/>
  <c r="F617" i="14"/>
  <c r="F618" i="14"/>
  <c r="F619" i="14"/>
  <c r="F620" i="14"/>
  <c r="F621" i="14"/>
  <c r="F622" i="14"/>
  <c r="F623" i="14"/>
  <c r="F629" i="14"/>
  <c r="F631" i="14"/>
  <c r="F3" i="14"/>
  <c r="E635" i="14"/>
  <c r="E4" i="14"/>
  <c r="E5" i="14"/>
  <c r="E6" i="14"/>
  <c r="E7" i="14"/>
  <c r="E9" i="14"/>
  <c r="E10" i="14"/>
  <c r="E11" i="14"/>
  <c r="E12" i="14"/>
  <c r="E13" i="14"/>
  <c r="E15" i="14"/>
  <c r="E16" i="14"/>
  <c r="E17" i="14"/>
  <c r="E18" i="14"/>
  <c r="E19" i="14"/>
  <c r="E20" i="14"/>
  <c r="E21" i="14"/>
  <c r="E22" i="14"/>
  <c r="E24" i="14"/>
  <c r="E25" i="14"/>
  <c r="E27" i="14"/>
  <c r="E28" i="14"/>
  <c r="E29" i="14"/>
  <c r="E32" i="14"/>
  <c r="E34" i="14"/>
  <c r="E35" i="14"/>
  <c r="E37" i="14"/>
  <c r="E38" i="14"/>
  <c r="E39" i="14"/>
  <c r="E41" i="14"/>
  <c r="E42" i="14"/>
  <c r="E43" i="14"/>
  <c r="E44" i="14"/>
  <c r="E45" i="14"/>
  <c r="E47" i="14"/>
  <c r="E48" i="14"/>
  <c r="E49" i="14"/>
  <c r="E50" i="14"/>
  <c r="E51" i="14"/>
  <c r="E52" i="14"/>
  <c r="E53" i="14"/>
  <c r="E54" i="14"/>
  <c r="E55" i="14"/>
  <c r="E57" i="14"/>
  <c r="E58" i="14"/>
  <c r="E59" i="14"/>
  <c r="E60" i="14"/>
  <c r="E62" i="14"/>
  <c r="E63" i="14"/>
  <c r="E65" i="14"/>
  <c r="E66" i="14"/>
  <c r="E67" i="14"/>
  <c r="E68" i="14"/>
  <c r="E69" i="14"/>
  <c r="E70" i="14"/>
  <c r="E71" i="14"/>
  <c r="E72" i="14"/>
  <c r="E74" i="14"/>
  <c r="E77" i="14"/>
  <c r="E78" i="14"/>
  <c r="E79" i="14"/>
  <c r="E80" i="14"/>
  <c r="E81" i="14"/>
  <c r="E82" i="14"/>
  <c r="E83" i="14"/>
  <c r="E85" i="14"/>
  <c r="E86" i="14"/>
  <c r="E87" i="14"/>
  <c r="E88" i="14"/>
  <c r="E89" i="14"/>
  <c r="E91" i="14"/>
  <c r="E92" i="14"/>
  <c r="E93" i="14"/>
  <c r="E95" i="14"/>
  <c r="E96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8" i="14"/>
  <c r="E129" i="14"/>
  <c r="E130" i="14"/>
  <c r="E131" i="14"/>
  <c r="E136" i="14"/>
  <c r="E137" i="14"/>
  <c r="E138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8" i="14"/>
  <c r="E169" i="14"/>
  <c r="E170" i="14"/>
  <c r="E171" i="14"/>
  <c r="E172" i="14"/>
  <c r="E173" i="14"/>
  <c r="E174" i="14"/>
  <c r="E176" i="14"/>
  <c r="E178" i="14"/>
  <c r="E179" i="14"/>
  <c r="E180" i="14"/>
  <c r="E181" i="14"/>
  <c r="E182" i="14"/>
  <c r="E184" i="14"/>
  <c r="E185" i="14"/>
  <c r="E187" i="14"/>
  <c r="E189" i="14"/>
  <c r="E190" i="14"/>
  <c r="E191" i="14"/>
  <c r="E192" i="14"/>
  <c r="E193" i="14"/>
  <c r="E194" i="14"/>
  <c r="E195" i="14"/>
  <c r="E197" i="14"/>
  <c r="E198" i="14"/>
  <c r="E199" i="14"/>
  <c r="E201" i="14"/>
  <c r="E202" i="14"/>
  <c r="E203" i="14"/>
  <c r="E204" i="14"/>
  <c r="E205" i="14"/>
  <c r="E206" i="14"/>
  <c r="E207" i="14"/>
  <c r="E209" i="14"/>
  <c r="E210" i="14"/>
  <c r="E211" i="14"/>
  <c r="E212" i="14"/>
  <c r="E213" i="14"/>
  <c r="E214" i="14"/>
  <c r="E215" i="14"/>
  <c r="E217" i="14"/>
  <c r="E219" i="14"/>
  <c r="E220" i="14"/>
  <c r="E221" i="14"/>
  <c r="E222" i="14"/>
  <c r="E224" i="14"/>
  <c r="E226" i="14"/>
  <c r="E227" i="14"/>
  <c r="E228" i="14"/>
  <c r="E229" i="14"/>
  <c r="E230" i="14"/>
  <c r="E231" i="14"/>
  <c r="E232" i="14"/>
  <c r="E233" i="14"/>
  <c r="E235" i="14"/>
  <c r="E236" i="14"/>
  <c r="E237" i="14"/>
  <c r="E238" i="14"/>
  <c r="E239" i="14"/>
  <c r="E240" i="14"/>
  <c r="E241" i="14"/>
  <c r="E243" i="14"/>
  <c r="E244" i="14"/>
  <c r="E245" i="14"/>
  <c r="E246" i="14"/>
  <c r="E247" i="14"/>
  <c r="E248" i="14"/>
  <c r="E250" i="14"/>
  <c r="E251" i="14"/>
  <c r="E252" i="14"/>
  <c r="E253" i="14"/>
  <c r="E254" i="14"/>
  <c r="E255" i="14"/>
  <c r="E256" i="14"/>
  <c r="E257" i="14"/>
  <c r="E260" i="14"/>
  <c r="E261" i="14"/>
  <c r="E262" i="14"/>
  <c r="E263" i="14"/>
  <c r="E264" i="14"/>
  <c r="E265" i="14"/>
  <c r="E266" i="14"/>
  <c r="E267" i="14"/>
  <c r="E268" i="14"/>
  <c r="E269" i="14"/>
  <c r="E271" i="14"/>
  <c r="E272" i="14"/>
  <c r="E273" i="14"/>
  <c r="E274" i="14"/>
  <c r="E276" i="14"/>
  <c r="E277" i="14"/>
  <c r="E278" i="14"/>
  <c r="E279" i="14"/>
  <c r="E280" i="14"/>
  <c r="E281" i="14"/>
  <c r="E282" i="14"/>
  <c r="E283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6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1" i="14"/>
  <c r="E362" i="14"/>
  <c r="E363" i="14"/>
  <c r="E364" i="14"/>
  <c r="E365" i="14"/>
  <c r="E366" i="14"/>
  <c r="E367" i="14"/>
  <c r="E369" i="14"/>
  <c r="E370" i="14"/>
  <c r="E371" i="14"/>
  <c r="E374" i="14"/>
  <c r="E375" i="14"/>
  <c r="E376" i="14"/>
  <c r="E377" i="14"/>
  <c r="E379" i="14"/>
  <c r="E380" i="14"/>
  <c r="E381" i="14"/>
  <c r="E382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7" i="14"/>
  <c r="E398" i="14"/>
  <c r="E399" i="14"/>
  <c r="E401" i="14"/>
  <c r="E402" i="14"/>
  <c r="E403" i="14"/>
  <c r="E404" i="14"/>
  <c r="E405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4" i="14"/>
  <c r="E425" i="14"/>
  <c r="E426" i="14"/>
  <c r="E429" i="14"/>
  <c r="E430" i="14"/>
  <c r="E431" i="14"/>
  <c r="E434" i="14"/>
  <c r="E435" i="14"/>
  <c r="E436" i="14"/>
  <c r="E437" i="14"/>
  <c r="E438" i="14"/>
  <c r="E439" i="14"/>
  <c r="E440" i="14"/>
  <c r="E441" i="14"/>
  <c r="E444" i="14"/>
  <c r="E445" i="14"/>
  <c r="E446" i="14"/>
  <c r="E447" i="14"/>
  <c r="E448" i="14"/>
  <c r="E449" i="14"/>
  <c r="E450" i="14"/>
  <c r="E451" i="14"/>
  <c r="E452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8" i="14"/>
  <c r="E489" i="14"/>
  <c r="E490" i="14"/>
  <c r="E491" i="14"/>
  <c r="E493" i="14"/>
  <c r="E494" i="14"/>
  <c r="E495" i="14"/>
  <c r="E498" i="14"/>
  <c r="E499" i="14"/>
  <c r="E500" i="14"/>
  <c r="E501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3" i="14"/>
  <c r="E524" i="14"/>
  <c r="E525" i="14"/>
  <c r="E526" i="14"/>
  <c r="E527" i="14"/>
  <c r="E530" i="14"/>
  <c r="E531" i="14"/>
  <c r="E533" i="14"/>
  <c r="E534" i="14"/>
  <c r="E535" i="14"/>
  <c r="E536" i="14"/>
  <c r="E537" i="14"/>
  <c r="E538" i="14"/>
  <c r="E539" i="14"/>
  <c r="E540" i="14"/>
  <c r="E541" i="14"/>
  <c r="E542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6" i="14"/>
  <c r="E587" i="14"/>
  <c r="E588" i="14"/>
  <c r="E589" i="14"/>
  <c r="E590" i="14"/>
  <c r="E591" i="14"/>
  <c r="E593" i="14"/>
  <c r="E594" i="14"/>
  <c r="E595" i="14"/>
  <c r="E596" i="14"/>
  <c r="E597" i="14"/>
  <c r="E598" i="14"/>
  <c r="E600" i="14"/>
  <c r="E602" i="14"/>
  <c r="E603" i="14"/>
  <c r="E605" i="14"/>
  <c r="E606" i="14"/>
  <c r="E607" i="14"/>
  <c r="E608" i="14"/>
  <c r="E609" i="14"/>
  <c r="E610" i="14"/>
  <c r="E611" i="14"/>
  <c r="E613" i="14"/>
  <c r="E614" i="14"/>
  <c r="E616" i="14"/>
  <c r="E618" i="14"/>
  <c r="E619" i="14"/>
  <c r="E620" i="14"/>
  <c r="E621" i="14"/>
  <c r="E622" i="14"/>
  <c r="E629" i="14"/>
  <c r="E631" i="14"/>
  <c r="E3" i="14"/>
  <c r="D635" i="14"/>
  <c r="C635" i="14"/>
  <c r="D4" i="14"/>
  <c r="D5" i="14"/>
  <c r="D6" i="14"/>
  <c r="D7" i="14"/>
  <c r="D9" i="14"/>
  <c r="D10" i="14"/>
  <c r="D11" i="14"/>
  <c r="D12" i="14"/>
  <c r="D13" i="14"/>
  <c r="D15" i="14"/>
  <c r="D16" i="14"/>
  <c r="D17" i="14"/>
  <c r="D19" i="14"/>
  <c r="D20" i="14"/>
  <c r="D21" i="14"/>
  <c r="D22" i="14"/>
  <c r="D24" i="14"/>
  <c r="D25" i="14"/>
  <c r="D27" i="14"/>
  <c r="D28" i="14"/>
  <c r="D29" i="14"/>
  <c r="D32" i="14"/>
  <c r="D34" i="14"/>
  <c r="D35" i="14"/>
  <c r="D37" i="14"/>
  <c r="D38" i="14"/>
  <c r="D39" i="14"/>
  <c r="D41" i="14"/>
  <c r="D42" i="14"/>
  <c r="D43" i="14"/>
  <c r="D44" i="14"/>
  <c r="D45" i="14"/>
  <c r="D47" i="14"/>
  <c r="D48" i="14"/>
  <c r="D49" i="14"/>
  <c r="D50" i="14"/>
  <c r="D51" i="14"/>
  <c r="D52" i="14"/>
  <c r="D53" i="14"/>
  <c r="D54" i="14"/>
  <c r="D55" i="14"/>
  <c r="D57" i="14"/>
  <c r="D58" i="14"/>
  <c r="D59" i="14"/>
  <c r="D60" i="14"/>
  <c r="D62" i="14"/>
  <c r="D63" i="14"/>
  <c r="D65" i="14"/>
  <c r="D66" i="14"/>
  <c r="D67" i="14"/>
  <c r="D68" i="14"/>
  <c r="D69" i="14"/>
  <c r="D70" i="14"/>
  <c r="D71" i="14"/>
  <c r="D72" i="14"/>
  <c r="D74" i="14"/>
  <c r="D77" i="14"/>
  <c r="D78" i="14"/>
  <c r="D79" i="14"/>
  <c r="D80" i="14"/>
  <c r="D81" i="14"/>
  <c r="D82" i="14"/>
  <c r="D83" i="14"/>
  <c r="D85" i="14"/>
  <c r="D86" i="14"/>
  <c r="D87" i="14"/>
  <c r="D88" i="14"/>
  <c r="D89" i="14"/>
  <c r="D91" i="14"/>
  <c r="D92" i="14"/>
  <c r="D93" i="14"/>
  <c r="D95" i="14"/>
  <c r="D96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5" i="14"/>
  <c r="D116" i="14"/>
  <c r="D117" i="14"/>
  <c r="D118" i="14"/>
  <c r="D119" i="14"/>
  <c r="D120" i="14"/>
  <c r="D121" i="14"/>
  <c r="D122" i="14"/>
  <c r="D124" i="14"/>
  <c r="D125" i="14"/>
  <c r="D126" i="14"/>
  <c r="D128" i="14"/>
  <c r="D129" i="14"/>
  <c r="D130" i="14"/>
  <c r="D131" i="14"/>
  <c r="D136" i="14"/>
  <c r="D137" i="14"/>
  <c r="D138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5" i="14"/>
  <c r="D156" i="14"/>
  <c r="D157" i="14"/>
  <c r="D159" i="14"/>
  <c r="D160" i="14"/>
  <c r="D161" i="14"/>
  <c r="D162" i="14"/>
  <c r="D163" i="14"/>
  <c r="D164" i="14"/>
  <c r="D165" i="14"/>
  <c r="D166" i="14"/>
  <c r="D168" i="14"/>
  <c r="D169" i="14"/>
  <c r="D170" i="14"/>
  <c r="D171" i="14"/>
  <c r="D172" i="14"/>
  <c r="D173" i="14"/>
  <c r="D174" i="14"/>
  <c r="D176" i="14"/>
  <c r="D178" i="14"/>
  <c r="D179" i="14"/>
  <c r="D180" i="14"/>
  <c r="D181" i="14"/>
  <c r="D182" i="14"/>
  <c r="D184" i="14"/>
  <c r="D185" i="14"/>
  <c r="D187" i="14"/>
  <c r="D190" i="14"/>
  <c r="D191" i="14"/>
  <c r="D192" i="14"/>
  <c r="D194" i="14"/>
  <c r="D195" i="14"/>
  <c r="D197" i="14"/>
  <c r="D198" i="14"/>
  <c r="D199" i="14"/>
  <c r="D201" i="14"/>
  <c r="D202" i="14"/>
  <c r="D203" i="14"/>
  <c r="D204" i="14"/>
  <c r="D205" i="14"/>
  <c r="D206" i="14"/>
  <c r="D207" i="14"/>
  <c r="D209" i="14"/>
  <c r="D210" i="14"/>
  <c r="D211" i="14"/>
  <c r="D212" i="14"/>
  <c r="D213" i="14"/>
  <c r="D214" i="14"/>
  <c r="D215" i="14"/>
  <c r="D217" i="14"/>
  <c r="D219" i="14"/>
  <c r="D220" i="14"/>
  <c r="D221" i="14"/>
  <c r="D222" i="14"/>
  <c r="D224" i="14"/>
  <c r="D226" i="14"/>
  <c r="D227" i="14"/>
  <c r="D228" i="14"/>
  <c r="D229" i="14"/>
  <c r="D230" i="14"/>
  <c r="D231" i="14"/>
  <c r="D232" i="14"/>
  <c r="D233" i="14"/>
  <c r="D235" i="14"/>
  <c r="D236" i="14"/>
  <c r="D237" i="14"/>
  <c r="D238" i="14"/>
  <c r="D239" i="14"/>
  <c r="D240" i="14"/>
  <c r="D241" i="14"/>
  <c r="D243" i="14"/>
  <c r="D244" i="14"/>
  <c r="D246" i="14"/>
  <c r="D247" i="14"/>
  <c r="D248" i="14"/>
  <c r="D250" i="14"/>
  <c r="D251" i="14"/>
  <c r="D252" i="14"/>
  <c r="D253" i="14"/>
  <c r="D254" i="14"/>
  <c r="D256" i="14"/>
  <c r="D257" i="14"/>
  <c r="D260" i="14"/>
  <c r="D261" i="14"/>
  <c r="D262" i="14"/>
  <c r="D263" i="14"/>
  <c r="D264" i="14"/>
  <c r="D265" i="14"/>
  <c r="D266" i="14"/>
  <c r="D267" i="14"/>
  <c r="D268" i="14"/>
  <c r="D269" i="14"/>
  <c r="D271" i="14"/>
  <c r="D272" i="14"/>
  <c r="D273" i="14"/>
  <c r="D274" i="14"/>
  <c r="D276" i="14"/>
  <c r="D277" i="14"/>
  <c r="D278" i="14"/>
  <c r="D279" i="14"/>
  <c r="D280" i="14"/>
  <c r="D281" i="14"/>
  <c r="D283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6" i="14"/>
  <c r="D343" i="14"/>
  <c r="D344" i="14"/>
  <c r="D345" i="14"/>
  <c r="D346" i="14"/>
  <c r="D347" i="14"/>
  <c r="D348" i="14"/>
  <c r="D350" i="14"/>
  <c r="D351" i="14"/>
  <c r="D352" i="14"/>
  <c r="D353" i="14"/>
  <c r="D354" i="14"/>
  <c r="D355" i="14"/>
  <c r="D356" i="14"/>
  <c r="D357" i="14"/>
  <c r="D358" i="14"/>
  <c r="D359" i="14"/>
  <c r="D361" i="14"/>
  <c r="D362" i="14"/>
  <c r="D363" i="14"/>
  <c r="D364" i="14"/>
  <c r="D365" i="14"/>
  <c r="D366" i="14"/>
  <c r="D367" i="14"/>
  <c r="D369" i="14"/>
  <c r="D370" i="14"/>
  <c r="D371" i="14"/>
  <c r="D374" i="14"/>
  <c r="D375" i="14"/>
  <c r="D376" i="14"/>
  <c r="D377" i="14"/>
  <c r="D379" i="14"/>
  <c r="D380" i="14"/>
  <c r="D381" i="14"/>
  <c r="D382" i="14"/>
  <c r="D384" i="14"/>
  <c r="D385" i="14"/>
  <c r="D386" i="14"/>
  <c r="D387" i="14"/>
  <c r="D388" i="14"/>
  <c r="D389" i="14"/>
  <c r="D390" i="14"/>
  <c r="D392" i="14"/>
  <c r="D393" i="14"/>
  <c r="D394" i="14"/>
  <c r="D395" i="14"/>
  <c r="D397" i="14"/>
  <c r="D398" i="14"/>
  <c r="D399" i="14"/>
  <c r="D401" i="14"/>
  <c r="D402" i="14"/>
  <c r="D403" i="14"/>
  <c r="D404" i="14"/>
  <c r="D405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4" i="14"/>
  <c r="D425" i="14"/>
  <c r="D426" i="14"/>
  <c r="D429" i="14"/>
  <c r="D430" i="14"/>
  <c r="D431" i="14"/>
  <c r="D434" i="14"/>
  <c r="D435" i="14"/>
  <c r="D436" i="14"/>
  <c r="D437" i="14"/>
  <c r="D438" i="14"/>
  <c r="D439" i="14"/>
  <c r="D440" i="14"/>
  <c r="D441" i="14"/>
  <c r="D444" i="14"/>
  <c r="D445" i="14"/>
  <c r="D446" i="14"/>
  <c r="D447" i="14"/>
  <c r="D449" i="14"/>
  <c r="D450" i="14"/>
  <c r="D451" i="14"/>
  <c r="D452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8" i="14"/>
  <c r="D489" i="14"/>
  <c r="D490" i="14"/>
  <c r="D491" i="14"/>
  <c r="D493" i="14"/>
  <c r="D494" i="14"/>
  <c r="D495" i="14"/>
  <c r="D498" i="14"/>
  <c r="D499" i="14"/>
  <c r="D500" i="14"/>
  <c r="D501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3" i="14"/>
  <c r="D524" i="14"/>
  <c r="D525" i="14"/>
  <c r="D526" i="14"/>
  <c r="D527" i="14"/>
  <c r="D530" i="14"/>
  <c r="D531" i="14"/>
  <c r="D533" i="14"/>
  <c r="D534" i="14"/>
  <c r="D535" i="14"/>
  <c r="D536" i="14"/>
  <c r="D537" i="14"/>
  <c r="D538" i="14"/>
  <c r="D539" i="14"/>
  <c r="D540" i="14"/>
  <c r="D541" i="14"/>
  <c r="D542" i="14"/>
  <c r="D544" i="14"/>
  <c r="D545" i="14"/>
  <c r="D546" i="14"/>
  <c r="D547" i="14"/>
  <c r="D548" i="14"/>
  <c r="D549" i="14"/>
  <c r="D550" i="14"/>
  <c r="D551" i="14"/>
  <c r="D552" i="14"/>
  <c r="D553" i="14"/>
  <c r="D554" i="14"/>
  <c r="D556" i="14"/>
  <c r="D557" i="14"/>
  <c r="D558" i="14"/>
  <c r="D559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80" i="14"/>
  <c r="D581" i="14"/>
  <c r="D582" i="14"/>
  <c r="D583" i="14"/>
  <c r="D584" i="14"/>
  <c r="D586" i="14"/>
  <c r="D587" i="14"/>
  <c r="D588" i="14"/>
  <c r="D589" i="14"/>
  <c r="D590" i="14"/>
  <c r="D591" i="14"/>
  <c r="D593" i="14"/>
  <c r="D594" i="14"/>
  <c r="D595" i="14"/>
  <c r="D596" i="14"/>
  <c r="D597" i="14"/>
  <c r="D598" i="14"/>
  <c r="D600" i="14"/>
  <c r="D602" i="14"/>
  <c r="D603" i="14"/>
  <c r="D605" i="14"/>
  <c r="D606" i="14"/>
  <c r="D607" i="14"/>
  <c r="D608" i="14"/>
  <c r="D609" i="14"/>
  <c r="D610" i="14"/>
  <c r="D611" i="14"/>
  <c r="D613" i="14"/>
  <c r="D614" i="14"/>
  <c r="D616" i="14"/>
  <c r="D618" i="14"/>
  <c r="D619" i="14"/>
  <c r="D620" i="14"/>
  <c r="D621" i="14"/>
  <c r="D629" i="14"/>
  <c r="D631" i="14"/>
  <c r="D3" i="14"/>
  <c r="C629" i="14"/>
  <c r="C634" i="14" s="1"/>
  <c r="D13" i="12"/>
  <c r="E13" i="12"/>
  <c r="F13" i="12"/>
  <c r="G13" i="12"/>
  <c r="J13" i="12"/>
  <c r="M13" i="12"/>
  <c r="N13" i="12"/>
  <c r="C13" i="12"/>
  <c r="C636" i="14" l="1"/>
  <c r="K634" i="14"/>
  <c r="K636" i="14" s="1"/>
  <c r="L15" i="12"/>
  <c r="K398" i="15"/>
  <c r="K399" i="15" s="1"/>
  <c r="I398" i="15"/>
  <c r="I399" i="15" s="1"/>
  <c r="G398" i="15"/>
  <c r="G399" i="15" s="1"/>
  <c r="F398" i="15"/>
  <c r="F399" i="15" s="1"/>
  <c r="E398" i="15"/>
  <c r="E399" i="15" s="1"/>
  <c r="D398" i="15"/>
  <c r="D399" i="15" s="1"/>
  <c r="C398" i="15"/>
  <c r="C399" i="15" s="1"/>
  <c r="H13" i="12"/>
  <c r="J634" i="14"/>
  <c r="J636" i="14" s="1"/>
  <c r="H634" i="14"/>
  <c r="H636" i="14" s="1"/>
  <c r="I634" i="14"/>
  <c r="I636" i="14" s="1"/>
  <c r="G634" i="14"/>
  <c r="G636" i="14" s="1"/>
  <c r="F634" i="14"/>
  <c r="F636" i="14" s="1"/>
  <c r="E634" i="14"/>
  <c r="E636" i="14" s="1"/>
  <c r="D634" i="14"/>
  <c r="D636" i="14" s="1"/>
  <c r="AI57" i="13"/>
  <c r="AG53" i="13"/>
  <c r="AH49" i="13"/>
  <c r="AI49" i="13"/>
  <c r="AG49" i="13"/>
  <c r="AG17" i="13"/>
  <c r="N73" i="13"/>
  <c r="M73" i="13"/>
  <c r="L73" i="13"/>
  <c r="AI73" i="13" s="1"/>
  <c r="K73" i="13"/>
  <c r="AH73" i="13" s="1"/>
  <c r="J73" i="13"/>
  <c r="AG73" i="13" s="1"/>
  <c r="I73" i="13"/>
  <c r="H73" i="13"/>
  <c r="G73" i="13"/>
  <c r="F73" i="13"/>
  <c r="E73" i="13"/>
  <c r="D73" i="13"/>
  <c r="C73" i="13"/>
  <c r="N72" i="13"/>
  <c r="M72" i="13"/>
  <c r="L72" i="13"/>
  <c r="AI72" i="13" s="1"/>
  <c r="K72" i="13"/>
  <c r="AH72" i="13" s="1"/>
  <c r="J72" i="13"/>
  <c r="AG72" i="13" s="1"/>
  <c r="I72" i="13"/>
  <c r="H72" i="13"/>
  <c r="G72" i="13"/>
  <c r="F72" i="13"/>
  <c r="E72" i="13"/>
  <c r="D72" i="13"/>
  <c r="C72" i="13"/>
  <c r="N66" i="13"/>
  <c r="M66" i="13"/>
  <c r="L66" i="13"/>
  <c r="AI66" i="13" s="1"/>
  <c r="K66" i="13"/>
  <c r="AH66" i="13" s="1"/>
  <c r="J66" i="13"/>
  <c r="AG66" i="13" s="1"/>
  <c r="I66" i="13"/>
  <c r="H66" i="13"/>
  <c r="G66" i="13"/>
  <c r="F66" i="13"/>
  <c r="E66" i="13"/>
  <c r="D66" i="13"/>
  <c r="C66" i="13"/>
  <c r="N65" i="13"/>
  <c r="M65" i="13"/>
  <c r="L65" i="13"/>
  <c r="AI65" i="13" s="1"/>
  <c r="K65" i="13"/>
  <c r="AH65" i="13" s="1"/>
  <c r="J65" i="13"/>
  <c r="AG65" i="13" s="1"/>
  <c r="I65" i="13"/>
  <c r="H65" i="13"/>
  <c r="G65" i="13"/>
  <c r="F65" i="13"/>
  <c r="E65" i="13"/>
  <c r="D65" i="13"/>
  <c r="C65" i="13"/>
  <c r="N64" i="13"/>
  <c r="M64" i="13"/>
  <c r="L64" i="13"/>
  <c r="AI64" i="13" s="1"/>
  <c r="K64" i="13"/>
  <c r="AH64" i="13" s="1"/>
  <c r="J64" i="13"/>
  <c r="AG64" i="13" s="1"/>
  <c r="I64" i="13"/>
  <c r="H64" i="13"/>
  <c r="G64" i="13"/>
  <c r="F64" i="13"/>
  <c r="E64" i="13"/>
  <c r="D64" i="13"/>
  <c r="C64" i="13"/>
  <c r="N63" i="13"/>
  <c r="M63" i="13"/>
  <c r="L63" i="13"/>
  <c r="AI63" i="13" s="1"/>
  <c r="K63" i="13"/>
  <c r="AH63" i="13" s="1"/>
  <c r="J63" i="13"/>
  <c r="AG63" i="13" s="1"/>
  <c r="I63" i="13"/>
  <c r="H63" i="13"/>
  <c r="G63" i="13"/>
  <c r="F63" i="13"/>
  <c r="E63" i="13"/>
  <c r="D63" i="13"/>
  <c r="C63" i="13"/>
  <c r="N62" i="13"/>
  <c r="M62" i="13"/>
  <c r="L62" i="13"/>
  <c r="AI62" i="13" s="1"/>
  <c r="K62" i="13"/>
  <c r="AH62" i="13" s="1"/>
  <c r="J62" i="13"/>
  <c r="AG62" i="13" s="1"/>
  <c r="I62" i="13"/>
  <c r="H62" i="13"/>
  <c r="G62" i="13"/>
  <c r="F62" i="13"/>
  <c r="E62" i="13"/>
  <c r="D62" i="13"/>
  <c r="C62" i="13"/>
  <c r="N60" i="13"/>
  <c r="M60" i="13"/>
  <c r="L60" i="13"/>
  <c r="AI60" i="13" s="1"/>
  <c r="K60" i="13"/>
  <c r="AH60" i="13" s="1"/>
  <c r="J60" i="13"/>
  <c r="AG60" i="13" s="1"/>
  <c r="I60" i="13"/>
  <c r="H60" i="13"/>
  <c r="G60" i="13"/>
  <c r="F60" i="13"/>
  <c r="E60" i="13"/>
  <c r="D60" i="13"/>
  <c r="C60" i="13"/>
  <c r="N59" i="13"/>
  <c r="M59" i="13"/>
  <c r="L59" i="13"/>
  <c r="AI59" i="13" s="1"/>
  <c r="K59" i="13"/>
  <c r="AH59" i="13" s="1"/>
  <c r="J59" i="13"/>
  <c r="AG59" i="13" s="1"/>
  <c r="I59" i="13"/>
  <c r="H59" i="13"/>
  <c r="G59" i="13"/>
  <c r="F59" i="13"/>
  <c r="E59" i="13"/>
  <c r="D59" i="13"/>
  <c r="C59" i="13"/>
  <c r="N58" i="13"/>
  <c r="M58" i="13"/>
  <c r="L58" i="13"/>
  <c r="L57" i="13" s="1"/>
  <c r="K58" i="13"/>
  <c r="J58" i="13"/>
  <c r="AG58" i="13" s="1"/>
  <c r="I58" i="13"/>
  <c r="I57" i="13" s="1"/>
  <c r="H58" i="13"/>
  <c r="H57" i="13" s="1"/>
  <c r="G58" i="13"/>
  <c r="G57" i="13" s="1"/>
  <c r="F58" i="13"/>
  <c r="F57" i="13" s="1"/>
  <c r="E58" i="13"/>
  <c r="D58" i="13"/>
  <c r="D57" i="13" s="1"/>
  <c r="C58" i="13"/>
  <c r="C57" i="13" s="1"/>
  <c r="N57" i="13"/>
  <c r="N55" i="13"/>
  <c r="M55" i="13"/>
  <c r="L55" i="13"/>
  <c r="AI55" i="13" s="1"/>
  <c r="K55" i="13"/>
  <c r="AH55" i="13" s="1"/>
  <c r="J55" i="13"/>
  <c r="AG55" i="13" s="1"/>
  <c r="I55" i="13"/>
  <c r="H55" i="13"/>
  <c r="G55" i="13"/>
  <c r="F55" i="13"/>
  <c r="E55" i="13"/>
  <c r="D55" i="13"/>
  <c r="C55" i="13"/>
  <c r="N54" i="13"/>
  <c r="M54" i="13"/>
  <c r="L54" i="13"/>
  <c r="AI54" i="13" s="1"/>
  <c r="K54" i="13"/>
  <c r="AH54" i="13" s="1"/>
  <c r="J54" i="13"/>
  <c r="AG54" i="13" s="1"/>
  <c r="I54" i="13"/>
  <c r="H54" i="13"/>
  <c r="G54" i="13"/>
  <c r="F54" i="13"/>
  <c r="E54" i="13"/>
  <c r="D54" i="13"/>
  <c r="C54" i="13"/>
  <c r="N53" i="13"/>
  <c r="M53" i="13"/>
  <c r="L53" i="13"/>
  <c r="AI53" i="13" s="1"/>
  <c r="K53" i="13"/>
  <c r="AH53" i="13" s="1"/>
  <c r="J53" i="13"/>
  <c r="I53" i="13"/>
  <c r="H53" i="13"/>
  <c r="G53" i="13"/>
  <c r="F53" i="13"/>
  <c r="E53" i="13"/>
  <c r="D53" i="13"/>
  <c r="C53" i="13"/>
  <c r="N52" i="13"/>
  <c r="M52" i="13"/>
  <c r="M51" i="13" s="1"/>
  <c r="L52" i="13"/>
  <c r="L51" i="13" s="1"/>
  <c r="AI51" i="13" s="1"/>
  <c r="K52" i="13"/>
  <c r="K51" i="13" s="1"/>
  <c r="AH51" i="13" s="1"/>
  <c r="J52" i="13"/>
  <c r="AG52" i="13" s="1"/>
  <c r="I52" i="13"/>
  <c r="I51" i="13" s="1"/>
  <c r="H52" i="13"/>
  <c r="G52" i="13"/>
  <c r="F52" i="13"/>
  <c r="E52" i="13"/>
  <c r="E51" i="13" s="1"/>
  <c r="D52" i="13"/>
  <c r="D51" i="13" s="1"/>
  <c r="C52" i="13"/>
  <c r="C51" i="13" s="1"/>
  <c r="N48" i="13"/>
  <c r="M48" i="13"/>
  <c r="L48" i="13"/>
  <c r="AI48" i="13" s="1"/>
  <c r="K48" i="13"/>
  <c r="AH48" i="13" s="1"/>
  <c r="J48" i="13"/>
  <c r="AG48" i="13" s="1"/>
  <c r="I48" i="13"/>
  <c r="H48" i="13"/>
  <c r="G48" i="13"/>
  <c r="F48" i="13"/>
  <c r="E48" i="13"/>
  <c r="D48" i="13"/>
  <c r="C48" i="13"/>
  <c r="N47" i="13"/>
  <c r="M47" i="13"/>
  <c r="L47" i="13"/>
  <c r="AI47" i="13" s="1"/>
  <c r="K47" i="13"/>
  <c r="AH47" i="13" s="1"/>
  <c r="J47" i="13"/>
  <c r="AG47" i="13" s="1"/>
  <c r="I47" i="13"/>
  <c r="H47" i="13"/>
  <c r="G47" i="13"/>
  <c r="F47" i="13"/>
  <c r="E47" i="13"/>
  <c r="D47" i="13"/>
  <c r="C47" i="13"/>
  <c r="N46" i="13"/>
  <c r="M46" i="13"/>
  <c r="L46" i="13"/>
  <c r="AI46" i="13" s="1"/>
  <c r="K46" i="13"/>
  <c r="AH46" i="13" s="1"/>
  <c r="J46" i="13"/>
  <c r="AG46" i="13" s="1"/>
  <c r="I46" i="13"/>
  <c r="H46" i="13"/>
  <c r="G46" i="13"/>
  <c r="F46" i="13"/>
  <c r="E46" i="13"/>
  <c r="D46" i="13"/>
  <c r="C46" i="13"/>
  <c r="N45" i="13"/>
  <c r="M45" i="13"/>
  <c r="L45" i="13"/>
  <c r="AI45" i="13" s="1"/>
  <c r="K45" i="13"/>
  <c r="AH45" i="13" s="1"/>
  <c r="J45" i="13"/>
  <c r="AG45" i="13" s="1"/>
  <c r="I45" i="13"/>
  <c r="H45" i="13"/>
  <c r="G45" i="13"/>
  <c r="F45" i="13"/>
  <c r="E45" i="13"/>
  <c r="D45" i="13"/>
  <c r="C45" i="13"/>
  <c r="N44" i="13"/>
  <c r="M44" i="13"/>
  <c r="L44" i="13"/>
  <c r="AI44" i="13" s="1"/>
  <c r="K44" i="13"/>
  <c r="AH44" i="13" s="1"/>
  <c r="J44" i="13"/>
  <c r="AG44" i="13" s="1"/>
  <c r="I44" i="13"/>
  <c r="H44" i="13"/>
  <c r="G44" i="13"/>
  <c r="F44" i="13"/>
  <c r="E44" i="13"/>
  <c r="D44" i="13"/>
  <c r="C44" i="13"/>
  <c r="N43" i="13"/>
  <c r="M43" i="13"/>
  <c r="L43" i="13"/>
  <c r="AI43" i="13" s="1"/>
  <c r="K43" i="13"/>
  <c r="AH43" i="13" s="1"/>
  <c r="J43" i="13"/>
  <c r="AG43" i="13" s="1"/>
  <c r="I43" i="13"/>
  <c r="H43" i="13"/>
  <c r="G43" i="13"/>
  <c r="F43" i="13"/>
  <c r="E43" i="13"/>
  <c r="D43" i="13"/>
  <c r="C43" i="13"/>
  <c r="N42" i="13"/>
  <c r="N41" i="13" s="1"/>
  <c r="M42" i="13"/>
  <c r="M41" i="13" s="1"/>
  <c r="L42" i="13"/>
  <c r="L41" i="13" s="1"/>
  <c r="AI41" i="13" s="1"/>
  <c r="K42" i="13"/>
  <c r="AH42" i="13" s="1"/>
  <c r="J42" i="13"/>
  <c r="J41" i="13" s="1"/>
  <c r="AG41" i="13" s="1"/>
  <c r="I42" i="13"/>
  <c r="H42" i="13"/>
  <c r="G42" i="13"/>
  <c r="G41" i="13" s="1"/>
  <c r="F42" i="13"/>
  <c r="F41" i="13" s="1"/>
  <c r="E42" i="13"/>
  <c r="E41" i="13" s="1"/>
  <c r="D42" i="13"/>
  <c r="D41" i="13" s="1"/>
  <c r="C42" i="13"/>
  <c r="C41" i="13" s="1"/>
  <c r="N39" i="13"/>
  <c r="M39" i="13"/>
  <c r="L39" i="13"/>
  <c r="AI39" i="13" s="1"/>
  <c r="K39" i="13"/>
  <c r="AH39" i="13" s="1"/>
  <c r="J39" i="13"/>
  <c r="AG39" i="13" s="1"/>
  <c r="I39" i="13"/>
  <c r="H39" i="13"/>
  <c r="G39" i="13"/>
  <c r="F39" i="13"/>
  <c r="E39" i="13"/>
  <c r="D39" i="13"/>
  <c r="C39" i="13"/>
  <c r="N38" i="13"/>
  <c r="M38" i="13"/>
  <c r="L38" i="13"/>
  <c r="AI38" i="13" s="1"/>
  <c r="K38" i="13"/>
  <c r="AH38" i="13" s="1"/>
  <c r="J38" i="13"/>
  <c r="AG38" i="13" s="1"/>
  <c r="I38" i="13"/>
  <c r="H38" i="13"/>
  <c r="G38" i="13"/>
  <c r="F38" i="13"/>
  <c r="E38" i="13"/>
  <c r="D38" i="13"/>
  <c r="C38" i="13"/>
  <c r="N37" i="13"/>
  <c r="M37" i="13"/>
  <c r="L37" i="13"/>
  <c r="AI37" i="13" s="1"/>
  <c r="K37" i="13"/>
  <c r="AH37" i="13" s="1"/>
  <c r="J37" i="13"/>
  <c r="AG37" i="13" s="1"/>
  <c r="I37" i="13"/>
  <c r="H37" i="13"/>
  <c r="G37" i="13"/>
  <c r="F37" i="13"/>
  <c r="E37" i="13"/>
  <c r="D37" i="13"/>
  <c r="C37" i="13"/>
  <c r="N36" i="13"/>
  <c r="N35" i="13" s="1"/>
  <c r="M36" i="13"/>
  <c r="M35" i="13" s="1"/>
  <c r="L36" i="13"/>
  <c r="L35" i="13" s="1"/>
  <c r="AI35" i="13" s="1"/>
  <c r="K36" i="13"/>
  <c r="K35" i="13" s="1"/>
  <c r="AH35" i="13" s="1"/>
  <c r="J36" i="13"/>
  <c r="J35" i="13" s="1"/>
  <c r="AG35" i="13" s="1"/>
  <c r="I36" i="13"/>
  <c r="H36" i="13"/>
  <c r="G36" i="13"/>
  <c r="F36" i="13"/>
  <c r="E36" i="13"/>
  <c r="E35" i="13" s="1"/>
  <c r="D36" i="13"/>
  <c r="D35" i="13" s="1"/>
  <c r="C36" i="13"/>
  <c r="C35" i="13" s="1"/>
  <c r="N30" i="13"/>
  <c r="M30" i="13"/>
  <c r="L30" i="13"/>
  <c r="AI30" i="13" s="1"/>
  <c r="K30" i="13"/>
  <c r="AH30" i="13" s="1"/>
  <c r="J30" i="13"/>
  <c r="AG30" i="13" s="1"/>
  <c r="I30" i="13"/>
  <c r="H30" i="13"/>
  <c r="G30" i="13"/>
  <c r="F30" i="13"/>
  <c r="E30" i="13"/>
  <c r="D30" i="13"/>
  <c r="C30" i="13"/>
  <c r="N25" i="13"/>
  <c r="M25" i="13"/>
  <c r="L25" i="13"/>
  <c r="AI25" i="13" s="1"/>
  <c r="K25" i="13"/>
  <c r="AH25" i="13" s="1"/>
  <c r="J25" i="13"/>
  <c r="AG25" i="13" s="1"/>
  <c r="I25" i="13"/>
  <c r="H25" i="13"/>
  <c r="G25" i="13"/>
  <c r="F25" i="13"/>
  <c r="E25" i="13"/>
  <c r="D25" i="13"/>
  <c r="C25" i="13"/>
  <c r="N20" i="13"/>
  <c r="M20" i="13"/>
  <c r="L20" i="13"/>
  <c r="AI20" i="13" s="1"/>
  <c r="K20" i="13"/>
  <c r="AH20" i="13" s="1"/>
  <c r="J20" i="13"/>
  <c r="AG20" i="13" s="1"/>
  <c r="I20" i="13"/>
  <c r="H20" i="13"/>
  <c r="G20" i="13"/>
  <c r="F20" i="13"/>
  <c r="E20" i="13"/>
  <c r="D20" i="13"/>
  <c r="C20" i="13"/>
  <c r="N19" i="13"/>
  <c r="M19" i="13"/>
  <c r="L19" i="13"/>
  <c r="AI19" i="13" s="1"/>
  <c r="K19" i="13"/>
  <c r="AH19" i="13" s="1"/>
  <c r="J19" i="13"/>
  <c r="AG19" i="13" s="1"/>
  <c r="I19" i="13"/>
  <c r="H19" i="13"/>
  <c r="G19" i="13"/>
  <c r="F19" i="13"/>
  <c r="E19" i="13"/>
  <c r="D19" i="13"/>
  <c r="C19" i="13"/>
  <c r="N18" i="13"/>
  <c r="M18" i="13"/>
  <c r="L18" i="13"/>
  <c r="AI18" i="13" s="1"/>
  <c r="K18" i="13"/>
  <c r="AH18" i="13" s="1"/>
  <c r="J18" i="13"/>
  <c r="AG18" i="13" s="1"/>
  <c r="I18" i="13"/>
  <c r="H18" i="13"/>
  <c r="G18" i="13"/>
  <c r="F18" i="13"/>
  <c r="E18" i="13"/>
  <c r="D18" i="13"/>
  <c r="C18" i="13"/>
  <c r="N17" i="13"/>
  <c r="M17" i="13"/>
  <c r="L17" i="13"/>
  <c r="AI17" i="13" s="1"/>
  <c r="K17" i="13"/>
  <c r="AH17" i="13" s="1"/>
  <c r="J17" i="13"/>
  <c r="I17" i="13"/>
  <c r="H17" i="13"/>
  <c r="G17" i="13"/>
  <c r="F17" i="13"/>
  <c r="E17" i="13"/>
  <c r="D17" i="13"/>
  <c r="C17" i="13"/>
  <c r="N16" i="13"/>
  <c r="N15" i="13" s="1"/>
  <c r="M16" i="13"/>
  <c r="M15" i="13" s="1"/>
  <c r="L16" i="13"/>
  <c r="L15" i="13" s="1"/>
  <c r="AI15" i="13" s="1"/>
  <c r="K16" i="13"/>
  <c r="K15" i="13" s="1"/>
  <c r="AH15" i="13" s="1"/>
  <c r="J16" i="13"/>
  <c r="J15" i="13" s="1"/>
  <c r="AG15" i="13" s="1"/>
  <c r="I16" i="13"/>
  <c r="I15" i="13" s="1"/>
  <c r="H16" i="13"/>
  <c r="G16" i="13"/>
  <c r="G15" i="13" s="1"/>
  <c r="F16" i="13"/>
  <c r="E16" i="13"/>
  <c r="D16" i="13"/>
  <c r="C16" i="13"/>
  <c r="C15" i="13" s="1"/>
  <c r="N10" i="13"/>
  <c r="M10" i="13"/>
  <c r="L10" i="13"/>
  <c r="AI10" i="13" s="1"/>
  <c r="K10" i="13"/>
  <c r="AH10" i="13" s="1"/>
  <c r="J10" i="13"/>
  <c r="AG10" i="13" s="1"/>
  <c r="I10" i="13"/>
  <c r="I12" i="13" s="1"/>
  <c r="I22" i="13" s="1"/>
  <c r="H10" i="13"/>
  <c r="G10" i="13"/>
  <c r="F10" i="13"/>
  <c r="E10" i="13"/>
  <c r="D10" i="13"/>
  <c r="C10" i="13"/>
  <c r="N7" i="13"/>
  <c r="N12" i="13" s="1"/>
  <c r="M7" i="13"/>
  <c r="L7" i="13"/>
  <c r="L12" i="13" s="1"/>
  <c r="AI12" i="13" s="1"/>
  <c r="K7" i="13"/>
  <c r="AH7" i="13" s="1"/>
  <c r="J7" i="13"/>
  <c r="AG7" i="13" s="1"/>
  <c r="H7" i="13"/>
  <c r="G7" i="13"/>
  <c r="F7" i="13"/>
  <c r="E7" i="13"/>
  <c r="D7" i="13"/>
  <c r="C7" i="13"/>
  <c r="D15" i="13" l="1"/>
  <c r="F51" i="13"/>
  <c r="H35" i="13"/>
  <c r="O13" i="12"/>
  <c r="K57" i="13"/>
  <c r="AH57" i="13" s="1"/>
  <c r="M57" i="13"/>
  <c r="AI42" i="13"/>
  <c r="AI7" i="13"/>
  <c r="AI16" i="13"/>
  <c r="I35" i="13"/>
  <c r="AH16" i="13"/>
  <c r="AG42" i="13"/>
  <c r="J57" i="13"/>
  <c r="AG57" i="13" s="1"/>
  <c r="AH36" i="13"/>
  <c r="AI58" i="13"/>
  <c r="AH58" i="13"/>
  <c r="AI52" i="13"/>
  <c r="AG16" i="13"/>
  <c r="AH52" i="13"/>
  <c r="AI36" i="13"/>
  <c r="AG36" i="13"/>
  <c r="H15" i="13"/>
  <c r="G35" i="13"/>
  <c r="G51" i="13"/>
  <c r="K12" i="13"/>
  <c r="K41" i="13"/>
  <c r="AH41" i="13" s="1"/>
  <c r="H41" i="13"/>
  <c r="J51" i="13"/>
  <c r="AG51" i="13" s="1"/>
  <c r="N51" i="13"/>
  <c r="F15" i="13"/>
  <c r="J12" i="13"/>
  <c r="E15" i="13"/>
  <c r="E12" i="13"/>
  <c r="E22" i="13" s="1"/>
  <c r="E27" i="13" s="1"/>
  <c r="D12" i="13"/>
  <c r="D13" i="13" s="1"/>
  <c r="E57" i="13"/>
  <c r="I41" i="13"/>
  <c r="M12" i="13"/>
  <c r="O7" i="13"/>
  <c r="G12" i="13"/>
  <c r="G13" i="13" s="1"/>
  <c r="F35" i="13"/>
  <c r="F68" i="13" s="1"/>
  <c r="O10" i="13"/>
  <c r="H51" i="13"/>
  <c r="H12" i="13"/>
  <c r="H22" i="13" s="1"/>
  <c r="C12" i="13"/>
  <c r="C22" i="13" s="1"/>
  <c r="C68" i="13"/>
  <c r="N13" i="13"/>
  <c r="N22" i="13"/>
  <c r="G68" i="13"/>
  <c r="D68" i="13"/>
  <c r="K22" i="13"/>
  <c r="AH22" i="13" s="1"/>
  <c r="L22" i="13"/>
  <c r="AI22" i="13" s="1"/>
  <c r="L13" i="13"/>
  <c r="I23" i="13"/>
  <c r="I27" i="13"/>
  <c r="L68" i="13"/>
  <c r="AI68" i="13" s="1"/>
  <c r="I13" i="13"/>
  <c r="F12" i="13"/>
  <c r="M68" i="13" l="1"/>
  <c r="I68" i="13"/>
  <c r="O57" i="13"/>
  <c r="O51" i="13"/>
  <c r="J68" i="13"/>
  <c r="AG68" i="13" s="1"/>
  <c r="M22" i="13"/>
  <c r="N68" i="13"/>
  <c r="K13" i="13"/>
  <c r="AH12" i="13"/>
  <c r="K68" i="13"/>
  <c r="AH68" i="13" s="1"/>
  <c r="D22" i="13"/>
  <c r="D27" i="13" s="1"/>
  <c r="O15" i="13"/>
  <c r="H68" i="13"/>
  <c r="J22" i="13"/>
  <c r="AG22" i="13" s="1"/>
  <c r="AG12" i="13"/>
  <c r="J13" i="13"/>
  <c r="E13" i="13"/>
  <c r="O35" i="13"/>
  <c r="E23" i="13"/>
  <c r="G22" i="13"/>
  <c r="G27" i="13" s="1"/>
  <c r="O41" i="13"/>
  <c r="C13" i="13"/>
  <c r="E68" i="13"/>
  <c r="H13" i="13"/>
  <c r="M13" i="13"/>
  <c r="K27" i="13"/>
  <c r="AH27" i="13" s="1"/>
  <c r="K23" i="13"/>
  <c r="N23" i="13"/>
  <c r="N27" i="13"/>
  <c r="E32" i="13"/>
  <c r="E28" i="13"/>
  <c r="L23" i="13"/>
  <c r="L27" i="13"/>
  <c r="AI27" i="13" s="1"/>
  <c r="H27" i="13"/>
  <c r="H23" i="13"/>
  <c r="F22" i="13"/>
  <c r="F13" i="13"/>
  <c r="C27" i="13"/>
  <c r="C23" i="13"/>
  <c r="O12" i="13"/>
  <c r="O13" i="13" s="1"/>
  <c r="M27" i="13"/>
  <c r="M23" i="13"/>
  <c r="I32" i="13"/>
  <c r="I28" i="13"/>
  <c r="D23" i="13" l="1"/>
  <c r="G23" i="13"/>
  <c r="O68" i="13"/>
  <c r="J23" i="13"/>
  <c r="J27" i="13"/>
  <c r="AG27" i="13" s="1"/>
  <c r="O22" i="13"/>
  <c r="O23" i="13" s="1"/>
  <c r="H32" i="13"/>
  <c r="H28" i="13"/>
  <c r="M32" i="13"/>
  <c r="M28" i="13"/>
  <c r="D32" i="13"/>
  <c r="D28" i="13"/>
  <c r="L32" i="13"/>
  <c r="AI32" i="13" s="1"/>
  <c r="L28" i="13"/>
  <c r="C32" i="13"/>
  <c r="C28" i="13"/>
  <c r="E33" i="13"/>
  <c r="E75" i="13"/>
  <c r="I75" i="13"/>
  <c r="I33" i="13"/>
  <c r="K28" i="13"/>
  <c r="K32" i="13"/>
  <c r="AH32" i="13" s="1"/>
  <c r="G28" i="13"/>
  <c r="G32" i="13"/>
  <c r="F27" i="13"/>
  <c r="F23" i="13"/>
  <c r="N32" i="13"/>
  <c r="N28" i="13"/>
  <c r="J28" i="13" l="1"/>
  <c r="O27" i="13"/>
  <c r="O28" i="13" s="1"/>
  <c r="J32" i="13"/>
  <c r="AG32" i="13" s="1"/>
  <c r="M75" i="13"/>
  <c r="M33" i="13"/>
  <c r="H33" i="13"/>
  <c r="H75" i="13"/>
  <c r="N75" i="13"/>
  <c r="N33" i="13"/>
  <c r="C33" i="13"/>
  <c r="C75" i="13"/>
  <c r="F32" i="13"/>
  <c r="O32" i="13" s="1"/>
  <c r="O33" i="13" s="1"/>
  <c r="F28" i="13"/>
  <c r="G33" i="13"/>
  <c r="G75" i="13"/>
  <c r="L75" i="13"/>
  <c r="AI75" i="13" s="1"/>
  <c r="L33" i="13"/>
  <c r="J75" i="13"/>
  <c r="AG75" i="13" s="1"/>
  <c r="J33" i="13"/>
  <c r="K75" i="13"/>
  <c r="AH75" i="13" s="1"/>
  <c r="K33" i="13"/>
  <c r="D33" i="13"/>
  <c r="D75" i="13"/>
  <c r="F33" i="13" l="1"/>
  <c r="F75" i="13"/>
  <c r="O75" i="13" s="1"/>
  <c r="K8" i="6" l="1"/>
  <c r="J8" i="6"/>
  <c r="I8" i="6"/>
  <c r="H8" i="6"/>
  <c r="F48" i="6"/>
  <c r="D67" i="12"/>
  <c r="D70" i="12" s="1"/>
  <c r="E67" i="12"/>
  <c r="E70" i="12" s="1"/>
  <c r="F67" i="12"/>
  <c r="F70" i="12" s="1"/>
  <c r="G67" i="12"/>
  <c r="G70" i="12" s="1"/>
  <c r="H67" i="12"/>
  <c r="H70" i="12" s="1"/>
  <c r="I67" i="12"/>
  <c r="I70" i="12" s="1"/>
  <c r="J67" i="12"/>
  <c r="J70" i="12" s="1"/>
  <c r="K67" i="12"/>
  <c r="K70" i="12" s="1"/>
  <c r="L67" i="12"/>
  <c r="L70" i="12" s="1"/>
  <c r="M67" i="12"/>
  <c r="N67" i="12"/>
  <c r="O67" i="12"/>
  <c r="C67" i="12"/>
  <c r="C70" i="12" s="1"/>
  <c r="O56" i="12"/>
  <c r="E56" i="12"/>
  <c r="E58" i="12" s="1"/>
  <c r="F56" i="12"/>
  <c r="F58" i="12" s="1"/>
  <c r="G56" i="12"/>
  <c r="G58" i="12" s="1"/>
  <c r="H56" i="12"/>
  <c r="H58" i="12" s="1"/>
  <c r="I56" i="12"/>
  <c r="I58" i="12" s="1"/>
  <c r="J56" i="12"/>
  <c r="J58" i="12" s="1"/>
  <c r="K56" i="12"/>
  <c r="L56" i="12"/>
  <c r="M56" i="12"/>
  <c r="N56" i="12"/>
  <c r="C56" i="12"/>
  <c r="C58" i="12" s="1"/>
  <c r="J40" i="2" l="1"/>
  <c r="O41" i="1" l="1"/>
  <c r="O42" i="1"/>
  <c r="O43" i="1"/>
  <c r="O44" i="1"/>
  <c r="O45" i="1"/>
  <c r="O46" i="1"/>
  <c r="O47" i="1"/>
  <c r="O48" i="1"/>
  <c r="O40" i="1"/>
  <c r="O50" i="1" l="1"/>
  <c r="J127" i="1" l="1"/>
  <c r="M11" i="1" l="1"/>
  <c r="N11" i="1"/>
  <c r="D16" i="1" l="1"/>
  <c r="E16" i="1"/>
  <c r="F16" i="1"/>
  <c r="G16" i="1"/>
  <c r="H16" i="1"/>
  <c r="I16" i="1"/>
  <c r="C16" i="1"/>
  <c r="K31" i="1"/>
  <c r="M31" i="1"/>
  <c r="N31" i="1"/>
  <c r="J31" i="1"/>
  <c r="K16" i="1"/>
  <c r="L16" i="1"/>
  <c r="M7" i="1"/>
  <c r="M16" i="1" s="1"/>
  <c r="M74" i="1" s="1"/>
  <c r="N7" i="1"/>
  <c r="N16" i="1" s="1"/>
  <c r="N74" i="1" s="1"/>
  <c r="J16" i="1"/>
  <c r="O102" i="1"/>
  <c r="O103" i="1"/>
  <c r="O104" i="1"/>
  <c r="O105" i="1"/>
  <c r="O106" i="1"/>
  <c r="O107" i="1"/>
  <c r="O108" i="1"/>
  <c r="O109" i="1"/>
  <c r="O101" i="1"/>
  <c r="O9" i="1"/>
  <c r="O10" i="1"/>
  <c r="O11" i="1"/>
  <c r="O12" i="1"/>
  <c r="O13" i="1"/>
  <c r="O14" i="1"/>
  <c r="L5" i="5" l="1"/>
  <c r="M8" i="5"/>
  <c r="M5" i="5"/>
  <c r="N22" i="1"/>
  <c r="O5" i="5"/>
  <c r="M22" i="1"/>
  <c r="N8" i="5" s="1"/>
  <c r="N5" i="5"/>
  <c r="O7" i="1"/>
  <c r="K8" i="5"/>
  <c r="K85" i="5" s="1"/>
  <c r="K5" i="5"/>
  <c r="O8" i="5"/>
  <c r="H13" i="7"/>
  <c r="H40" i="7" s="1"/>
  <c r="I13" i="7"/>
  <c r="I40" i="7" s="1"/>
  <c r="J13" i="7"/>
  <c r="J40" i="7" s="1"/>
  <c r="K13" i="7"/>
  <c r="L13" i="7"/>
  <c r="L40" i="7" s="1"/>
  <c r="M13" i="7"/>
  <c r="M40" i="7" s="1"/>
  <c r="N13" i="7"/>
  <c r="N40" i="7" s="1"/>
  <c r="O13" i="7"/>
  <c r="O40" i="7" s="1"/>
  <c r="P13" i="7"/>
  <c r="P40" i="7" s="1"/>
  <c r="Q13" i="7"/>
  <c r="Q40" i="7" s="1"/>
  <c r="H17" i="7"/>
  <c r="I17" i="7"/>
  <c r="J17" i="7"/>
  <c r="K17" i="7"/>
  <c r="L17" i="7"/>
  <c r="M17" i="7"/>
  <c r="N17" i="7"/>
  <c r="O17" i="7"/>
  <c r="P17" i="7"/>
  <c r="Q17" i="7"/>
  <c r="H18" i="7"/>
  <c r="I18" i="7"/>
  <c r="J18" i="7"/>
  <c r="K18" i="7"/>
  <c r="L18" i="7"/>
  <c r="M18" i="7"/>
  <c r="N18" i="7"/>
  <c r="O18" i="7"/>
  <c r="P18" i="7"/>
  <c r="Q18" i="7"/>
  <c r="H19" i="7"/>
  <c r="I19" i="7"/>
  <c r="J19" i="7"/>
  <c r="K19" i="7"/>
  <c r="L19" i="7"/>
  <c r="M19" i="7"/>
  <c r="N19" i="7"/>
  <c r="O19" i="7"/>
  <c r="P19" i="7"/>
  <c r="Q19" i="7"/>
  <c r="H20" i="7"/>
  <c r="I20" i="7"/>
  <c r="J20" i="7"/>
  <c r="K20" i="7"/>
  <c r="L20" i="7"/>
  <c r="M20" i="7"/>
  <c r="N20" i="7"/>
  <c r="O20" i="7"/>
  <c r="P20" i="7"/>
  <c r="Q20" i="7"/>
  <c r="H23" i="7"/>
  <c r="I23" i="7"/>
  <c r="J23" i="7"/>
  <c r="K23" i="7"/>
  <c r="L23" i="7"/>
  <c r="M23" i="7"/>
  <c r="N23" i="7"/>
  <c r="O23" i="7"/>
  <c r="P23" i="7"/>
  <c r="Q23" i="7"/>
  <c r="H25" i="7"/>
  <c r="I25" i="7"/>
  <c r="J25" i="7"/>
  <c r="K25" i="7"/>
  <c r="L25" i="7"/>
  <c r="M25" i="7"/>
  <c r="N25" i="7"/>
  <c r="O25" i="7"/>
  <c r="P25" i="7"/>
  <c r="Q25" i="7"/>
  <c r="H35" i="7"/>
  <c r="I35" i="7"/>
  <c r="J35" i="7"/>
  <c r="K35" i="7"/>
  <c r="L35" i="7"/>
  <c r="M35" i="7"/>
  <c r="N35" i="7"/>
  <c r="O35" i="7"/>
  <c r="P35" i="7"/>
  <c r="Q35" i="7"/>
  <c r="H37" i="7"/>
  <c r="I37" i="7"/>
  <c r="J37" i="7"/>
  <c r="K37" i="7"/>
  <c r="L37" i="7"/>
  <c r="M37" i="7"/>
  <c r="N37" i="7"/>
  <c r="O37" i="7"/>
  <c r="P37" i="7"/>
  <c r="Q37" i="7"/>
  <c r="H38" i="7"/>
  <c r="I38" i="7"/>
  <c r="J38" i="7"/>
  <c r="K38" i="7"/>
  <c r="H39" i="7"/>
  <c r="I39" i="7"/>
  <c r="J39" i="7"/>
  <c r="K39" i="7"/>
  <c r="L39" i="7"/>
  <c r="M39" i="7"/>
  <c r="N39" i="7"/>
  <c r="O39" i="7"/>
  <c r="P39" i="7"/>
  <c r="Q39" i="7"/>
  <c r="H41" i="7"/>
  <c r="I41" i="7"/>
  <c r="J41" i="7"/>
  <c r="K41" i="7"/>
  <c r="L41" i="7"/>
  <c r="M41" i="7"/>
  <c r="N41" i="7"/>
  <c r="O41" i="7"/>
  <c r="P41" i="7"/>
  <c r="Q41" i="7"/>
  <c r="H47" i="7"/>
  <c r="I47" i="7"/>
  <c r="J47" i="7"/>
  <c r="K47" i="7"/>
  <c r="L47" i="7"/>
  <c r="Q55" i="7"/>
  <c r="H59" i="7"/>
  <c r="I55" i="7" s="1"/>
  <c r="I59" i="7"/>
  <c r="J55" i="7" s="1"/>
  <c r="J59" i="7"/>
  <c r="K55" i="7" s="1"/>
  <c r="K59" i="7"/>
  <c r="L55" i="7" s="1"/>
  <c r="L59" i="7"/>
  <c r="M55" i="7" s="1"/>
  <c r="M59" i="7"/>
  <c r="N55" i="7" s="1"/>
  <c r="N59" i="7"/>
  <c r="O55" i="7" s="1"/>
  <c r="O59" i="7"/>
  <c r="P55" i="7" s="1"/>
  <c r="P59" i="7"/>
  <c r="Q59" i="7"/>
  <c r="F13" i="7"/>
  <c r="G13" i="7"/>
  <c r="G47" i="6"/>
  <c r="F47" i="6"/>
  <c r="E47" i="6"/>
  <c r="D47" i="6"/>
  <c r="I43" i="7" l="1"/>
  <c r="H43" i="7"/>
  <c r="J43" i="7"/>
  <c r="K40" i="7"/>
  <c r="K43" i="7" s="1"/>
  <c r="N28" i="6" l="1"/>
  <c r="O28" i="6"/>
  <c r="N18" i="6"/>
  <c r="O18" i="6"/>
  <c r="K12" i="6"/>
  <c r="L12" i="6"/>
  <c r="M12" i="6"/>
  <c r="N12" i="6"/>
  <c r="O12" i="6"/>
  <c r="M47" i="7"/>
  <c r="L16" i="6" l="1"/>
  <c r="K16" i="6"/>
  <c r="J230" i="1"/>
  <c r="K230" i="1"/>
  <c r="L230" i="1"/>
  <c r="M230" i="1"/>
  <c r="N230" i="1"/>
  <c r="O230" i="1"/>
  <c r="J16" i="6"/>
  <c r="I16" i="6"/>
  <c r="L48" i="7" s="1"/>
  <c r="G59" i="7"/>
  <c r="H55" i="7" s="1"/>
  <c r="F59" i="7"/>
  <c r="G55" i="7" s="1"/>
  <c r="G47" i="7"/>
  <c r="F47" i="7"/>
  <c r="G41" i="7"/>
  <c r="G39" i="7"/>
  <c r="F39" i="7"/>
  <c r="G38" i="7"/>
  <c r="F38" i="7"/>
  <c r="G37" i="7"/>
  <c r="F37" i="7"/>
  <c r="G35" i="7"/>
  <c r="F35" i="7"/>
  <c r="G25" i="7"/>
  <c r="F25" i="7"/>
  <c r="G23" i="7"/>
  <c r="F23" i="7"/>
  <c r="G20" i="7"/>
  <c r="F20" i="7"/>
  <c r="G19" i="7"/>
  <c r="F19" i="7"/>
  <c r="G18" i="7"/>
  <c r="F18" i="7"/>
  <c r="G17" i="7"/>
  <c r="G40" i="7"/>
  <c r="F40" i="7"/>
  <c r="O73" i="6"/>
  <c r="N73" i="6"/>
  <c r="M73" i="6"/>
  <c r="L73" i="6"/>
  <c r="K73" i="6"/>
  <c r="J73" i="6"/>
  <c r="I73" i="6"/>
  <c r="H73" i="6"/>
  <c r="G73" i="6"/>
  <c r="F73" i="6"/>
  <c r="E73" i="6"/>
  <c r="D73" i="6"/>
  <c r="H69" i="6"/>
  <c r="G69" i="6"/>
  <c r="F69" i="6"/>
  <c r="E69" i="6"/>
  <c r="H68" i="6"/>
  <c r="G68" i="6"/>
  <c r="F68" i="6"/>
  <c r="E68" i="6"/>
  <c r="H62" i="6"/>
  <c r="G62" i="6"/>
  <c r="F62" i="6"/>
  <c r="E62" i="6"/>
  <c r="F17" i="7"/>
  <c r="D46" i="6"/>
  <c r="F41" i="7" s="1"/>
  <c r="J69" i="6"/>
  <c r="H16" i="6"/>
  <c r="K48" i="7" s="1"/>
  <c r="G16" i="6"/>
  <c r="F16" i="6"/>
  <c r="I48" i="7" s="1"/>
  <c r="E16" i="6"/>
  <c r="H48" i="7" s="1"/>
  <c r="D16" i="6"/>
  <c r="F48" i="7" s="1"/>
  <c r="J12" i="6"/>
  <c r="I12" i="6"/>
  <c r="N47" i="7" l="1"/>
  <c r="N17" i="6"/>
  <c r="M16" i="6"/>
  <c r="L38" i="7"/>
  <c r="L43" i="7" s="1"/>
  <c r="J62" i="6"/>
  <c r="J48" i="7"/>
  <c r="G48" i="7"/>
  <c r="F43" i="7"/>
  <c r="G43" i="7"/>
  <c r="D62" i="6"/>
  <c r="D68" i="6"/>
  <c r="D69" i="6"/>
  <c r="I68" i="6"/>
  <c r="I69" i="6"/>
  <c r="I62" i="6"/>
  <c r="J68" i="6"/>
  <c r="O47" i="7" l="1"/>
  <c r="N8" i="6"/>
  <c r="O17" i="6"/>
  <c r="O16" i="6" s="1"/>
  <c r="N16" i="6"/>
  <c r="K62" i="6"/>
  <c r="M38" i="7"/>
  <c r="M43" i="7" s="1"/>
  <c r="G64" i="5"/>
  <c r="E8" i="5"/>
  <c r="E85" i="5" s="1"/>
  <c r="F8" i="5"/>
  <c r="F85" i="5" s="1"/>
  <c r="G8" i="5"/>
  <c r="G85" i="5" s="1"/>
  <c r="H8" i="5"/>
  <c r="H85" i="5" s="1"/>
  <c r="I8" i="5"/>
  <c r="I85" i="5" s="1"/>
  <c r="J8" i="5"/>
  <c r="D8" i="5"/>
  <c r="D85" i="5" s="1"/>
  <c r="G134" i="1"/>
  <c r="H50" i="5" s="1"/>
  <c r="D230" i="1"/>
  <c r="E64" i="5" s="1"/>
  <c r="E230" i="1"/>
  <c r="F64" i="5" s="1"/>
  <c r="F230" i="1"/>
  <c r="G230" i="1"/>
  <c r="H64" i="5" s="1"/>
  <c r="H230" i="1"/>
  <c r="I64" i="5" s="1"/>
  <c r="I230" i="1"/>
  <c r="J64" i="5" s="1"/>
  <c r="C230" i="1"/>
  <c r="D64" i="5" s="1"/>
  <c r="D208" i="1"/>
  <c r="E208" i="1"/>
  <c r="F208" i="1"/>
  <c r="G63" i="5" s="1"/>
  <c r="G208" i="1"/>
  <c r="H63" i="5" s="1"/>
  <c r="H208" i="1"/>
  <c r="I63" i="5" s="1"/>
  <c r="I208" i="1"/>
  <c r="J63" i="5" s="1"/>
  <c r="J208" i="1"/>
  <c r="K208" i="1"/>
  <c r="L208" i="1"/>
  <c r="M208" i="1"/>
  <c r="N208" i="1"/>
  <c r="D111" i="1"/>
  <c r="E111" i="1"/>
  <c r="F23" i="5" s="1"/>
  <c r="F111" i="1"/>
  <c r="G23" i="5" s="1"/>
  <c r="G111" i="1"/>
  <c r="H23" i="5" s="1"/>
  <c r="H111" i="1"/>
  <c r="I23" i="5" s="1"/>
  <c r="I111" i="1"/>
  <c r="J23" i="5" s="1"/>
  <c r="J111" i="1"/>
  <c r="K111" i="1"/>
  <c r="L111" i="1"/>
  <c r="M111" i="1"/>
  <c r="N111" i="1"/>
  <c r="O111" i="1"/>
  <c r="C111" i="1"/>
  <c r="D134" i="1"/>
  <c r="E50" i="5" s="1"/>
  <c r="E134" i="1"/>
  <c r="F50" i="5" s="1"/>
  <c r="F134" i="1"/>
  <c r="G50" i="5" s="1"/>
  <c r="H134" i="1"/>
  <c r="I50" i="5" s="1"/>
  <c r="I134" i="1"/>
  <c r="J50" i="5" s="1"/>
  <c r="K50" i="5"/>
  <c r="C134" i="1"/>
  <c r="D50" i="5" s="1"/>
  <c r="O10" i="5"/>
  <c r="N10" i="5"/>
  <c r="M10" i="5"/>
  <c r="L10" i="5"/>
  <c r="K10" i="5"/>
  <c r="E18" i="5"/>
  <c r="F18" i="5"/>
  <c r="G18" i="5"/>
  <c r="H18" i="5"/>
  <c r="I18" i="5"/>
  <c r="J18" i="5"/>
  <c r="E34" i="5"/>
  <c r="F34" i="5"/>
  <c r="G34" i="5"/>
  <c r="H34" i="5"/>
  <c r="I34" i="5"/>
  <c r="J34" i="5"/>
  <c r="E35" i="5"/>
  <c r="F35" i="5"/>
  <c r="G35" i="5"/>
  <c r="H35" i="5"/>
  <c r="I35" i="5"/>
  <c r="J35" i="5"/>
  <c r="E36" i="5"/>
  <c r="F36" i="5"/>
  <c r="G36" i="5"/>
  <c r="H36" i="5"/>
  <c r="I36" i="5"/>
  <c r="J36" i="5"/>
  <c r="E37" i="5"/>
  <c r="F37" i="5"/>
  <c r="G37" i="5"/>
  <c r="H37" i="5"/>
  <c r="I37" i="5"/>
  <c r="J37" i="5"/>
  <c r="E42" i="5"/>
  <c r="F42" i="5"/>
  <c r="H42" i="5"/>
  <c r="I42" i="5"/>
  <c r="J42" i="5"/>
  <c r="E51" i="5"/>
  <c r="F51" i="5"/>
  <c r="G51" i="5"/>
  <c r="H51" i="5"/>
  <c r="I51" i="5"/>
  <c r="J51" i="5"/>
  <c r="E52" i="5"/>
  <c r="F52" i="5"/>
  <c r="G52" i="5"/>
  <c r="H52" i="5"/>
  <c r="I52" i="5"/>
  <c r="J52" i="5"/>
  <c r="E53" i="5"/>
  <c r="F53" i="5"/>
  <c r="G53" i="5"/>
  <c r="H53" i="5"/>
  <c r="I53" i="5"/>
  <c r="J53" i="5"/>
  <c r="E58" i="5"/>
  <c r="F58" i="5"/>
  <c r="G58" i="5"/>
  <c r="H58" i="5"/>
  <c r="I58" i="5"/>
  <c r="J58" i="5"/>
  <c r="E70" i="5"/>
  <c r="F70" i="5"/>
  <c r="G70" i="5"/>
  <c r="H70" i="5"/>
  <c r="I70" i="5"/>
  <c r="J70" i="5"/>
  <c r="D70" i="5"/>
  <c r="D58" i="5"/>
  <c r="D53" i="5"/>
  <c r="D52" i="5"/>
  <c r="D51" i="5"/>
  <c r="D37" i="5"/>
  <c r="D36" i="5"/>
  <c r="D35" i="5"/>
  <c r="D34" i="5"/>
  <c r="D18" i="5"/>
  <c r="K18" i="5"/>
  <c r="L18" i="5"/>
  <c r="M18" i="5"/>
  <c r="N18" i="5"/>
  <c r="O18" i="5"/>
  <c r="D39" i="2"/>
  <c r="E44" i="5" s="1"/>
  <c r="E39" i="2"/>
  <c r="F44" i="5" s="1"/>
  <c r="F39" i="2"/>
  <c r="G44" i="5" s="1"/>
  <c r="G39" i="2"/>
  <c r="H44" i="5" s="1"/>
  <c r="H39" i="2"/>
  <c r="I44" i="5" s="1"/>
  <c r="I39" i="2"/>
  <c r="J44" i="5" s="1"/>
  <c r="J39" i="2"/>
  <c r="K44" i="5" s="1"/>
  <c r="K39" i="2"/>
  <c r="L44" i="5" s="1"/>
  <c r="L39" i="2"/>
  <c r="M44" i="5" s="1"/>
  <c r="M39" i="2"/>
  <c r="N44" i="5" s="1"/>
  <c r="N39" i="2"/>
  <c r="O44" i="5" s="1"/>
  <c r="C39" i="2"/>
  <c r="D44" i="5" s="1"/>
  <c r="D50" i="1"/>
  <c r="E14" i="5" s="1"/>
  <c r="E50" i="1"/>
  <c r="F14" i="5" s="1"/>
  <c r="F50" i="1"/>
  <c r="G14" i="5" s="1"/>
  <c r="G50" i="1"/>
  <c r="H14" i="5" s="1"/>
  <c r="H50" i="1"/>
  <c r="I14" i="5" s="1"/>
  <c r="I50" i="1"/>
  <c r="J14" i="5" s="1"/>
  <c r="J50" i="1"/>
  <c r="K14" i="5" s="1"/>
  <c r="K50" i="1"/>
  <c r="L14" i="5" s="1"/>
  <c r="L50" i="1"/>
  <c r="M14" i="5" s="1"/>
  <c r="M50" i="1"/>
  <c r="N14" i="5" s="1"/>
  <c r="N50" i="1"/>
  <c r="O14" i="5" s="1"/>
  <c r="C50" i="1"/>
  <c r="D14" i="5" s="1"/>
  <c r="L70" i="5"/>
  <c r="M70" i="5"/>
  <c r="O12" i="7" s="1"/>
  <c r="O24" i="7" s="1"/>
  <c r="N70" i="5"/>
  <c r="P12" i="7" s="1"/>
  <c r="P24" i="7" s="1"/>
  <c r="O70" i="5"/>
  <c r="Q12" i="7" s="1"/>
  <c r="Q24" i="7" s="1"/>
  <c r="K70" i="5"/>
  <c r="L58" i="5"/>
  <c r="M58" i="5"/>
  <c r="N58" i="5"/>
  <c r="O58" i="5"/>
  <c r="K58" i="5"/>
  <c r="K52" i="5"/>
  <c r="L52" i="5"/>
  <c r="M52" i="5"/>
  <c r="N52" i="5"/>
  <c r="O52" i="5"/>
  <c r="K53" i="5"/>
  <c r="L53" i="5"/>
  <c r="M53" i="5"/>
  <c r="N53" i="5"/>
  <c r="O53" i="5"/>
  <c r="L51" i="5"/>
  <c r="M51" i="5"/>
  <c r="N51" i="5"/>
  <c r="O51" i="5"/>
  <c r="K51" i="5"/>
  <c r="L50" i="5"/>
  <c r="M50" i="5"/>
  <c r="M134" i="1"/>
  <c r="N50" i="5" s="1"/>
  <c r="N134" i="1"/>
  <c r="O50" i="5" s="1"/>
  <c r="D52" i="2"/>
  <c r="E45" i="5" s="1"/>
  <c r="E52" i="2"/>
  <c r="F45" i="5" s="1"/>
  <c r="F52" i="2"/>
  <c r="G45" i="5" s="1"/>
  <c r="G52" i="2"/>
  <c r="H45" i="5" s="1"/>
  <c r="H52" i="2"/>
  <c r="I45" i="5" s="1"/>
  <c r="I52" i="2"/>
  <c r="J45" i="5" s="1"/>
  <c r="J52" i="2"/>
  <c r="K45" i="5" s="1"/>
  <c r="K52" i="2"/>
  <c r="L45" i="5" s="1"/>
  <c r="L52" i="2"/>
  <c r="M45" i="5" s="1"/>
  <c r="M52" i="2"/>
  <c r="N45" i="5" s="1"/>
  <c r="N52" i="2"/>
  <c r="C52" i="2"/>
  <c r="D45" i="5" s="1"/>
  <c r="D29" i="2"/>
  <c r="E43" i="5" s="1"/>
  <c r="E29" i="2"/>
  <c r="F43" i="5" s="1"/>
  <c r="F29" i="2"/>
  <c r="G43" i="5" s="1"/>
  <c r="G29" i="2"/>
  <c r="H43" i="5" s="1"/>
  <c r="H29" i="2"/>
  <c r="I43" i="5" s="1"/>
  <c r="I29" i="2"/>
  <c r="J43" i="5" s="1"/>
  <c r="J29" i="2"/>
  <c r="K43" i="5" s="1"/>
  <c r="K29" i="2"/>
  <c r="L43" i="5" s="1"/>
  <c r="L29" i="2"/>
  <c r="M43" i="5" s="1"/>
  <c r="M29" i="2"/>
  <c r="N43" i="5" s="1"/>
  <c r="N29" i="2"/>
  <c r="O43" i="5" s="1"/>
  <c r="C29" i="2"/>
  <c r="D43" i="5" s="1"/>
  <c r="D24" i="2"/>
  <c r="E46" i="5" s="1"/>
  <c r="E24" i="2"/>
  <c r="F46" i="5" s="1"/>
  <c r="F24" i="2"/>
  <c r="G46" i="5" s="1"/>
  <c r="G24" i="2"/>
  <c r="H46" i="5" s="1"/>
  <c r="H24" i="2"/>
  <c r="I46" i="5" s="1"/>
  <c r="I24" i="2"/>
  <c r="J46" i="5" s="1"/>
  <c r="J24" i="2"/>
  <c r="K46" i="5" s="1"/>
  <c r="K24" i="2"/>
  <c r="L46" i="5" s="1"/>
  <c r="L24" i="2"/>
  <c r="M46" i="5" s="1"/>
  <c r="M24" i="2"/>
  <c r="N46" i="5" s="1"/>
  <c r="N24" i="2"/>
  <c r="O46" i="5" s="1"/>
  <c r="C24" i="2"/>
  <c r="D46" i="5" s="1"/>
  <c r="D22" i="2"/>
  <c r="E22" i="2"/>
  <c r="F22" i="2"/>
  <c r="G42" i="5" s="1"/>
  <c r="G22" i="2"/>
  <c r="H22" i="2"/>
  <c r="I22" i="2"/>
  <c r="J22" i="2"/>
  <c r="K42" i="5" s="1"/>
  <c r="K22" i="2"/>
  <c r="L42" i="5" s="1"/>
  <c r="M42" i="5"/>
  <c r="M22" i="2"/>
  <c r="N42" i="5" s="1"/>
  <c r="N22" i="2"/>
  <c r="O42" i="5" s="1"/>
  <c r="C22" i="2"/>
  <c r="D42" i="5" s="1"/>
  <c r="D14" i="2"/>
  <c r="E41" i="5" s="1"/>
  <c r="E14" i="2"/>
  <c r="F41" i="5" s="1"/>
  <c r="F14" i="2"/>
  <c r="G41" i="5" s="1"/>
  <c r="G14" i="2"/>
  <c r="H41" i="5" s="1"/>
  <c r="H14" i="2"/>
  <c r="I41" i="5" s="1"/>
  <c r="I14" i="2"/>
  <c r="J41" i="5" s="1"/>
  <c r="J14" i="2"/>
  <c r="K41" i="5" s="1"/>
  <c r="K14" i="2"/>
  <c r="L41" i="5" s="1"/>
  <c r="L14" i="2"/>
  <c r="M41" i="5" s="1"/>
  <c r="M14" i="2"/>
  <c r="N41" i="5" s="1"/>
  <c r="N14" i="2"/>
  <c r="O41" i="5" s="1"/>
  <c r="C14" i="2"/>
  <c r="D41" i="5" s="1"/>
  <c r="D4" i="2"/>
  <c r="E40" i="5" s="1"/>
  <c r="E4" i="2"/>
  <c r="F40" i="5" s="1"/>
  <c r="F4" i="2"/>
  <c r="G40" i="5" s="1"/>
  <c r="G4" i="2"/>
  <c r="H40" i="5" s="1"/>
  <c r="H4" i="2"/>
  <c r="I40" i="5" s="1"/>
  <c r="I4" i="2"/>
  <c r="J40" i="5" s="1"/>
  <c r="J4" i="2"/>
  <c r="K40" i="5" s="1"/>
  <c r="K4" i="2"/>
  <c r="L40" i="5" s="1"/>
  <c r="L4" i="2"/>
  <c r="M40" i="5" s="1"/>
  <c r="M4" i="2"/>
  <c r="N4" i="2"/>
  <c r="O40" i="5" s="1"/>
  <c r="C4" i="2"/>
  <c r="D40" i="5" s="1"/>
  <c r="O45" i="5"/>
  <c r="N40" i="5"/>
  <c r="L37" i="5"/>
  <c r="M37" i="5"/>
  <c r="N37" i="5"/>
  <c r="O37" i="5"/>
  <c r="K37" i="5"/>
  <c r="L36" i="5"/>
  <c r="M36" i="5"/>
  <c r="N36" i="5"/>
  <c r="O36" i="5"/>
  <c r="K36" i="5"/>
  <c r="L35" i="5"/>
  <c r="M35" i="5"/>
  <c r="N35" i="5"/>
  <c r="O35" i="5"/>
  <c r="K35" i="5"/>
  <c r="M120" i="1"/>
  <c r="N120" i="1"/>
  <c r="K34" i="5"/>
  <c r="J10" i="5" l="1"/>
  <c r="J77" i="6" s="1"/>
  <c r="J85" i="5"/>
  <c r="I12" i="7"/>
  <c r="I24" i="7" s="1"/>
  <c r="M12" i="7"/>
  <c r="M24" i="7" s="1"/>
  <c r="N12" i="7"/>
  <c r="N24" i="7" s="1"/>
  <c r="F12" i="7"/>
  <c r="F24" i="7" s="1"/>
  <c r="L12" i="7"/>
  <c r="L24" i="7" s="1"/>
  <c r="K12" i="7"/>
  <c r="K24" i="7" s="1"/>
  <c r="H12" i="7"/>
  <c r="H24" i="7" s="1"/>
  <c r="G12" i="7"/>
  <c r="G24" i="7" s="1"/>
  <c r="J12" i="7"/>
  <c r="J24" i="7" s="1"/>
  <c r="P8" i="5"/>
  <c r="P47" i="7"/>
  <c r="O8" i="6"/>
  <c r="Q47" i="7" s="1"/>
  <c r="M77" i="6"/>
  <c r="L62" i="6"/>
  <c r="N38" i="7"/>
  <c r="N43" i="7" s="1"/>
  <c r="O34" i="5"/>
  <c r="O33" i="5" s="1"/>
  <c r="N127" i="1"/>
  <c r="K11" i="5"/>
  <c r="K77" i="6"/>
  <c r="K80" i="6"/>
  <c r="K76" i="6"/>
  <c r="N11" i="5"/>
  <c r="N80" i="6"/>
  <c r="N34" i="5"/>
  <c r="N33" i="5" s="1"/>
  <c r="M127" i="1"/>
  <c r="M34" i="5"/>
  <c r="M33" i="5" s="1"/>
  <c r="L127" i="1"/>
  <c r="L34" i="5"/>
  <c r="L33" i="5" s="1"/>
  <c r="L11" i="5"/>
  <c r="L80" i="6"/>
  <c r="L77" i="6"/>
  <c r="M11" i="5"/>
  <c r="M80" i="6"/>
  <c r="O11" i="5"/>
  <c r="O80" i="6"/>
  <c r="D33" i="5"/>
  <c r="N39" i="5"/>
  <c r="O39" i="5"/>
  <c r="K39" i="5"/>
  <c r="M39" i="5"/>
  <c r="D39" i="5"/>
  <c r="L39" i="5"/>
  <c r="J39" i="5"/>
  <c r="I39" i="5"/>
  <c r="N49" i="5"/>
  <c r="H33" i="5"/>
  <c r="M49" i="5"/>
  <c r="K33" i="5"/>
  <c r="J33" i="5"/>
  <c r="E33" i="5"/>
  <c r="O49" i="5"/>
  <c r="L49" i="5"/>
  <c r="I33" i="5"/>
  <c r="G33" i="5"/>
  <c r="D49" i="5"/>
  <c r="K49" i="5"/>
  <c r="J49" i="5"/>
  <c r="I49" i="5"/>
  <c r="F33" i="5"/>
  <c r="H49" i="5"/>
  <c r="H39" i="5"/>
  <c r="G39" i="5"/>
  <c r="G49" i="5"/>
  <c r="F39" i="5"/>
  <c r="F49" i="5"/>
  <c r="E39" i="5"/>
  <c r="E49" i="5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J76" i="6" l="1"/>
  <c r="J80" i="6"/>
  <c r="L76" i="6"/>
  <c r="N41" i="6"/>
  <c r="M62" i="6"/>
  <c r="M76" i="6" s="1"/>
  <c r="O38" i="7"/>
  <c r="O43" i="7" s="1"/>
  <c r="P39" i="5"/>
  <c r="P49" i="5"/>
  <c r="P33" i="5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O127" i="1"/>
  <c r="I127" i="1"/>
  <c r="H127" i="1"/>
  <c r="G127" i="1"/>
  <c r="F127" i="1"/>
  <c r="E127" i="1"/>
  <c r="D127" i="1"/>
  <c r="C127" i="1"/>
  <c r="O208" i="1"/>
  <c r="O63" i="5"/>
  <c r="N63" i="5"/>
  <c r="M63" i="5"/>
  <c r="L63" i="5"/>
  <c r="K63" i="5"/>
  <c r="F63" i="5"/>
  <c r="E63" i="5"/>
  <c r="C208" i="1"/>
  <c r="D63" i="5" s="1"/>
  <c r="O178" i="1"/>
  <c r="N178" i="1"/>
  <c r="O60" i="5" s="1"/>
  <c r="M178" i="1"/>
  <c r="N60" i="5" s="1"/>
  <c r="L178" i="1"/>
  <c r="M60" i="5" s="1"/>
  <c r="K178" i="1"/>
  <c r="L60" i="5" s="1"/>
  <c r="J178" i="1"/>
  <c r="K60" i="5" s="1"/>
  <c r="I178" i="1"/>
  <c r="J60" i="5" s="1"/>
  <c r="H178" i="1"/>
  <c r="I60" i="5" s="1"/>
  <c r="G178" i="1"/>
  <c r="H60" i="5" s="1"/>
  <c r="F178" i="1"/>
  <c r="G60" i="5" s="1"/>
  <c r="E178" i="1"/>
  <c r="F60" i="5" s="1"/>
  <c r="D178" i="1"/>
  <c r="E60" i="5" s="1"/>
  <c r="C178" i="1"/>
  <c r="D60" i="5" s="1"/>
  <c r="O170" i="1"/>
  <c r="N170" i="1"/>
  <c r="O57" i="5" s="1"/>
  <c r="M170" i="1"/>
  <c r="N57" i="5" s="1"/>
  <c r="L170" i="1"/>
  <c r="M57" i="5" s="1"/>
  <c r="K170" i="1"/>
  <c r="L57" i="5" s="1"/>
  <c r="J170" i="1"/>
  <c r="K57" i="5" s="1"/>
  <c r="I170" i="1"/>
  <c r="J57" i="5" s="1"/>
  <c r="H170" i="1"/>
  <c r="I57" i="5" s="1"/>
  <c r="G170" i="1"/>
  <c r="H57" i="5" s="1"/>
  <c r="F170" i="1"/>
  <c r="G57" i="5" s="1"/>
  <c r="E170" i="1"/>
  <c r="F57" i="5" s="1"/>
  <c r="D170" i="1"/>
  <c r="E57" i="5" s="1"/>
  <c r="C170" i="1"/>
  <c r="D57" i="5" s="1"/>
  <c r="O187" i="1"/>
  <c r="N187" i="1"/>
  <c r="O61" i="5" s="1"/>
  <c r="M187" i="1"/>
  <c r="N61" i="5" s="1"/>
  <c r="L187" i="1"/>
  <c r="M61" i="5" s="1"/>
  <c r="K187" i="1"/>
  <c r="L61" i="5" s="1"/>
  <c r="J187" i="1"/>
  <c r="K61" i="5" s="1"/>
  <c r="I187" i="1"/>
  <c r="J61" i="5" s="1"/>
  <c r="H187" i="1"/>
  <c r="I61" i="5" s="1"/>
  <c r="G187" i="1"/>
  <c r="H61" i="5" s="1"/>
  <c r="F187" i="1"/>
  <c r="G61" i="5" s="1"/>
  <c r="E187" i="1"/>
  <c r="F61" i="5" s="1"/>
  <c r="D187" i="1"/>
  <c r="E61" i="5" s="1"/>
  <c r="C187" i="1"/>
  <c r="D61" i="5" s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O249" i="1"/>
  <c r="N249" i="1"/>
  <c r="O71" i="5" s="1"/>
  <c r="Q14" i="7" s="1"/>
  <c r="Q49" i="7" s="1"/>
  <c r="M249" i="1"/>
  <c r="N71" i="5" s="1"/>
  <c r="P14" i="7" s="1"/>
  <c r="P49" i="7" s="1"/>
  <c r="L249" i="1"/>
  <c r="M71" i="5" s="1"/>
  <c r="O14" i="7" s="1"/>
  <c r="O49" i="7" s="1"/>
  <c r="K249" i="1"/>
  <c r="L71" i="5" s="1"/>
  <c r="N14" i="7" s="1"/>
  <c r="N49" i="7" s="1"/>
  <c r="J249" i="1"/>
  <c r="K71" i="5" s="1"/>
  <c r="M14" i="7" s="1"/>
  <c r="M49" i="7" s="1"/>
  <c r="I249" i="1"/>
  <c r="J71" i="5" s="1"/>
  <c r="L14" i="7" s="1"/>
  <c r="L49" i="7" s="1"/>
  <c r="L51" i="7" s="1"/>
  <c r="H249" i="1"/>
  <c r="I71" i="5" s="1"/>
  <c r="K14" i="7" s="1"/>
  <c r="K49" i="7" s="1"/>
  <c r="K51" i="7" s="1"/>
  <c r="G249" i="1"/>
  <c r="H71" i="5" s="1"/>
  <c r="J14" i="7" s="1"/>
  <c r="J49" i="7" s="1"/>
  <c r="J51" i="7" s="1"/>
  <c r="F249" i="1"/>
  <c r="G71" i="5" s="1"/>
  <c r="I14" i="7" s="1"/>
  <c r="I49" i="7" s="1"/>
  <c r="I51" i="7" s="1"/>
  <c r="E249" i="1"/>
  <c r="F71" i="5" s="1"/>
  <c r="H14" i="7" s="1"/>
  <c r="H49" i="7" s="1"/>
  <c r="H51" i="7" s="1"/>
  <c r="D249" i="1"/>
  <c r="E71" i="5" s="1"/>
  <c r="G14" i="7" s="1"/>
  <c r="G49" i="7" s="1"/>
  <c r="G51" i="7" s="1"/>
  <c r="C249" i="1"/>
  <c r="D71" i="5" s="1"/>
  <c r="F14" i="7" s="1"/>
  <c r="F49" i="7" s="1"/>
  <c r="F51" i="7" s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O64" i="5"/>
  <c r="N64" i="5"/>
  <c r="M64" i="5"/>
  <c r="K64" i="5"/>
  <c r="O196" i="1"/>
  <c r="N196" i="1"/>
  <c r="O62" i="5" s="1"/>
  <c r="M196" i="1"/>
  <c r="N62" i="5" s="1"/>
  <c r="L196" i="1"/>
  <c r="M62" i="5" s="1"/>
  <c r="K196" i="1"/>
  <c r="L62" i="5" s="1"/>
  <c r="J196" i="1"/>
  <c r="K62" i="5" s="1"/>
  <c r="I196" i="1"/>
  <c r="J62" i="5" s="1"/>
  <c r="H196" i="1"/>
  <c r="I62" i="5" s="1"/>
  <c r="G196" i="1"/>
  <c r="H62" i="5" s="1"/>
  <c r="F196" i="1"/>
  <c r="G62" i="5" s="1"/>
  <c r="E196" i="1"/>
  <c r="F62" i="5" s="1"/>
  <c r="D196" i="1"/>
  <c r="E62" i="5" s="1"/>
  <c r="C196" i="1"/>
  <c r="D62" i="5" s="1"/>
  <c r="O154" i="1"/>
  <c r="N154" i="1"/>
  <c r="O56" i="5" s="1"/>
  <c r="M154" i="1"/>
  <c r="N56" i="5" s="1"/>
  <c r="L154" i="1"/>
  <c r="M56" i="5" s="1"/>
  <c r="K154" i="1"/>
  <c r="L56" i="5" s="1"/>
  <c r="J154" i="1"/>
  <c r="K56" i="5" s="1"/>
  <c r="I154" i="1"/>
  <c r="J56" i="5" s="1"/>
  <c r="H154" i="1"/>
  <c r="I56" i="5" s="1"/>
  <c r="G154" i="1"/>
  <c r="H56" i="5" s="1"/>
  <c r="F154" i="1"/>
  <c r="G56" i="5" s="1"/>
  <c r="E154" i="1"/>
  <c r="F56" i="5" s="1"/>
  <c r="D154" i="1"/>
  <c r="E56" i="5" s="1"/>
  <c r="C154" i="1"/>
  <c r="D56" i="5" s="1"/>
  <c r="O23" i="5"/>
  <c r="N23" i="5"/>
  <c r="M23" i="5"/>
  <c r="L23" i="5"/>
  <c r="K23" i="5"/>
  <c r="E23" i="5"/>
  <c r="O94" i="1"/>
  <c r="N94" i="1"/>
  <c r="O28" i="5" s="1"/>
  <c r="M94" i="1"/>
  <c r="N28" i="5" s="1"/>
  <c r="L94" i="1"/>
  <c r="M28" i="5" s="1"/>
  <c r="K94" i="1"/>
  <c r="L28" i="5" s="1"/>
  <c r="J94" i="1"/>
  <c r="K28" i="5" s="1"/>
  <c r="I94" i="1"/>
  <c r="J28" i="5" s="1"/>
  <c r="H94" i="1"/>
  <c r="I28" i="5" s="1"/>
  <c r="G94" i="1"/>
  <c r="H28" i="5" s="1"/>
  <c r="F94" i="1"/>
  <c r="G28" i="5" s="1"/>
  <c r="G82" i="5" s="1"/>
  <c r="E94" i="1"/>
  <c r="F28" i="5" s="1"/>
  <c r="F82" i="5" s="1"/>
  <c r="D94" i="1"/>
  <c r="E28" i="5" s="1"/>
  <c r="E82" i="5" s="1"/>
  <c r="C94" i="1"/>
  <c r="D28" i="5" s="1"/>
  <c r="D82" i="5" s="1"/>
  <c r="O60" i="1"/>
  <c r="N60" i="1"/>
  <c r="O15" i="5" s="1"/>
  <c r="M60" i="1"/>
  <c r="N15" i="5" s="1"/>
  <c r="L60" i="1"/>
  <c r="M15" i="5" s="1"/>
  <c r="K60" i="1"/>
  <c r="L15" i="5" s="1"/>
  <c r="J60" i="1"/>
  <c r="K15" i="5" s="1"/>
  <c r="I60" i="1"/>
  <c r="J15" i="5" s="1"/>
  <c r="H60" i="1"/>
  <c r="I15" i="5" s="1"/>
  <c r="G60" i="1"/>
  <c r="H15" i="5" s="1"/>
  <c r="F60" i="1"/>
  <c r="G15" i="5" s="1"/>
  <c r="E60" i="1"/>
  <c r="F15" i="5" s="1"/>
  <c r="D60" i="1"/>
  <c r="E15" i="5" s="1"/>
  <c r="C60" i="1"/>
  <c r="D15" i="5" s="1"/>
  <c r="O68" i="1"/>
  <c r="N68" i="1"/>
  <c r="O16" i="5" s="1"/>
  <c r="M68" i="1"/>
  <c r="N16" i="5" s="1"/>
  <c r="L68" i="1"/>
  <c r="M16" i="5" s="1"/>
  <c r="K68" i="1"/>
  <c r="L16" i="5" s="1"/>
  <c r="J68" i="1"/>
  <c r="K16" i="5" s="1"/>
  <c r="I68" i="1"/>
  <c r="J16" i="5" s="1"/>
  <c r="H68" i="1"/>
  <c r="I16" i="5" s="1"/>
  <c r="G68" i="1"/>
  <c r="H16" i="5" s="1"/>
  <c r="F68" i="1"/>
  <c r="G16" i="5" s="1"/>
  <c r="E68" i="1"/>
  <c r="F16" i="5" s="1"/>
  <c r="D68" i="1"/>
  <c r="E16" i="5" s="1"/>
  <c r="C68" i="1"/>
  <c r="D16" i="5" s="1"/>
  <c r="D77" i="1"/>
  <c r="E17" i="5" s="1"/>
  <c r="E77" i="1"/>
  <c r="F17" i="5" s="1"/>
  <c r="F77" i="1"/>
  <c r="G17" i="5" s="1"/>
  <c r="G77" i="1"/>
  <c r="H17" i="5" s="1"/>
  <c r="H77" i="1"/>
  <c r="I17" i="5" s="1"/>
  <c r="I77" i="1"/>
  <c r="J17" i="5" s="1"/>
  <c r="O77" i="1"/>
  <c r="C77" i="1"/>
  <c r="D17" i="5" s="1"/>
  <c r="N33" i="1"/>
  <c r="M33" i="1"/>
  <c r="L33" i="1"/>
  <c r="K33" i="1"/>
  <c r="J33" i="1"/>
  <c r="I33" i="1"/>
  <c r="H33" i="1"/>
  <c r="G33" i="1"/>
  <c r="F33" i="1"/>
  <c r="E33" i="1"/>
  <c r="C33" i="1"/>
  <c r="O31" i="1"/>
  <c r="O30" i="1"/>
  <c r="M24" i="1"/>
  <c r="D24" i="1"/>
  <c r="N24" i="1"/>
  <c r="L24" i="1"/>
  <c r="K24" i="1"/>
  <c r="J24" i="1"/>
  <c r="I24" i="1"/>
  <c r="H24" i="1"/>
  <c r="G24" i="1"/>
  <c r="F24" i="1"/>
  <c r="E24" i="1"/>
  <c r="C24" i="1"/>
  <c r="L82" i="5" l="1"/>
  <c r="H82" i="5"/>
  <c r="I82" i="5"/>
  <c r="H84" i="5"/>
  <c r="H88" i="5" s="1"/>
  <c r="J82" i="5"/>
  <c r="K82" i="5"/>
  <c r="O41" i="6"/>
  <c r="N62" i="6"/>
  <c r="N76" i="6" s="1"/>
  <c r="N77" i="6"/>
  <c r="P38" i="7"/>
  <c r="P43" i="7" s="1"/>
  <c r="J13" i="5"/>
  <c r="J81" i="6" s="1"/>
  <c r="N55" i="5"/>
  <c r="N66" i="5" s="1"/>
  <c r="F13" i="5"/>
  <c r="F81" i="6" s="1"/>
  <c r="H13" i="5"/>
  <c r="H81" i="6" s="1"/>
  <c r="D55" i="5"/>
  <c r="D66" i="5" s="1"/>
  <c r="G55" i="5"/>
  <c r="G66" i="5" s="1"/>
  <c r="G79" i="5" s="1"/>
  <c r="D13" i="5"/>
  <c r="D81" i="6" s="1"/>
  <c r="E13" i="5"/>
  <c r="E81" i="6" s="1"/>
  <c r="G13" i="5"/>
  <c r="G81" i="6" s="1"/>
  <c r="I13" i="5"/>
  <c r="I81" i="6" s="1"/>
  <c r="K55" i="5"/>
  <c r="I55" i="5"/>
  <c r="I66" i="5" s="1"/>
  <c r="I79" i="5" s="1"/>
  <c r="O55" i="5"/>
  <c r="O66" i="5" s="1"/>
  <c r="J55" i="5"/>
  <c r="J66" i="5" s="1"/>
  <c r="J79" i="5" s="1"/>
  <c r="L55" i="5"/>
  <c r="L66" i="5" s="1"/>
  <c r="M55" i="5"/>
  <c r="M66" i="5" s="1"/>
  <c r="H55" i="5"/>
  <c r="H66" i="5" s="1"/>
  <c r="H79" i="5" s="1"/>
  <c r="F55" i="5"/>
  <c r="F66" i="5" s="1"/>
  <c r="F79" i="5" s="1"/>
  <c r="E55" i="5"/>
  <c r="E66" i="5" s="1"/>
  <c r="E79" i="5" s="1"/>
  <c r="D33" i="1"/>
  <c r="O33" i="1"/>
  <c r="O22" i="1"/>
  <c r="O24" i="1" s="1"/>
  <c r="H83" i="5" l="1"/>
  <c r="H87" i="5" s="1"/>
  <c r="D83" i="5"/>
  <c r="D87" i="5" s="1"/>
  <c r="E84" i="5"/>
  <c r="E88" i="5" s="1"/>
  <c r="D84" i="5"/>
  <c r="D88" i="5" s="1"/>
  <c r="G83" i="5"/>
  <c r="G87" i="5" s="1"/>
  <c r="J84" i="5"/>
  <c r="G84" i="5"/>
  <c r="G88" i="5" s="1"/>
  <c r="J83" i="5"/>
  <c r="J87" i="5" s="1"/>
  <c r="F83" i="5"/>
  <c r="F87" i="5" s="1"/>
  <c r="I83" i="5"/>
  <c r="I87" i="5" s="1"/>
  <c r="F84" i="5"/>
  <c r="F88" i="5" s="1"/>
  <c r="I84" i="5"/>
  <c r="I88" i="5" s="1"/>
  <c r="E83" i="5"/>
  <c r="E87" i="5" s="1"/>
  <c r="O62" i="6"/>
  <c r="O76" i="6" s="1"/>
  <c r="O77" i="6"/>
  <c r="Q38" i="7"/>
  <c r="Q43" i="7" s="1"/>
  <c r="K66" i="5"/>
  <c r="P66" i="5" s="1"/>
  <c r="P55" i="5"/>
  <c r="D79" i="5"/>
  <c r="M77" i="1"/>
  <c r="N17" i="5" s="1"/>
  <c r="I5" i="5"/>
  <c r="F5" i="5"/>
  <c r="E5" i="5"/>
  <c r="N77" i="1"/>
  <c r="O17" i="5" s="1"/>
  <c r="L77" i="1"/>
  <c r="M17" i="5" s="1"/>
  <c r="K77" i="1"/>
  <c r="L17" i="5" s="1"/>
  <c r="J77" i="1"/>
  <c r="K17" i="5" s="1"/>
  <c r="H5" i="5"/>
  <c r="G5" i="5"/>
  <c r="J88" i="5" l="1"/>
  <c r="G10" i="5"/>
  <c r="G80" i="6" s="1"/>
  <c r="H10" i="5"/>
  <c r="H77" i="6" s="1"/>
  <c r="F10" i="5"/>
  <c r="F11" i="5" s="1"/>
  <c r="I10" i="5"/>
  <c r="I11" i="5" s="1"/>
  <c r="E10" i="5"/>
  <c r="E80" i="6" s="1"/>
  <c r="L20" i="5"/>
  <c r="L21" i="5" s="1"/>
  <c r="L79" i="5"/>
  <c r="L13" i="5"/>
  <c r="O20" i="5"/>
  <c r="O21" i="5" s="1"/>
  <c r="O13" i="5"/>
  <c r="O81" i="6" s="1"/>
  <c r="O79" i="5"/>
  <c r="M20" i="5"/>
  <c r="M21" i="5" s="1"/>
  <c r="M13" i="5"/>
  <c r="M81" i="6" s="1"/>
  <c r="N20" i="5"/>
  <c r="N25" i="5" s="1"/>
  <c r="N13" i="5"/>
  <c r="N81" i="6" s="1"/>
  <c r="N79" i="5"/>
  <c r="M79" i="5"/>
  <c r="K20" i="5"/>
  <c r="K21" i="5" s="1"/>
  <c r="K79" i="5"/>
  <c r="K13" i="5"/>
  <c r="G11" i="5"/>
  <c r="O16" i="1"/>
  <c r="D5" i="5"/>
  <c r="J11" i="5"/>
  <c r="J20" i="5"/>
  <c r="I76" i="6" l="1"/>
  <c r="G20" i="5"/>
  <c r="I80" i="6"/>
  <c r="G77" i="6"/>
  <c r="G76" i="6"/>
  <c r="H20" i="5"/>
  <c r="H21" i="5" s="1"/>
  <c r="H11" i="5"/>
  <c r="F76" i="6"/>
  <c r="N21" i="5"/>
  <c r="F80" i="6"/>
  <c r="F77" i="6"/>
  <c r="I20" i="5"/>
  <c r="I25" i="5" s="1"/>
  <c r="E77" i="6"/>
  <c r="E76" i="6"/>
  <c r="E11" i="5"/>
  <c r="I77" i="6"/>
  <c r="E20" i="5"/>
  <c r="E21" i="5" s="1"/>
  <c r="H76" i="6"/>
  <c r="F20" i="5"/>
  <c r="F25" i="5" s="1"/>
  <c r="H80" i="6"/>
  <c r="L81" i="6"/>
  <c r="L83" i="5"/>
  <c r="L87" i="5" s="1"/>
  <c r="L84" i="5"/>
  <c r="K83" i="5"/>
  <c r="K87" i="5" s="1"/>
  <c r="K84" i="5"/>
  <c r="L25" i="5"/>
  <c r="L30" i="5" s="1"/>
  <c r="O25" i="5"/>
  <c r="O26" i="5" s="1"/>
  <c r="M25" i="5"/>
  <c r="M30" i="5" s="1"/>
  <c r="K25" i="5"/>
  <c r="K26" i="5" s="1"/>
  <c r="D10" i="5"/>
  <c r="D11" i="5" s="1"/>
  <c r="P5" i="5"/>
  <c r="K81" i="6"/>
  <c r="P13" i="5"/>
  <c r="G25" i="5"/>
  <c r="G21" i="5"/>
  <c r="I21" i="5"/>
  <c r="J21" i="5"/>
  <c r="J25" i="5"/>
  <c r="N30" i="5"/>
  <c r="N26" i="5"/>
  <c r="E25" i="5" l="1"/>
  <c r="E26" i="5" s="1"/>
  <c r="H25" i="5"/>
  <c r="H30" i="5" s="1"/>
  <c r="F21" i="5"/>
  <c r="L88" i="5"/>
  <c r="K88" i="5"/>
  <c r="L26" i="5"/>
  <c r="M26" i="5"/>
  <c r="O30" i="5"/>
  <c r="O31" i="5" s="1"/>
  <c r="K30" i="5"/>
  <c r="K73" i="5" s="1"/>
  <c r="D20" i="5"/>
  <c r="P20" i="5" s="1"/>
  <c r="P21" i="5" s="1"/>
  <c r="P10" i="5"/>
  <c r="P11" i="5" s="1"/>
  <c r="D80" i="6"/>
  <c r="D77" i="6"/>
  <c r="D76" i="6"/>
  <c r="I30" i="5"/>
  <c r="I26" i="5"/>
  <c r="G30" i="5"/>
  <c r="G26" i="5"/>
  <c r="F26" i="5"/>
  <c r="F30" i="5"/>
  <c r="N31" i="5"/>
  <c r="N73" i="5"/>
  <c r="M31" i="5"/>
  <c r="M73" i="5"/>
  <c r="L31" i="5"/>
  <c r="L73" i="5"/>
  <c r="J26" i="5"/>
  <c r="J30" i="5"/>
  <c r="E30" i="5" l="1"/>
  <c r="E31" i="5" s="1"/>
  <c r="H26" i="5"/>
  <c r="O73" i="5"/>
  <c r="Q9" i="7" s="1"/>
  <c r="Q27" i="7" s="1"/>
  <c r="Q31" i="7" s="1"/>
  <c r="D25" i="5"/>
  <c r="P25" i="5" s="1"/>
  <c r="P26" i="5" s="1"/>
  <c r="D21" i="5"/>
  <c r="K31" i="5"/>
  <c r="I31" i="5"/>
  <c r="I73" i="5"/>
  <c r="G31" i="5"/>
  <c r="G73" i="5"/>
  <c r="H31" i="5"/>
  <c r="H73" i="5"/>
  <c r="F31" i="5"/>
  <c r="F73" i="5"/>
  <c r="P9" i="7"/>
  <c r="P27" i="7" s="1"/>
  <c r="P31" i="7" s="1"/>
  <c r="N11" i="6"/>
  <c r="O9" i="7"/>
  <c r="O27" i="7" s="1"/>
  <c r="O31" i="7" s="1"/>
  <c r="M11" i="6"/>
  <c r="N9" i="7"/>
  <c r="N27" i="7" s="1"/>
  <c r="N31" i="7" s="1"/>
  <c r="L11" i="6"/>
  <c r="M9" i="7"/>
  <c r="M27" i="7" s="1"/>
  <c r="M31" i="7" s="1"/>
  <c r="K11" i="6"/>
  <c r="J31" i="5"/>
  <c r="J73" i="5"/>
  <c r="E73" i="5" l="1"/>
  <c r="D26" i="5"/>
  <c r="D30" i="5"/>
  <c r="P30" i="5" s="1"/>
  <c r="P31" i="5" s="1"/>
  <c r="O11" i="6"/>
  <c r="J11" i="6"/>
  <c r="L9" i="7"/>
  <c r="L27" i="7" s="1"/>
  <c r="L31" i="7" s="1"/>
  <c r="L53" i="7" s="1"/>
  <c r="L57" i="7" s="1"/>
  <c r="L60" i="7" s="1"/>
  <c r="I9" i="7"/>
  <c r="I27" i="7" s="1"/>
  <c r="I31" i="7" s="1"/>
  <c r="I53" i="7" s="1"/>
  <c r="I57" i="7" s="1"/>
  <c r="I60" i="7" s="1"/>
  <c r="G11" i="6"/>
  <c r="K9" i="7"/>
  <c r="K27" i="7" s="1"/>
  <c r="K31" i="7" s="1"/>
  <c r="K53" i="7" s="1"/>
  <c r="K57" i="7" s="1"/>
  <c r="K60" i="7" s="1"/>
  <c r="I11" i="6"/>
  <c r="J9" i="7"/>
  <c r="J27" i="7" s="1"/>
  <c r="J31" i="7" s="1"/>
  <c r="J53" i="7" s="1"/>
  <c r="J57" i="7" s="1"/>
  <c r="J60" i="7" s="1"/>
  <c r="H11" i="6"/>
  <c r="G9" i="7"/>
  <c r="G27" i="7" s="1"/>
  <c r="G31" i="7" s="1"/>
  <c r="G53" i="7" s="1"/>
  <c r="G57" i="7" s="1"/>
  <c r="G60" i="7" s="1"/>
  <c r="E11" i="6"/>
  <c r="H9" i="7"/>
  <c r="H27" i="7" s="1"/>
  <c r="H31" i="7" s="1"/>
  <c r="H53" i="7" s="1"/>
  <c r="H57" i="7" s="1"/>
  <c r="H60" i="7" s="1"/>
  <c r="F11" i="6"/>
  <c r="D31" i="5" l="1"/>
  <c r="D73" i="5"/>
  <c r="P73" i="5" s="1"/>
  <c r="F9" i="7"/>
  <c r="F27" i="7" s="1"/>
  <c r="F31" i="7" s="1"/>
  <c r="F53" i="7" s="1"/>
  <c r="F57" i="7" s="1"/>
  <c r="F60" i="7" s="1"/>
  <c r="D11" i="6" l="1"/>
  <c r="D32" i="6" s="1"/>
  <c r="D64" i="6" s="1"/>
  <c r="D74" i="6"/>
  <c r="D71" i="6"/>
  <c r="E10" i="6" l="1"/>
  <c r="E74" i="6" s="1"/>
  <c r="E32" i="6"/>
  <c r="E64" i="6" s="1"/>
  <c r="E71" i="6"/>
  <c r="F10" i="6"/>
  <c r="F32" i="6" l="1"/>
  <c r="F64" i="6" s="1"/>
  <c r="F74" i="6"/>
  <c r="F71" i="6"/>
  <c r="G10" i="6"/>
  <c r="H10" i="6" s="1"/>
  <c r="G32" i="6" l="1"/>
  <c r="G64" i="6" s="1"/>
  <c r="G71" i="6"/>
  <c r="G74" i="6"/>
  <c r="H71" i="6" l="1"/>
  <c r="I10" i="6"/>
  <c r="J10" i="6" s="1"/>
  <c r="H74" i="6"/>
  <c r="H32" i="6"/>
  <c r="H64" i="6" s="1"/>
  <c r="I71" i="6" l="1"/>
  <c r="I74" i="6"/>
  <c r="I32" i="6"/>
  <c r="I64" i="6" s="1"/>
  <c r="K10" i="6" l="1"/>
  <c r="L10" i="6" s="1"/>
  <c r="J74" i="6"/>
  <c r="J71" i="6"/>
  <c r="J32" i="6"/>
  <c r="J64" i="6" s="1"/>
  <c r="K32" i="6" l="1"/>
  <c r="K64" i="6" s="1"/>
  <c r="K74" i="6"/>
  <c r="K71" i="6"/>
  <c r="M10" i="6" l="1"/>
  <c r="L71" i="6"/>
  <c r="L32" i="6"/>
  <c r="L74" i="6"/>
  <c r="M48" i="7"/>
  <c r="M51" i="7" s="1"/>
  <c r="M53" i="7" s="1"/>
  <c r="M57" i="7" s="1"/>
  <c r="M60" i="7" s="1"/>
  <c r="K68" i="6"/>
  <c r="K69" i="6"/>
  <c r="L64" i="6" l="1"/>
  <c r="N48" i="7"/>
  <c r="N51" i="7" s="1"/>
  <c r="N53" i="7" s="1"/>
  <c r="N57" i="7" s="1"/>
  <c r="N60" i="7" s="1"/>
  <c r="L69" i="6"/>
  <c r="L68" i="6"/>
  <c r="M32" i="6"/>
  <c r="M64" i="6" s="1"/>
  <c r="M71" i="6"/>
  <c r="N10" i="6"/>
  <c r="M74" i="6"/>
  <c r="N22" i="6" l="1"/>
  <c r="N32" i="6" s="1"/>
  <c r="N64" i="6" s="1"/>
  <c r="N74" i="6"/>
  <c r="O10" i="6"/>
  <c r="N71" i="6"/>
  <c r="O48" i="7"/>
  <c r="O51" i="7" s="1"/>
  <c r="O53" i="7" s="1"/>
  <c r="O57" i="7" s="1"/>
  <c r="O60" i="7" s="1"/>
  <c r="M69" i="6"/>
  <c r="M68" i="6"/>
  <c r="O22" i="6" l="1"/>
  <c r="O32" i="6" s="1"/>
  <c r="O64" i="6" s="1"/>
  <c r="O71" i="6"/>
  <c r="O74" i="6"/>
  <c r="P48" i="7"/>
  <c r="P51" i="7" s="1"/>
  <c r="P53" i="7" s="1"/>
  <c r="P57" i="7" s="1"/>
  <c r="P60" i="7" s="1"/>
  <c r="N68" i="6"/>
  <c r="N69" i="6"/>
  <c r="Q48" i="7" l="1"/>
  <c r="Q51" i="7" s="1"/>
  <c r="Q53" i="7" s="1"/>
  <c r="Q57" i="7" s="1"/>
  <c r="Q60" i="7" s="1"/>
  <c r="O69" i="6"/>
  <c r="O68" i="6"/>
  <c r="D56" i="12"/>
  <c r="D58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tc={A4CB0058-7CDB-4163-8114-D4B7547C6FC2}</author>
    <author>tc={7DC0E148-E968-44AD-B03E-F659A59C7409}</author>
    <author>tc={16893550-5859-45E3-9B95-F1D271988878}</author>
    <author>tc={9916FCAD-CF12-4425-8E13-C2AA3F1CEDBF}</author>
    <author>tc={90AAEB6F-16A0-46DA-9C30-92E4189CAA59}</author>
  </authors>
  <commentList>
    <comment ref="E40" authorId="0" shapeId="0" xr:uid="{A4CB0058-7CDB-4163-8114-D4B7547C6FC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Year Cost</t>
      </text>
    </comment>
    <comment ref="D73" authorId="1" shapeId="0" xr:uid="{7DC0E148-E968-44AD-B03E-F659A59C7409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SOR 1,44,02,088</t>
      </text>
    </comment>
    <comment ref="E93" authorId="2" shapeId="0" xr:uid="{16893550-5859-45E3-9B95-F1D271988878}">
      <text>
        <t>[Threaded comment]
Your version of Excel allows you to read this threaded comment; however, any edits to it will get removed if the file is opened in a newer version of Excel. Learn more: https://go.microsoft.com/fwlink/?linkid=870924
Comment:
    Since variable cost is more, the contribution is negative thus total cost is taken</t>
      </text>
    </comment>
    <comment ref="F93" authorId="3" shapeId="0" xr:uid="{9916FCAD-CF12-4425-8E13-C2AA3F1CEDBF}">
      <text>
        <t>[Threaded comment]
Your version of Excel allows you to read this threaded comment; however, any edits to it will get removed if the file is opened in a newer version of Excel. Learn more: https://go.microsoft.com/fwlink/?linkid=870924
Comment:
    Since variable cost is more, the contribution is negative thus total cost is taken</t>
      </text>
    </comment>
    <comment ref="L93" authorId="4" shapeId="0" xr:uid="{90AAEB6F-16A0-46DA-9C30-92E4189CAA59}">
      <text>
        <t>[Threaded comment]
Your version of Excel allows you to read this threaded comment; however, any edits to it will get removed if the file is opened in a newer version of Excel. Learn more: https://go.microsoft.com/fwlink/?linkid=870924
Comment:
    Since variable cost is more, the contribution is negative thus total cost is taken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tc={FFDDB056-546A-4931-8687-CFD9013E759E}</author>
    <author>tc={B563A954-70FD-4A74-BFF6-C9D60F2A80C1}</author>
    <author>tc={B039B3B5-A5BB-4BCC-9A16-F409476DFB88}</author>
  </authors>
  <commentList>
    <comment ref="D12" authorId="0" shapeId="0" xr:uid="{FFDDB056-546A-4931-8687-CFD9013E759E}">
      <text>
        <t>[Threaded comment]
Your version of Excel allows you to read this threaded comment; however, any edits to it will get removed if the file is opened in a newer version of Excel. Learn more: https://go.microsoft.com/fwlink/?linkid=870924
Comment:
    GP WIP Delta</t>
      </text>
    </comment>
    <comment ref="M28" authorId="1" shapeId="0" xr:uid="{B563A954-70FD-4A74-BFF6-C9D60F2A80C1}">
      <text>
        <t>[Threaded comment]
Your version of Excel allows you to read this threaded comment; however, any edits to it will get removed if the file is opened in a newer version of Excel. Learn more: https://go.microsoft.com/fwlink/?linkid=870924
Comment:
    Schedule</t>
      </text>
    </comment>
    <comment ref="B46" authorId="2" shapeId="0" xr:uid="{B039B3B5-A5BB-4BCC-9A16-F409476DFB88}">
      <text>
        <t>[Threaded comment]
Your version of Excel allows you to read this threaded comment; however, any edits to it will get removed if the file is opened in a newer version of Excel. Learn more: https://go.microsoft.com/fwlink/?linkid=870924
Comment:
    LC Margin money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tc={48CE7790-815C-480D-B1EC-CA8AB60C3C6B}</author>
  </authors>
  <commentList>
    <comment ref="F24" authorId="0" shapeId="0" xr:uid="{48CE7790-815C-480D-B1EC-CA8AB60C3C6B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Provision for Dep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tc={9B7B405E-36B1-4143-8392-C36DE9031196}</author>
    <author>tc={04FBBC6A-6431-48F1-BBA8-00E0AD733E24}</author>
  </authors>
  <commentList>
    <comment ref="D42" authorId="0" shapeId="0" xr:uid="{9B7B405E-36B1-4143-8392-C36DE903119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Year Cost</t>
      </text>
    </comment>
    <comment ref="C75" authorId="1" shapeId="0" xr:uid="{04FBBC6A-6431-48F1-BBA8-00E0AD733E24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SOR 1,44,02,088</t>
      </text>
    </comment>
  </commentList>
</comments>
</file>

<file path=xl/sharedStrings.xml><?xml version="1.0" encoding="utf-8"?>
<sst xmlns="http://schemas.openxmlformats.org/spreadsheetml/2006/main" count="1702" uniqueCount="1396">
  <si>
    <t>Revenue</t>
  </si>
  <si>
    <t>Particulars</t>
  </si>
  <si>
    <t>Total</t>
  </si>
  <si>
    <t xml:space="preserve">Assumption :  As per data provided by sales team for projection of revenue for FY 2024-25 </t>
  </si>
  <si>
    <t>LFS</t>
  </si>
  <si>
    <t>MBO</t>
  </si>
  <si>
    <t>Online</t>
  </si>
  <si>
    <t>Others</t>
  </si>
  <si>
    <t>FOB</t>
  </si>
  <si>
    <t>Job Work</t>
  </si>
  <si>
    <t>Purchases</t>
  </si>
  <si>
    <t>Purchase of Materials</t>
  </si>
  <si>
    <t>Change in Stock</t>
  </si>
  <si>
    <t>Closing Stock</t>
  </si>
  <si>
    <t>Opening Stock</t>
  </si>
  <si>
    <t>Assumption : as per trend and average basis</t>
  </si>
  <si>
    <t>of Revenue</t>
  </si>
  <si>
    <t>Job Work Charge</t>
  </si>
  <si>
    <t>Job Work Purchase-Dyeing</t>
  </si>
  <si>
    <t>Job Work Purchase-Embroidery</t>
  </si>
  <si>
    <t>Job Work Purchase-Others</t>
  </si>
  <si>
    <t>Job Work Purchase-Printing</t>
  </si>
  <si>
    <t>Job Work Purchase-Quilting</t>
  </si>
  <si>
    <t>Job Work Purchase-Stiching</t>
  </si>
  <si>
    <t>Job Work Purchase-Washing Gst@18%</t>
  </si>
  <si>
    <t>Job Work Purchase-Washing Gst@5%</t>
  </si>
  <si>
    <t>Carriage Inward</t>
  </si>
  <si>
    <t>Freight Charges</t>
  </si>
  <si>
    <t>Lab Test Charges</t>
  </si>
  <si>
    <t>Manufacturing Expenses</t>
  </si>
  <si>
    <t>Power and Fuel</t>
  </si>
  <si>
    <t>Diesel and Oil for Generator</t>
  </si>
  <si>
    <t>Electricity and water charges</t>
  </si>
  <si>
    <t>Rent, Rates and Taxes</t>
  </si>
  <si>
    <t>Rent Factory</t>
  </si>
  <si>
    <t>Wages and Salary</t>
  </si>
  <si>
    <t xml:space="preserve">Bonus For Workers </t>
  </si>
  <si>
    <t xml:space="preserve">ESI Employer Contribution </t>
  </si>
  <si>
    <t>Leave Encashment ( Workers)</t>
  </si>
  <si>
    <t xml:space="preserve">Over Time Wages </t>
  </si>
  <si>
    <t xml:space="preserve">PF Admin Charges </t>
  </si>
  <si>
    <t xml:space="preserve">PF Employer Contribution </t>
  </si>
  <si>
    <t>Piece Rate Work Charges</t>
  </si>
  <si>
    <t>Security Expenses ( Factory)</t>
  </si>
  <si>
    <t xml:space="preserve">Wages   </t>
  </si>
  <si>
    <t>Bill Discounting Charges</t>
  </si>
  <si>
    <t>Bill Discounting Charges - Celio</t>
  </si>
  <si>
    <t>Bill Discounting Charges - Pepe</t>
  </si>
  <si>
    <t>Bill Discounting Charges - Indian Terrain</t>
  </si>
  <si>
    <t>Carriage Outward</t>
  </si>
  <si>
    <t>Courier Charges</t>
  </si>
  <si>
    <t xml:space="preserve">Depreciation </t>
  </si>
  <si>
    <t xml:space="preserve">Fees and Renewals </t>
  </si>
  <si>
    <t xml:space="preserve">Finance Cost </t>
  </si>
  <si>
    <t xml:space="preserve">Interest on Vehicle Loan </t>
  </si>
  <si>
    <t>Interest on CC Account</t>
  </si>
  <si>
    <t xml:space="preserve">Interest on Term Loan </t>
  </si>
  <si>
    <t xml:space="preserve">Interest paid on unsecured loan </t>
  </si>
  <si>
    <t>LC opening and Retirement Charges</t>
  </si>
  <si>
    <t>LC Charges</t>
  </si>
  <si>
    <t>Legal and Professional Charges</t>
  </si>
  <si>
    <t xml:space="preserve">LFS and Markdown Discount </t>
  </si>
  <si>
    <t>LFS Discount</t>
  </si>
  <si>
    <t xml:space="preserve">Local Conveyance </t>
  </si>
  <si>
    <t>Other Expenses</t>
  </si>
  <si>
    <t xml:space="preserve">Repairs and Maintenance </t>
  </si>
  <si>
    <t xml:space="preserve">Computer Maintenance </t>
  </si>
  <si>
    <t>Electrical Expenses</t>
  </si>
  <si>
    <t xml:space="preserve">Vehicle Maintenance </t>
  </si>
  <si>
    <t>Vehicle Charges</t>
  </si>
  <si>
    <t xml:space="preserve">Salaries and Bonus </t>
  </si>
  <si>
    <t xml:space="preserve">Staff and Labour Advance </t>
  </si>
  <si>
    <t>Bonus for Staff</t>
  </si>
  <si>
    <t xml:space="preserve">Leave encashment </t>
  </si>
  <si>
    <t>Salary Expense</t>
  </si>
  <si>
    <t>Travelling Expenses</t>
  </si>
  <si>
    <t>T Base Distributor Expenses</t>
  </si>
  <si>
    <t xml:space="preserve">            T Base  Dealers Cash Discount</t>
  </si>
  <si>
    <t xml:space="preserve">            T Base Dist. Cash Discount</t>
  </si>
  <si>
    <t xml:space="preserve">            T Base Dist. Interest Payment                                                                       </t>
  </si>
  <si>
    <t xml:space="preserve">            T Base Dist. Reimbursement Expenses                                                                 </t>
  </si>
  <si>
    <t xml:space="preserve">            T Base Dist. Trade Discount                                                                         </t>
  </si>
  <si>
    <t xml:space="preserve">            T Base Dist. Transit Loss (Short Recd)                                                              </t>
  </si>
  <si>
    <t xml:space="preserve">            T Base Dist. Venue Booking Expenses                                                                 </t>
  </si>
  <si>
    <t xml:space="preserve">            T Base Venue Booking Expenses                                                                       </t>
  </si>
  <si>
    <t xml:space="preserve">            Trade Discount                                                                                      </t>
  </si>
  <si>
    <t xml:space="preserve">            Cosmos Mall - Siliguri - Hvac Charges                                                               </t>
  </si>
  <si>
    <t xml:space="preserve">            Cosmos Mall - Siliguri -Electricity Charges                                                         </t>
  </si>
  <si>
    <t xml:space="preserve">            Cosmos Mall- Siliguri- Cam Charges                                                                  </t>
  </si>
  <si>
    <t xml:space="preserve">            Cosmos Mall- Silliguri- Rent Expenses                                                               </t>
  </si>
  <si>
    <t xml:space="preserve">            Cosmoss Mall- Silliguri- Store Expenses                                                             </t>
  </si>
  <si>
    <t xml:space="preserve">            T Base Ebo Credit Card Bank Charges                                                                 </t>
  </si>
  <si>
    <t xml:space="preserve">            T Base Reimbursement Charges - Ebo                                                                  </t>
  </si>
  <si>
    <t xml:space="preserve">            Lfs - Freight Charges                                                                               </t>
  </si>
  <si>
    <t xml:space="preserve">            Lfs- Promotional Expenses                                                                           </t>
  </si>
  <si>
    <t xml:space="preserve">            Lfs Shrinkage Expenses                                                                              </t>
  </si>
  <si>
    <t xml:space="preserve">            Support Service Expenses - Lfr                                                                      </t>
  </si>
  <si>
    <t xml:space="preserve">            Advertisement Charges - Myntra                                                                      </t>
  </si>
  <si>
    <t xml:space="preserve">            Collection &amp; Other Charges - Myntra Designs                                                         </t>
  </si>
  <si>
    <t xml:space="preserve">            Commission Charges - Myntra                                                                         </t>
  </si>
  <si>
    <t xml:space="preserve">            Fixed Fees &amp; Other Charges - Myntra Designs                                                         </t>
  </si>
  <si>
    <t xml:space="preserve">            Freight Charges Recovery-Reliance Retail Limited-Ajio                                               </t>
  </si>
  <si>
    <t xml:space="preserve">            Shipping &amp; Other Charges - Myntra Designs                                                           </t>
  </si>
  <si>
    <t xml:space="preserve">            Support Service Expenses - Online                                                                   </t>
  </si>
  <si>
    <t xml:space="preserve">            T Base Online Sales Other Expenses                                                                  </t>
  </si>
  <si>
    <t xml:space="preserve">            T Base Advertisement Expenses                                                                       </t>
  </si>
  <si>
    <t xml:space="preserve">            T Base Sales Expenses - Asm - Amit Darji                                                            </t>
  </si>
  <si>
    <t xml:space="preserve">            T Base Sales Expenses - Asm - Ashish Tyagi                                                          </t>
  </si>
  <si>
    <t xml:space="preserve">            T Base Sales Expenses - Asm - Dinesh Kumar D.B                                                      </t>
  </si>
  <si>
    <t xml:space="preserve">            T Base Sales Expenses - Asm - Sourabh  Goswami                                                      </t>
  </si>
  <si>
    <t xml:space="preserve">            T Base Sales Expenses - Asm - Sudhanshu Singh                                                       </t>
  </si>
  <si>
    <t xml:space="preserve">            T Base Sales Expenses - Asm - Sunil Kumar                                                           </t>
  </si>
  <si>
    <t xml:space="preserve">            T Base Sales Expenses - Asm -Chandan Kumar Das                                                      </t>
  </si>
  <si>
    <t xml:space="preserve">            T Base Sales Expenses - Nsm- Anil Sood                                                              </t>
  </si>
  <si>
    <t xml:space="preserve">            T Base Sales Expenses- Pushpender                                                                   </t>
  </si>
  <si>
    <t xml:space="preserve">            T Base Sis Trade Discount                                                                           </t>
  </si>
  <si>
    <t>T Base Sales Expenses</t>
  </si>
  <si>
    <t>T Base Online Expenses</t>
  </si>
  <si>
    <t>T Base LFS Expenses</t>
  </si>
  <si>
    <t>T Base Individual Expenses</t>
  </si>
  <si>
    <t>T Base EBO Expenses</t>
  </si>
  <si>
    <t>T Base SIS Expenses</t>
  </si>
  <si>
    <t>Trade Payables</t>
  </si>
  <si>
    <t>DPO</t>
  </si>
  <si>
    <t>Long term loans &amp; Advances</t>
  </si>
  <si>
    <t>Inventories</t>
  </si>
  <si>
    <t>Trade Receivables</t>
  </si>
  <si>
    <t>(a)Capital Accounts</t>
  </si>
  <si>
    <t>(b) Reserves &amp; Surplus</t>
  </si>
  <si>
    <t xml:space="preserve">        - Opening </t>
  </si>
  <si>
    <t xml:space="preserve">        - Current Period</t>
  </si>
  <si>
    <t xml:space="preserve">        - Difference</t>
  </si>
  <si>
    <t>First Aid Expenses</t>
  </si>
  <si>
    <t>Fist Aid Expenses</t>
  </si>
  <si>
    <t xml:space="preserve">Vehicle Toll Charges </t>
  </si>
  <si>
    <t xml:space="preserve">Petrol Charges </t>
  </si>
  <si>
    <t>Late Fees and Penalties</t>
  </si>
  <si>
    <t>1. LFS</t>
  </si>
  <si>
    <t xml:space="preserve">            Advertisement Charges - Ajio</t>
  </si>
  <si>
    <t xml:space="preserve">1. Online </t>
  </si>
  <si>
    <t xml:space="preserve">2. Online </t>
  </si>
  <si>
    <t>3. MBO</t>
  </si>
  <si>
    <t>2. MBO</t>
  </si>
  <si>
    <t>1. MBO</t>
  </si>
  <si>
    <t>2. Others</t>
  </si>
  <si>
    <t>Late Fees</t>
  </si>
  <si>
    <t>Logic ERP Charges</t>
  </si>
  <si>
    <t xml:space="preserve">Revenue </t>
  </si>
  <si>
    <t>Costs:</t>
  </si>
  <si>
    <t>COGS</t>
  </si>
  <si>
    <t>GM 1</t>
  </si>
  <si>
    <t>GM 1 (%)</t>
  </si>
  <si>
    <t>Direct Expenses</t>
  </si>
  <si>
    <t>Electricity</t>
  </si>
  <si>
    <t>Manufacturing Expense</t>
  </si>
  <si>
    <t>Carriage Inwards</t>
  </si>
  <si>
    <t>GM 2</t>
  </si>
  <si>
    <t>GM 2 (%)</t>
  </si>
  <si>
    <t>Factory Wages</t>
  </si>
  <si>
    <t>GM 3</t>
  </si>
  <si>
    <t>GM 3 (%)</t>
  </si>
  <si>
    <t>Factory Rent</t>
  </si>
  <si>
    <t>GM 4</t>
  </si>
  <si>
    <t>GM 4 (%)</t>
  </si>
  <si>
    <t>Employee Benefit Expenses</t>
  </si>
  <si>
    <t>Staff Salary</t>
  </si>
  <si>
    <t>Leave Encashment</t>
  </si>
  <si>
    <t>Bonus/Variable Payout</t>
  </si>
  <si>
    <t>Staff welfare</t>
  </si>
  <si>
    <t>Sales &amp; Marketing</t>
  </si>
  <si>
    <t>Distributor Expensnes</t>
  </si>
  <si>
    <t xml:space="preserve">EBO </t>
  </si>
  <si>
    <t>Road Show Expenses</t>
  </si>
  <si>
    <t>E-commerce Expenses</t>
  </si>
  <si>
    <t>Sales Reimbursements</t>
  </si>
  <si>
    <t>SIS</t>
  </si>
  <si>
    <t>LFS Expenses</t>
  </si>
  <si>
    <t>Other Business Promotion Expenses</t>
  </si>
  <si>
    <t>Travelling and Conveyance</t>
  </si>
  <si>
    <t xml:space="preserve">Travelling Expenses </t>
  </si>
  <si>
    <t xml:space="preserve">   Petrol Charges </t>
  </si>
  <si>
    <t>LC and Discounting Charges</t>
  </si>
  <si>
    <t>Bill Disocunting Charges</t>
  </si>
  <si>
    <t>LFS Markdown Sales Discount</t>
  </si>
  <si>
    <t xml:space="preserve">LC Opening Charges And Retirement Charges </t>
  </si>
  <si>
    <t>Legal &amp; Professional Charges</t>
  </si>
  <si>
    <t>Repairs and Maintence</t>
  </si>
  <si>
    <t>Misc Expenses</t>
  </si>
  <si>
    <t>Total Indirect Costs</t>
  </si>
  <si>
    <t>Other Income</t>
  </si>
  <si>
    <t>Depreciation</t>
  </si>
  <si>
    <t>Finance Cost</t>
  </si>
  <si>
    <t>Net Earnings Before Tax / PAT</t>
  </si>
  <si>
    <t>LESS: Tax expenses</t>
  </si>
  <si>
    <t>PAT</t>
  </si>
  <si>
    <t>Q1 Actual</t>
  </si>
  <si>
    <t xml:space="preserve">Q2 </t>
  </si>
  <si>
    <t>Q3 Forecast</t>
  </si>
  <si>
    <t>Q4 Forecast</t>
  </si>
  <si>
    <t>FY 2024-25</t>
  </si>
  <si>
    <t xml:space="preserve">            Road Show Expenses</t>
  </si>
  <si>
    <t>Bank Charges</t>
  </si>
  <si>
    <t>Internet Expenses</t>
  </si>
  <si>
    <t xml:space="preserve">Printing and Stationery </t>
  </si>
  <si>
    <t>Telephone Expenses</t>
  </si>
  <si>
    <t xml:space="preserve">2. Others </t>
  </si>
  <si>
    <t xml:space="preserve">Commission </t>
  </si>
  <si>
    <t>Reimbursement of Audit Expenses</t>
  </si>
  <si>
    <t>Transit Loss</t>
  </si>
  <si>
    <t>Job Work Purchase-Darning</t>
  </si>
  <si>
    <t xml:space="preserve">Balance Sheet </t>
  </si>
  <si>
    <t>Capital &amp; Liabilities</t>
  </si>
  <si>
    <t>Non Current Liabilities :</t>
  </si>
  <si>
    <t>(a) Long term borrwoings</t>
  </si>
  <si>
    <t xml:space="preserve">        - Secured Loans</t>
  </si>
  <si>
    <t xml:space="preserve">        - Unsercured Loan</t>
  </si>
  <si>
    <t>Current Liabilities</t>
  </si>
  <si>
    <t>(a) Short Term Borrowings (OD)</t>
  </si>
  <si>
    <t>(b) Short Term Borrowings (b/f)</t>
  </si>
  <si>
    <t>(c) Trade Payables</t>
  </si>
  <si>
    <t>(d) Other Current liabilities</t>
  </si>
  <si>
    <t xml:space="preserve">        - Advance From Customers</t>
  </si>
  <si>
    <t xml:space="preserve">        - Statutory liabilities</t>
  </si>
  <si>
    <t xml:space="preserve">        - Employee payables</t>
  </si>
  <si>
    <t xml:space="preserve">        - Security Deposits</t>
  </si>
  <si>
    <t>(e) Other Short term liabilities</t>
  </si>
  <si>
    <t>TOTAL</t>
  </si>
  <si>
    <t>Assets</t>
  </si>
  <si>
    <t>Non Current Assets</t>
  </si>
  <si>
    <t xml:space="preserve">(a) Property, Plant &amp; Machinery  </t>
  </si>
  <si>
    <t xml:space="preserve">       - Tangible</t>
  </si>
  <si>
    <t xml:space="preserve">       - Intangible</t>
  </si>
  <si>
    <t xml:space="preserve">(b) Non current investments </t>
  </si>
  <si>
    <t>(c) Long term loans &amp; Advances</t>
  </si>
  <si>
    <t xml:space="preserve">        - Deposits &amp; Fund</t>
  </si>
  <si>
    <t xml:space="preserve">        - Others</t>
  </si>
  <si>
    <t>(d) Other non current assets (Deferred Tax)</t>
  </si>
  <si>
    <t>Current Assets</t>
  </si>
  <si>
    <t>(a) Current investments</t>
  </si>
  <si>
    <t>(b) Inventories</t>
  </si>
  <si>
    <t>(c) Trade Receivables</t>
  </si>
  <si>
    <t>(d) Cash &amp; cash equivalents</t>
  </si>
  <si>
    <t xml:space="preserve">        - Cash in Hand</t>
  </si>
  <si>
    <t xml:space="preserve">        - Cash in Bank (Incl Current Acc)</t>
  </si>
  <si>
    <t xml:space="preserve">        - Bank Deposits</t>
  </si>
  <si>
    <t>(e) Short term loans &amp; advances</t>
  </si>
  <si>
    <t xml:space="preserve">        - Samples</t>
  </si>
  <si>
    <t xml:space="preserve">        - Employee advances</t>
  </si>
  <si>
    <t xml:space="preserve">        - Other advances</t>
  </si>
  <si>
    <t>(f) Other Current assets</t>
  </si>
  <si>
    <t xml:space="preserve">       - Statutory Due Receivables</t>
  </si>
  <si>
    <t xml:space="preserve">       - Margin Money</t>
  </si>
  <si>
    <t xml:space="preserve">       - Prepaid Expenses</t>
  </si>
  <si>
    <t>Ratios:</t>
  </si>
  <si>
    <t>Current Ratio</t>
  </si>
  <si>
    <t>Current Ratio ( excluding Inventory)</t>
  </si>
  <si>
    <t>Total Assets/Equity Ratio</t>
  </si>
  <si>
    <t>Return on Fixed Assets</t>
  </si>
  <si>
    <t>Return on Equity</t>
  </si>
  <si>
    <t>Total Asset Turnover</t>
  </si>
  <si>
    <t>Fixed Asset Turnover</t>
  </si>
  <si>
    <t>Inventory days</t>
  </si>
  <si>
    <t>DSO</t>
  </si>
  <si>
    <t>Cash Flow Statement (Actual)</t>
  </si>
  <si>
    <t>A.</t>
  </si>
  <si>
    <t>Cash Flow from Operating Activities</t>
  </si>
  <si>
    <t>Net Profit / (Loss) for the period</t>
  </si>
  <si>
    <t>Adjustment for (add):</t>
  </si>
  <si>
    <t>Finance Cost/ DTL</t>
  </si>
  <si>
    <t>Adjustment for increase /decrease in operating assets:</t>
  </si>
  <si>
    <t>Short Term Loans &amp; Advances</t>
  </si>
  <si>
    <t>Other Current Assets</t>
  </si>
  <si>
    <t>Adjustment for increase /decrease in operating liabilities:</t>
  </si>
  <si>
    <t>Other Current Liabilities</t>
  </si>
  <si>
    <t>Short-Term Liabilities</t>
  </si>
  <si>
    <t>Cash generated from Operations</t>
  </si>
  <si>
    <t>Less: Tax Paid</t>
  </si>
  <si>
    <t>Net cash flow Operating Activities (A)</t>
  </si>
  <si>
    <t>B.</t>
  </si>
  <si>
    <t>Cash Flow from Investing Activities</t>
  </si>
  <si>
    <t>Capital Exp on FA</t>
  </si>
  <si>
    <t>Proceeds from sale of FA</t>
  </si>
  <si>
    <t>Non - Current Investments</t>
  </si>
  <si>
    <t>Other non current assets (Deferred Tax)</t>
  </si>
  <si>
    <t>FD Interest</t>
  </si>
  <si>
    <t>Current Investment</t>
  </si>
  <si>
    <t>Net Cash Flow from Investing Activities (B)</t>
  </si>
  <si>
    <t>C.</t>
  </si>
  <si>
    <t>Cash Flow from Financing Activities</t>
  </si>
  <si>
    <t>Drawings/Capital introductions</t>
  </si>
  <si>
    <t>Proceeds from borrowings</t>
  </si>
  <si>
    <t>Net Cash Flow from Financing Activities (C)</t>
  </si>
  <si>
    <t>Net Increase / Decrease in Cash</t>
  </si>
  <si>
    <t>Cash &amp; Cash Equivalents at the beginning of the month</t>
  </si>
  <si>
    <t>Cash &amp; Cash Equivalents at the end of the month</t>
  </si>
  <si>
    <r>
      <t xml:space="preserve">Check </t>
    </r>
    <r>
      <rPr>
        <sz val="9"/>
        <rFont val="Calibri"/>
        <family val="2"/>
        <scheme val="minor"/>
      </rPr>
      <t>(put values manually)</t>
    </r>
    <r>
      <rPr>
        <sz val="11"/>
        <rFont val="Calibri"/>
        <family val="2"/>
        <scheme val="minor"/>
      </rPr>
      <t xml:space="preserve"> </t>
    </r>
  </si>
  <si>
    <t xml:space="preserve">(Should be Zero) </t>
  </si>
  <si>
    <t>4. Others</t>
  </si>
  <si>
    <t xml:space="preserve">Total Cost </t>
  </si>
  <si>
    <t>01-10-2024 (A)</t>
  </si>
  <si>
    <t>Insurance Premium</t>
  </si>
  <si>
    <t xml:space="preserve">Bill Discounting Charges - UCB </t>
  </si>
  <si>
    <t xml:space="preserve">            A R CLOTHING CO- SECURITY DEPOSIT                                                                   </t>
  </si>
  <si>
    <t xml:space="preserve">            KS SELECTIONS PRIVATE LIMITED - SECURITY DEPOSITS                                                   </t>
  </si>
  <si>
    <t xml:space="preserve">            KUMAR CLOTHING CO - SECURITY DEPOSIT -                                                              </t>
  </si>
  <si>
    <t xml:space="preserve">            PANCHAJANYA FASHIONS PVT LTD - SECURITY DEPOSIT                                                     </t>
  </si>
  <si>
    <t xml:space="preserve">            WARDROBE (JMD CREATIONS)- SECURITY DEPOSIT                                                          </t>
  </si>
  <si>
    <t xml:space="preserve">        UNITED INDIA INSURANCE COMPANY LIMITED -BANAGLORE</t>
  </si>
  <si>
    <t xml:space="preserve">Security Deposits </t>
  </si>
  <si>
    <t>AOP</t>
  </si>
  <si>
    <t>Actuals</t>
  </si>
  <si>
    <t xml:space="preserve">Delta </t>
  </si>
  <si>
    <t xml:space="preserve">        CONSUMABLES</t>
  </si>
  <si>
    <t xml:space="preserve">                HANUMAN CHEMICALS             -BANGALORE</t>
  </si>
  <si>
    <t xml:space="preserve">                NEEDLES  MARKETING (P) LTD    -BANGALORE</t>
  </si>
  <si>
    <t xml:space="preserve">                SUNSHINE GARMENT FINISHING EQUIPMEN -BANGALORE</t>
  </si>
  <si>
    <t xml:space="preserve">                YASH INTERNATIONAL            -BANAGLORE</t>
  </si>
  <si>
    <t xml:space="preserve">        EXPENSE</t>
  </si>
  <si>
    <t xml:space="preserve">                A R KOLOR KRAFT               -BANGALORE</t>
  </si>
  <si>
    <t xml:space="preserve">                AD WAVE CREATIONS             -BANAGLORE</t>
  </si>
  <si>
    <t xml:space="preserve">                ADECCO INDIA PVT LTD          -BANGALORE</t>
  </si>
  <si>
    <t xml:space="preserve">                AMERICAN EXPRESS 372293198281009 -BANGALORE</t>
  </si>
  <si>
    <t xml:space="preserve">                BINODH SHAH                                                                                         </t>
  </si>
  <si>
    <t xml:space="preserve">                BSNL-(BHARAT SANCHAR NIGAM LIMITED) -BANGALORE</t>
  </si>
  <si>
    <t xml:space="preserve">                PANDIT CARGO                  -BANGALORE</t>
  </si>
  <si>
    <t xml:space="preserve">                PAVAN ELECTRICALS             -BANGALORE</t>
  </si>
  <si>
    <t xml:space="preserve">                QODE QUAY TECHNOLOGIES PRIVATE LIMITED -PUNE</t>
  </si>
  <si>
    <t xml:space="preserve">                RCPL LOGISTICS PVT  LTD       -BANAGLORE</t>
  </si>
  <si>
    <t xml:space="preserve">                S.L.R. ENTERPRISES            -BANGALORE</t>
  </si>
  <si>
    <t xml:space="preserve">                SAHANA LOGISTICS PVT LTD      -BANGALORE</t>
  </si>
  <si>
    <t xml:space="preserve">                SCB CREDIT CARD NO.4541-9823-3633-2454 (RDC) -BANGALORE</t>
  </si>
  <si>
    <t xml:space="preserve">                SHAFEEQ AHMED - EXPENSES                                                                            </t>
  </si>
  <si>
    <t xml:space="preserve">                SHARMA TRANSPORTS             -BANGALORE</t>
  </si>
  <si>
    <t xml:space="preserve">                SRE AMBAL GARMENTS            -TIRUPUR</t>
  </si>
  <si>
    <t xml:space="preserve">                SRI AMMAJEE ENTERPRISES       -BANGALORE</t>
  </si>
  <si>
    <t xml:space="preserve">                SRI SRINIVASA ENTERPRISES     -BANGALORE</t>
  </si>
  <si>
    <t xml:space="preserve">                SUPER TRADE BULK CARGO        -TIRUPUR</t>
  </si>
  <si>
    <t xml:space="preserve">                SUPREME TRANSPORT SOLUTIONS  PVT  LTD -BANGALORE</t>
  </si>
  <si>
    <t xml:space="preserve">                TNS  EXPRESS PVT LTD          -NORTH WEST DELHI</t>
  </si>
  <si>
    <t xml:space="preserve">                TUV SUD SOUTH ASIA PVT LTD    -BANGALORE</t>
  </si>
  <si>
    <t xml:space="preserve">            A &amp; A GRAPHICS                                                                                      </t>
  </si>
  <si>
    <t xml:space="preserve">            A TO Z TRAVELS                -TUMKUR</t>
  </si>
  <si>
    <t xml:space="preserve">            A.P. ENTERPRISES              -BANAGLORE</t>
  </si>
  <si>
    <t xml:space="preserve">            A.S. DYEING                   -BANGALORE</t>
  </si>
  <si>
    <t xml:space="preserve">            AARYAN COMFORTS (  MAA HOSPITALITY ) -BANAGLORE</t>
  </si>
  <si>
    <t xml:space="preserve">            ABS QE ASSURANCE SERVICES PRIVATE LIMITED -MUMBAI</t>
  </si>
  <si>
    <t xml:space="preserve">            ACC CLOTHING LLP              -BANAGLORE</t>
  </si>
  <si>
    <t xml:space="preserve">            ADISHWAR INDIA LIMITED                                                                              </t>
  </si>
  <si>
    <t xml:space="preserve">            AIR INDIA LIMITED                                                                                   </t>
  </si>
  <si>
    <t xml:space="preserve">            AIRTEL-(BHARTI  AIRTEL  LTD)  -BANGALORE</t>
  </si>
  <si>
    <t xml:space="preserve">            AK ENTERPRISES                -BENGALURU</t>
  </si>
  <si>
    <t xml:space="preserve">            AKHIL KHAN                                                                                          </t>
  </si>
  <si>
    <t xml:space="preserve">            AKSHARA PRINTS                -BANAGLORE</t>
  </si>
  <si>
    <t xml:space="preserve">            ALANKAR ENTERPRISES           -BANAGLORE</t>
  </si>
  <si>
    <t xml:space="preserve">            AL-ANWAR ENTERPRISES          -BANAGLORE</t>
  </si>
  <si>
    <t xml:space="preserve">            ALLIANCE AIR AVIATION LIMITED-DELHI                                                                 </t>
  </si>
  <si>
    <t xml:space="preserve">            ALLIANCE AIR AVIATION LIMITED-MP                                                                    </t>
  </si>
  <si>
    <t xml:space="preserve">            ALPHA ACE                     -BANAGLORE</t>
  </si>
  <si>
    <t xml:space="preserve">            AMITH GARMENT SERVICES        -BANAGLORE</t>
  </si>
  <si>
    <t xml:space="preserve">            ANIL SOOD - EXPENSES                                                                                </t>
  </si>
  <si>
    <t xml:space="preserve">            ANKITA CREATION               -BANGALORE</t>
  </si>
  <si>
    <t xml:space="preserve">            ANNAPURNA INDUSTRIAL HARDWARE &amp; ELECTRICAL -BANAGLORE</t>
  </si>
  <si>
    <t xml:space="preserve">            APEX INDUSTRIAL SOLUTIONS     -BANAGLORE</t>
  </si>
  <si>
    <t xml:space="preserve">            APP ALLOYS PRIVATE LIMITED    -JODHPUR</t>
  </si>
  <si>
    <t xml:space="preserve">            APPAREL EXPORT PROMOTION COUNCIL -BANAGLORE</t>
  </si>
  <si>
    <t xml:space="preserve">            APPARELS1179                  -BANAGLORE</t>
  </si>
  <si>
    <t xml:space="preserve">            ASHA MOTOR SALES AND SERVICE  -TUMKUR</t>
  </si>
  <si>
    <t xml:space="preserve">            ASHISH THYAGI ( EXPENSES ) NEW                                                                      </t>
  </si>
  <si>
    <t xml:space="preserve">            ASHOK ENTERPRISES             -BANGALORE</t>
  </si>
  <si>
    <t xml:space="preserve">            ASIA PACIFIC LOGISTICS        -BANAGLORE</t>
  </si>
  <si>
    <t xml:space="preserve">            BANGALORE APPAREL MANUFACTURERS ASSOCIATION -BANAGLORE</t>
  </si>
  <si>
    <t xml:space="preserve">            BESCOM                        -BANGALORE</t>
  </si>
  <si>
    <t xml:space="preserve">            BHARANI HOSPITALITY SERVICES  -TUMKUR</t>
  </si>
  <si>
    <t xml:space="preserve">            BHARATH COMPRESSORS &amp; INDUSTRIALS -BANGALORE</t>
  </si>
  <si>
    <t xml:space="preserve">            BLISS INTERNATIONAL CARGO     -BANAGLORE</t>
  </si>
  <si>
    <t xml:space="preserve">            BLUE DART EXPRESS LTD         -BANGALORE</t>
  </si>
  <si>
    <t xml:space="preserve">            BUDGET COURIERS PRIVATE LIMITED -BANGALORE</t>
  </si>
  <si>
    <t xml:space="preserve">            BULLET LOGISTICS INDIA PVT LTD -BANAGLORE</t>
  </si>
  <si>
    <t xml:space="preserve">            BUREAU VERITAS CONSUMER PRODUCTS SERVICES (INDIA) PVT LTD -BANAGLORE</t>
  </si>
  <si>
    <t xml:space="preserve">            C T NAGARAJA                  -BANGALORE</t>
  </si>
  <si>
    <t xml:space="preserve">            CANARA CATERERS               -TUMKUR</t>
  </si>
  <si>
    <t xml:space="preserve">            CEEPEE ELECTRONICS                                                                                  </t>
  </si>
  <si>
    <t xml:space="preserve">            CHANDAN KUMAR DAS - EXPENSES                                                                        </t>
  </si>
  <si>
    <t xml:space="preserve">            CHARISMA                      -BANAGLORE</t>
  </si>
  <si>
    <t xml:space="preserve">            CHETHAN TOURS AND TRAVELS     -TUMKUR</t>
  </si>
  <si>
    <t xml:space="preserve">            CITI BANK CREDIT CARD (ARC)  5546-3770-1361-6117 -BANGALORE</t>
  </si>
  <si>
    <t xml:space="preserve">            CITI BANK CREDIT CARD (SDC) 4304636300737000 -BANGALORE</t>
  </si>
  <si>
    <t xml:space="preserve">            CLASSIC GARMENT PROCESSORS    -BANGLORE</t>
  </si>
  <si>
    <t xml:space="preserve">            COSMIC SOLUTIONS              -BANAGLORE</t>
  </si>
  <si>
    <t xml:space="preserve">            COSMOPOLITAN INDUSTRIAL SECURITY &amp; DETECTIVE SERVICES PVT LTD -BANAGLORE</t>
  </si>
  <si>
    <t xml:space="preserve">            CRESTMANN EVENTS UNLTD        -BANAGLORE</t>
  </si>
  <si>
    <t xml:space="preserve">            DELHIVERY PVT LTD (SHOPIFY)                                                                         </t>
  </si>
  <si>
    <t xml:space="preserve">            DESIGN ARTS                   -BANAGLORE</t>
  </si>
  <si>
    <t xml:space="preserve">            DHARNIISS TRADERS             -TIRUPUR</t>
  </si>
  <si>
    <t xml:space="preserve">            DHL EXPRESS INDIA PVT LTD     -BANGALORE</t>
  </si>
  <si>
    <t xml:space="preserve">            DINESH KUMAR D.B - ASM -EXPENSES                                                                    </t>
  </si>
  <si>
    <t xml:space="preserve">            DODDA BASAVESHWARA PARCEL CARRIERS -BELLARY</t>
  </si>
  <si>
    <t xml:space="preserve">            DR SAI PRASAD A.V             -TUMAKURU</t>
  </si>
  <si>
    <t xml:space="preserve">            DSV AIR &amp; SEA PVT LTD         -BANAGLORE</t>
  </si>
  <si>
    <t xml:space="preserve">            DTDC ( GANESH ENTERPRISES)    -BANAGLORE</t>
  </si>
  <si>
    <t xml:space="preserve">            D-TECH MACHINERY              -BANAGLORE</t>
  </si>
  <si>
    <t xml:space="preserve">            ELPRO ENERGY DIMENSIONS PVT LTD -BANAGLORE</t>
  </si>
  <si>
    <t xml:space="preserve">            ESHWARI TEXTILES PROCESSING PVT LTD -BANGALORE</t>
  </si>
  <si>
    <t xml:space="preserve">            EUROFINS ASSURANCE INDIA PVT LTD -BANAGLORE</t>
  </si>
  <si>
    <t xml:space="preserve">            EVER LOGISTICS                -BANGALORE</t>
  </si>
  <si>
    <t xml:space="preserve">            EVEREST TECHNOLOGY            -BANAGLORE</t>
  </si>
  <si>
    <t xml:space="preserve">            FAST WHEELS                                                                                         </t>
  </si>
  <si>
    <t xml:space="preserve">            FLYWING CARGO PVT LTD                                                                               </t>
  </si>
  <si>
    <t xml:space="preserve">            FULL AND FINAL SETTLEMENT PAYABLE -STAFF CORPORATE                                                  </t>
  </si>
  <si>
    <t xml:space="preserve">            FUTURE MARKET NETWORKS LTD    -SILIGURI</t>
  </si>
  <si>
    <t xml:space="preserve">            G  AMARNATH                   -BANGALORE</t>
  </si>
  <si>
    <t xml:space="preserve">            G ARUNAKSHI                   -BANGALORE</t>
  </si>
  <si>
    <t xml:space="preserve">            G P SOLUTIONS                 -BANGALORE</t>
  </si>
  <si>
    <t xml:space="preserve">            G.S SYSTEMS                   -BANGALORE</t>
  </si>
  <si>
    <t xml:space="preserve">            G.S.SRIDHAR AND ASSOCIATES    -BANGALORE</t>
  </si>
  <si>
    <t xml:space="preserve">            GANAPATI ELECTRIC CO.         -BANGALORE</t>
  </si>
  <si>
    <t xml:space="preserve">            GANESH HARDWARE &amp; STEEL       -BANAGLORE</t>
  </si>
  <si>
    <t xml:space="preserve">            GANGA FILLING CENTRE                                                                                </t>
  </si>
  <si>
    <t xml:space="preserve">            GANGADHAR TRADERS             -BANAGLORE</t>
  </si>
  <si>
    <t xml:space="preserve">            GANGANARASAIAH ( CREATCE RENT)                                                                      </t>
  </si>
  <si>
    <t xml:space="preserve">            GANGOTHRI FIRE SERVICE        -BANAGLORE</t>
  </si>
  <si>
    <t xml:space="preserve">            GATI KINTETSU EXPRESS PVT LTD -19987001 -BANGALORE</t>
  </si>
  <si>
    <t xml:space="preserve">            GAUGE INTERNATIONAL           -BANAGLORE</t>
  </si>
  <si>
    <t xml:space="preserve">            GAUTAM PAUL                   -SILIGURI</t>
  </si>
  <si>
    <t xml:space="preserve">            GEM FURNISHINGS               -BANGALORE</t>
  </si>
  <si>
    <t xml:space="preserve">            GEMINI DYEING &amp; PRINTING MILLS PVT LTD -BANGALORE</t>
  </si>
  <si>
    <t xml:space="preserve">            GOLDEN POWER SOLUTIONS        -BANGALORE</t>
  </si>
  <si>
    <t xml:space="preserve">            GOLDEN SUNRISE CATERING       -TUMAKURU</t>
  </si>
  <si>
    <t xml:space="preserve">            GVM GLOBAL FREIGHT PRIVATE LIMITED -BANAGLORE</t>
  </si>
  <si>
    <t xml:space="preserve">            H.B. MINERALS                 -TUMKUR</t>
  </si>
  <si>
    <t xml:space="preserve">            HARI AQUA RO SYSTEMS          -BANAGLORE</t>
  </si>
  <si>
    <t xml:space="preserve">            HARI CHAND ANAND &amp; CO         -BANGALORE</t>
  </si>
  <si>
    <t xml:space="preserve">            HASH TAG ADVERTISING                                                                                </t>
  </si>
  <si>
    <t xml:space="preserve">            HDFC CREDIT CARD-4854 9808 0820 3873-ADC -BANGALORE</t>
  </si>
  <si>
    <t xml:space="preserve">            HDFC CREDIT CARD-4854 9808 0820 9888 - DNC -BANGALORE</t>
  </si>
  <si>
    <t xml:space="preserve">            HINDUSTAN ANALYTICAL &amp; TESTING LABORATORY                                                           </t>
  </si>
  <si>
    <t xml:space="preserve">            IMMANUEL FIRE PROTECTION      -BANGALORE</t>
  </si>
  <si>
    <t xml:space="preserve">            INCORP ADVISORY SERVICES PRIVATE LIMITED -BANGALORE</t>
  </si>
  <si>
    <t xml:space="preserve">            INDIA LABELS                                                                                        </t>
  </si>
  <si>
    <t xml:space="preserve">            INNOVATIVE SOLUTIONS          -MYSORE</t>
  </si>
  <si>
    <t xml:space="preserve">            INTERGLOBE AVIATION LIMITED-DELHI -DELHI</t>
  </si>
  <si>
    <t xml:space="preserve">            INTERGLOBE AVIATION LIMITED-KA -BANAGLORE</t>
  </si>
  <si>
    <t xml:space="preserve">            INTERGLOBE AVIATION LIMITED-MH -MUMBAI</t>
  </si>
  <si>
    <t xml:space="preserve">            INTERGLOBE AVIATION LIMITED-WB -KOLKATTA</t>
  </si>
  <si>
    <t xml:space="preserve">            INTERTEK INDIA PVT LTD        -BANGALORE</t>
  </si>
  <si>
    <t xml:space="preserve">            JAI MARUTHI REFILLING SERVICE -BANGALORE</t>
  </si>
  <si>
    <t xml:space="preserve">            JALARAM ENTERPRISES           -BANAGLORE</t>
  </si>
  <si>
    <t xml:space="preserve">            JALLAN EMBROIDERY             -BANGALORE RURAL</t>
  </si>
  <si>
    <t xml:space="preserve">            JEEVAN YADAV (EXPENSES) NEW                                                                         </t>
  </si>
  <si>
    <t xml:space="preserve">            JITHENDRANATH PAI             -BANAGLORE</t>
  </si>
  <si>
    <t xml:space="preserve">            JYOTHI EMBROIDERY             -BANAGLORE</t>
  </si>
  <si>
    <t xml:space="preserve">            K SURYAPRAKASH                -BANAGLORE</t>
  </si>
  <si>
    <t xml:space="preserve">            K V S FASHIONS                -BANAGLORE</t>
  </si>
  <si>
    <t xml:space="preserve">            KAY YES ENTERPRISES           -BANGALORE</t>
  </si>
  <si>
    <t xml:space="preserve">            KHANDELWAL JAIN AND  ASSOCIATES -PUNE</t>
  </si>
  <si>
    <t xml:space="preserve">            KLUB MARKETING                -BANAGLORE</t>
  </si>
  <si>
    <t xml:space="preserve">            KRAFT STUDIO                  -BANAGLORE</t>
  </si>
  <si>
    <t xml:space="preserve">            KRISHNA DYEING                -BANAGLORE</t>
  </si>
  <si>
    <t xml:space="preserve">            KS SELECTIONS PVT LTD ( ROADSHOW EXPENSES) -DELHI</t>
  </si>
  <si>
    <t xml:space="preserve">            KUSHI SPORTS WEAR             -BANGALORE</t>
  </si>
  <si>
    <t xml:space="preserve">            LAKHWARA ENTERPRISES          -NEW DELHI</t>
  </si>
  <si>
    <t xml:space="preserve">            LAXMI PLASTOPACK INDIA PVT LTD -BANAGLORE</t>
  </si>
  <si>
    <t xml:space="preserve">            LEI REGISTER INDIA PRIVATE LIMITED -SILIGURI</t>
  </si>
  <si>
    <t xml:space="preserve">            LEVEL 10 CREATION             -BANAGLORE</t>
  </si>
  <si>
    <t xml:space="preserve">            LIGHT SOURCE                  -BANAGLORE</t>
  </si>
  <si>
    <t xml:space="preserve">            LOGIC ERP SOLUTIONS PVT LTD   -MOHALI</t>
  </si>
  <si>
    <t xml:space="preserve">            MAHALAXMI BUTTON &amp; THREADS CO                                                                       </t>
  </si>
  <si>
    <t xml:space="preserve">            MAKE MY TRIPS                                                                                       </t>
  </si>
  <si>
    <t xml:space="preserve">            MANJUNATHA FUEL STATION       -BANAGLORE</t>
  </si>
  <si>
    <t xml:space="preserve">            MARKS TRANS PRIVATE LIMITED   -CHENNAI</t>
  </si>
  <si>
    <t xml:space="preserve">            MARUTHI CABLE NETWORK                                                                               </t>
  </si>
  <si>
    <t xml:space="preserve">            MARUTHI ELETRIC UDHYOG        -BANAGLORE</t>
  </si>
  <si>
    <t xml:space="preserve">            MARUTHI MARKETING             -BANAGLORE</t>
  </si>
  <si>
    <t xml:space="preserve">            MASTER ENTERPRISES            -BANAGLORE</t>
  </si>
  <si>
    <t xml:space="preserve">            MATAJI HARDWARES &amp; ELECTRICALS -BANGALORE</t>
  </si>
  <si>
    <t xml:space="preserve">            MATHA TOURS AND TRAVELS       -TUMKUR</t>
  </si>
  <si>
    <t xml:space="preserve">            MATHRUSHREE ARTS              -BANGALORE</t>
  </si>
  <si>
    <t xml:space="preserve">            METAL SHAPERS                 -BANGALORE</t>
  </si>
  <si>
    <t xml:space="preserve">            METRO  CASH &amp; CARRY INDIA PVT LTD -BANGALORE</t>
  </si>
  <si>
    <t xml:space="preserve">            MODERN TESTING SERVICES (INDIA) PRIVATE LTD -BANGALORE</t>
  </si>
  <si>
    <t xml:space="preserve">            MOHAMMED MAQSOOD              -BANAGLORE</t>
  </si>
  <si>
    <t xml:space="preserve">            MOHAMMED MASOOD               -BANAGLORE</t>
  </si>
  <si>
    <t xml:space="preserve">            MOTHERLAND GARMENTS (PVT) LTD (CREDITOR AC) -BANAGLORE</t>
  </si>
  <si>
    <t xml:space="preserve">            MRL LOGISTICS                 -CHENNAI</t>
  </si>
  <si>
    <t xml:space="preserve">            MSEDL                         -PUNE</t>
  </si>
  <si>
    <t xml:space="preserve">            NANDI APPARELS TECHNICS       -BANAGLORE</t>
  </si>
  <si>
    <t xml:space="preserve">            NANDI FAB TECH                -BANAGLORE</t>
  </si>
  <si>
    <t xml:space="preserve">            NATIONAL AVIATION COMPANY                                                                           </t>
  </si>
  <si>
    <t xml:space="preserve">            NAVNIRMAN  MEDIA PUBLICITY    -PACHAKULA</t>
  </si>
  <si>
    <t xml:space="preserve">            NEXSSYS                                                                                             </t>
  </si>
  <si>
    <t xml:space="preserve">            NEXUSONE EXPRESS PVT LTD      -BANGALORE</t>
  </si>
  <si>
    <t xml:space="preserve">            NISHI ARTS                                                                                          </t>
  </si>
  <si>
    <t xml:space="preserve">            OLYMPIC SPORTING CO- CREDITORS -BANGLORE</t>
  </si>
  <si>
    <t xml:space="preserve">            OM SHAKTHI ENTERPRISES        -BANAGLORE</t>
  </si>
  <si>
    <t xml:space="preserve">            OMNAMAHSHIVAYA TRAVELS        -TUMKUR</t>
  </si>
  <si>
    <t xml:space="preserve">            OSPREY SECURITY SOLUTIONS     -BANAGLORE</t>
  </si>
  <si>
    <t xml:space="preserve">            P SQUARE TECHNOLOGIES         -BANAGLORE</t>
  </si>
  <si>
    <t xml:space="preserve">            PAP PEST CONTROL SERVICE      -BANGALORE</t>
  </si>
  <si>
    <t xml:space="preserve">            PAVAN COMPUTECH               -BANAGLORE</t>
  </si>
  <si>
    <t xml:space="preserve">            PHONOGRAPHIC PERFORMANCE LTD  -PUNE</t>
  </si>
  <si>
    <t xml:space="preserve">            PORTER (SMARTSHIFT LOGISTICS) -BANAGLORE</t>
  </si>
  <si>
    <t xml:space="preserve">            PRERANA MOTORS (P) LTD        -BANGALORE</t>
  </si>
  <si>
    <t xml:space="preserve">            PRISM INTERNATIONAL           -BANAGLORE</t>
  </si>
  <si>
    <t xml:space="preserve">            PUSHPENDER - EXPENSES                                                                               </t>
  </si>
  <si>
    <t xml:space="preserve">            QUALITY HYDRAULIC SOLUTIONS                                                                         </t>
  </si>
  <si>
    <t xml:space="preserve">            QUICK TECH                    -BANAGLORE</t>
  </si>
  <si>
    <t xml:space="preserve">            R J CREATION VISUAL           -LUCKNOW</t>
  </si>
  <si>
    <t xml:space="preserve">            R.R.FASHION                   -BANGALORE</t>
  </si>
  <si>
    <t xml:space="preserve">            RED CHERRY HR SOLUTIONS       -BANAGLORE</t>
  </si>
  <si>
    <t xml:space="preserve">            RED SCOOTER EVENTS            -MUMBAI</t>
  </si>
  <si>
    <t xml:space="preserve">            RHEMS INDUSTRIES              -CHE NNAI</t>
  </si>
  <si>
    <t xml:space="preserve">            RITECK PERIPHERALS            -BANGALORE</t>
  </si>
  <si>
    <t xml:space="preserve">            ROOTS MULTICLEAN LTD(BLR)     -BANGALORE</t>
  </si>
  <si>
    <t xml:space="preserve">            ROYAL EMBROIDERY THREADS PVT LTD (BLR) -BANGALORE</t>
  </si>
  <si>
    <t xml:space="preserve">            S R ELECTRICALS               -BANAGLORE</t>
  </si>
  <si>
    <t xml:space="preserve">            S V ASSOCIATES MANAGEMENT CONSULTANCY PVT LTD -BANGALORE</t>
  </si>
  <si>
    <t xml:space="preserve">            S.L.N TOURS AND TRAVELS       -TUMAKURU</t>
  </si>
  <si>
    <t xml:space="preserve">            S.L.V. TOURS AND TRAVELS      -TUMAKURU</t>
  </si>
  <si>
    <t xml:space="preserve">            S.R.GARMENTS                  -BANGALORE</t>
  </si>
  <si>
    <t xml:space="preserve">            S.V.S TOURS AND TRAVELS       -TUMKUR</t>
  </si>
  <si>
    <t xml:space="preserve">            SAFE EXPRESS PVT LTD          -NEWDELHI</t>
  </si>
  <si>
    <t xml:space="preserve">            SAGARIKA SAHU- DESIGN-TRAVELLING EXPENSES                                                           </t>
  </si>
  <si>
    <t xml:space="preserve">            SAI BABA TYRES                -BANAGLORE</t>
  </si>
  <si>
    <t xml:space="preserve">            SAI ENVIRO TECH               -ANKOLA</t>
  </si>
  <si>
    <t xml:space="preserve">            SAKETH AUTOMOBILES                                                                                  </t>
  </si>
  <si>
    <t xml:space="preserve">            SAKHO ENTERPRISES             -BANGALORE</t>
  </si>
  <si>
    <t xml:space="preserve">            SARASWATHI HI TECH            -BANGALORE</t>
  </si>
  <si>
    <t xml:space="preserve">            SARVIN PRINTERS PVT LTD       -NASHIK</t>
  </si>
  <si>
    <t xml:space="preserve">            SECUREMENT PACKAGING PVT LTD  -AHMEDABAD</t>
  </si>
  <si>
    <t xml:space="preserve">            SHAKTHI TRADING COMPANY       -BANAGLORE</t>
  </si>
  <si>
    <t xml:space="preserve">            SHAM ALLUMINIUM FABRICATORS   -BANAGLORE</t>
  </si>
  <si>
    <t xml:space="preserve">            SHASTIK TEX                                                                                         </t>
  </si>
  <si>
    <t xml:space="preserve">            SHIVALAYA GRAPHIC             -DELHI</t>
  </si>
  <si>
    <t xml:space="preserve">            SHIVAM ENTERPRISES            -MUMBAI</t>
  </si>
  <si>
    <t xml:space="preserve">            SHREE HANUMAN TEXTILE PRINTING -BANGALORE</t>
  </si>
  <si>
    <t xml:space="preserve">            SHRINIVAS                     -BANAGLORE</t>
  </si>
  <si>
    <t xml:space="preserve">            SHUTTER SPEED                 -BANAGLORE</t>
  </si>
  <si>
    <t xml:space="preserve">            SLN ENTERPRISES               -BANAGLORE</t>
  </si>
  <si>
    <t xml:space="preserve">            SLN FASHIONS                  -BANAGLORE</t>
  </si>
  <si>
    <t xml:space="preserve">            SLV WASH TECH                 -BANAGLORE</t>
  </si>
  <si>
    <t xml:space="preserve">            SMS APPARELS                  -BANGALORE</t>
  </si>
  <si>
    <t xml:space="preserve">            SMS CREATIONS                 -BANAGLORE</t>
  </si>
  <si>
    <t xml:space="preserve">            SNEHA HI TECH PRODUCTS &amp; TEST HOUSE -BANGALORE</t>
  </si>
  <si>
    <t xml:space="preserve">            SOURABH GOSWAMI - INCENTIVES                                                                        </t>
  </si>
  <si>
    <t xml:space="preserve">            SOURABH GOSWAMI - T BASE EXPENSES                                                                   </t>
  </si>
  <si>
    <t xml:space="preserve">            SOUTHWAYS SYSTEMS             -BANAGLORE</t>
  </si>
  <si>
    <t xml:space="preserve">            SPICEJET CARGO                                                                                      </t>
  </si>
  <si>
    <t xml:space="preserve">            SREE SHILPAM  EMBROIDERY      -BANGALORE</t>
  </si>
  <si>
    <t xml:space="preserve">            SREERAMA TYRES                -TUMKUR</t>
  </si>
  <si>
    <t xml:space="preserve">            SRI BALAJI ENTERPRISES -NELAMANGALA -BANGALORE RURAL</t>
  </si>
  <si>
    <t xml:space="preserve">            SRI DHARMASHASTHA ENTERPRISES                                                                       </t>
  </si>
  <si>
    <t xml:space="preserve">            SRI GURU RAGAVENDRA FASHIONS  -BANAGLORE</t>
  </si>
  <si>
    <t xml:space="preserve">            SRI JS STORE                  -BANAGLORE</t>
  </si>
  <si>
    <t xml:space="preserve">            SRI KRISHNA INTERNATIONAL                                                                           </t>
  </si>
  <si>
    <t xml:space="preserve">            SRI LAKSHMI VENKATESHWARA GARMENTS -BANAGLORE</t>
  </si>
  <si>
    <t xml:space="preserve">            SRI MARUTHI DESIGNS &amp; PRINTS  -BANAGLORE</t>
  </si>
  <si>
    <t xml:space="preserve">            SRI MARUTI MEDICAL &amp; GENERAL STORES -BANAGLORE</t>
  </si>
  <si>
    <t xml:space="preserve">            SRI VINAYAKA TOOLS &amp; HARDWARE -BANAGLORE</t>
  </si>
  <si>
    <t xml:space="preserve">            STS TRANSLOG SOLUTION LLP     -AHMEDABAD</t>
  </si>
  <si>
    <t xml:space="preserve">            SUNIL KUMAR - EXPENSES-ASM                                                                          </t>
  </si>
  <si>
    <t xml:space="preserve">            SUNIL MERCHANDISER ( 578) - EXPENSES                                                                </t>
  </si>
  <si>
    <t xml:space="preserve">            SUNSHINE TEX PROCESS          -TUMKUR</t>
  </si>
  <si>
    <t xml:space="preserve">            SYGNATURE LAB LLP             -BANGALORE</t>
  </si>
  <si>
    <t xml:space="preserve">            SYSCOM SERVICE                -BENGALURU</t>
  </si>
  <si>
    <t xml:space="preserve">            TAJURBA BUSINESS NETWORK PRIVATE LIMITED -HARYANA</t>
  </si>
  <si>
    <t xml:space="preserve">            TARUNYAHA INDUSTRIES          -BANAGLORE</t>
  </si>
  <si>
    <t xml:space="preserve">            TATA AIG GENERAL INSURANCE COMPANY LTD                                                              </t>
  </si>
  <si>
    <t xml:space="preserve">            THE CLOTHING MANUFACTURERS ASSOCIATION -MUMBAI</t>
  </si>
  <si>
    <t xml:space="preserve">            THE LUGGAGE BOUTIQUE                                                                                </t>
  </si>
  <si>
    <t xml:space="preserve">            THERMO GLOBAL SERVICES        -BANAGLORE</t>
  </si>
  <si>
    <t xml:space="preserve">            TRADE LINK TECHNOLOGIES INDIA PVT L                                                                 </t>
  </si>
  <si>
    <t xml:space="preserve">            TUV RHEINLAND (INDIA) PVT LTD (GURGAON)                                                             </t>
  </si>
  <si>
    <t xml:space="preserve">            TUV RHEINLAND (INDIA) PVT LTD -BANGALORE</t>
  </si>
  <si>
    <t xml:space="preserve">            UES SERVICES                  -BANGALORE</t>
  </si>
  <si>
    <t xml:space="preserve">            UNATHI SYSTEMS AND COMMUNICATIONS -BANGALORE</t>
  </si>
  <si>
    <t xml:space="preserve">            UNICOMMERCE ESOLUTIONS PVT LTD -GURGOAN</t>
  </si>
  <si>
    <t xml:space="preserve">            UNIK TECHNOLOGYZ              -BANGALORE</t>
  </si>
  <si>
    <t xml:space="preserve">            UNIVERSAL DYEING WORKS        -BANGALORE</t>
  </si>
  <si>
    <t xml:space="preserve">            UTTAM ENTERPRISES             -BANAGLORE</t>
  </si>
  <si>
    <t xml:space="preserve">            V D FASHIONS                  -BANGALORE</t>
  </si>
  <si>
    <t xml:space="preserve">            V XPRESS                      -MUMBAI</t>
  </si>
  <si>
    <t xml:space="preserve">            VASHKLEEN LAUNDRY SERVICES PVT LTD -BANAGLORE</t>
  </si>
  <si>
    <t xml:space="preserve">            VIJAY DESIGNS                 -BANAGLORE</t>
  </si>
  <si>
    <t xml:space="preserve">            VISHAL ELECTRONICS                                                                                  </t>
  </si>
  <si>
    <t xml:space="preserve">            VIVEK TEXTILE PRINTING        -BANGALORE</t>
  </si>
  <si>
    <t xml:space="preserve">            VODA FONE A/C                 -BANGALORE</t>
  </si>
  <si>
    <t xml:space="preserve">            WINMAN SOFTWARE INDIA LLP     -MANGALURU</t>
  </si>
  <si>
    <t xml:space="preserve">            WONDERFEX PROCESSING PVT LTD  -BANGALORE</t>
  </si>
  <si>
    <t xml:space="preserve">            YASHAS PEST CONTROL AND ALLIED SERVICES PVT LTD -BANAGLORE</t>
  </si>
  <si>
    <t xml:space="preserve">            YASHAS PRINTS                 -BANGALORE</t>
  </si>
  <si>
    <t xml:space="preserve">            YESKAY HARDWARE                                                                                     </t>
  </si>
  <si>
    <t xml:space="preserve">            ZOOM ENTERPRISES              -MANAROVAR</t>
  </si>
  <si>
    <t xml:space="preserve">        FINISHED GOODS</t>
  </si>
  <si>
    <t xml:space="preserve">                ABHIDAKSHA GLOBALE            -TIRUPPUR</t>
  </si>
  <si>
    <t xml:space="preserve">                ANSHUL ENTERPRISES            -LUDHIANA</t>
  </si>
  <si>
    <t xml:space="preserve">                APH KNITWEAR                  -LUDHIANA</t>
  </si>
  <si>
    <t xml:space="preserve">                APPARELS &amp; LINENS INDIA PVT LTD -LUDHIANA</t>
  </si>
  <si>
    <t xml:space="preserve">                B R BHOOMIKA CREATION         -BANGALORE</t>
  </si>
  <si>
    <t xml:space="preserve">                BHANDARI HOSIERY EXPORTS LTD  -LUDHIANA</t>
  </si>
  <si>
    <t xml:space="preserve">                CANOPUSS IMPEX PVT LTD        -TIRUPUR</t>
  </si>
  <si>
    <t xml:space="preserve">                DAVINDER EXPORTS              -LUDHIANA</t>
  </si>
  <si>
    <t xml:space="preserve">                E GRAM CREATIONS              -LUDHIANA</t>
  </si>
  <si>
    <t xml:space="preserve">                ELECTRA FASHIONS              -TIRUPUR</t>
  </si>
  <si>
    <t xml:space="preserve">                FASHION GAUGE KNITWEARS       -ROPAR</t>
  </si>
  <si>
    <t xml:space="preserve">                FOUR SEASONS CLOHTING COMPANY -TIRUPUR</t>
  </si>
  <si>
    <t xml:space="preserve">                G.S.SETTIA &amp; BROS PVT. LTD.   -LUDHIANA</t>
  </si>
  <si>
    <t xml:space="preserve">                GLAMAZE INC                   -LUDHIANA</t>
  </si>
  <si>
    <t xml:space="preserve">                HAV2 APPARELS LLP             -BANAGLORE</t>
  </si>
  <si>
    <t xml:space="preserve">                HAV2 APPARELS LLP             -TIRUPPUR</t>
  </si>
  <si>
    <t xml:space="preserve">                INLEAGUE SOURCING INDIA PVT. LTD. -GURGOAN</t>
  </si>
  <si>
    <t xml:space="preserve">                KAS CAREWEARS PVT LTD         -LUDHIANA</t>
  </si>
  <si>
    <t xml:space="preserve">                KAUSHAL FABRICS               -LUDHIANA</t>
  </si>
  <si>
    <t xml:space="preserve">                KAY JAIN HOSIERY              -LUDHIANA</t>
  </si>
  <si>
    <t xml:space="preserve">                KJM GARMENTS PRIVATE LIMITED  -SURAT</t>
  </si>
  <si>
    <t xml:space="preserve">                KNIT N CRAFT                  -LUDHIANA</t>
  </si>
  <si>
    <t xml:space="preserve">                KS GARMENTS                   -TIRUPUR</t>
  </si>
  <si>
    <t xml:space="preserve">                OPTIM APPARELS                -TIRUPUR</t>
  </si>
  <si>
    <t xml:space="preserve">                PHOENIX INTERNATIONAL         -LUDHIANA</t>
  </si>
  <si>
    <t xml:space="preserve">                PRUTHI EXPORTS                -LUDHIANA</t>
  </si>
  <si>
    <t xml:space="preserve">                SAI NATH FASHIONS             -LUDHIANA</t>
  </si>
  <si>
    <t xml:space="preserve">                SANDEEP  WEAVERS PVT, LTD     -LUDHIANA</t>
  </si>
  <si>
    <t xml:space="preserve">                SEATEX                        -TIRUPUR</t>
  </si>
  <si>
    <t xml:space="preserve">                SHRIVI KNITS                  -TIRUPUR</t>
  </si>
  <si>
    <t xml:space="preserve">                SIMCO KNIT                    -LUDHIANA</t>
  </si>
  <si>
    <t xml:space="preserve">                SRI SAI KNITS                 -BANAGLORE</t>
  </si>
  <si>
    <t xml:space="preserve">                STALLVIN FASHIONS             -LUDHIANA</t>
  </si>
  <si>
    <t xml:space="preserve">                UNICORN ASSOCIATES            -TIRUPUR</t>
  </si>
  <si>
    <t xml:space="preserve">                VI-TEX SOURCING APPAREL       -TIRUPUR</t>
  </si>
  <si>
    <t xml:space="preserve">            BRAHAM HOSIERY PRIVATE LIMTED -LUDHIANA</t>
  </si>
  <si>
    <t xml:space="preserve">            EYE SPY KNIT                  -LUDHIANA</t>
  </si>
  <si>
    <t xml:space="preserve">            JAIMITHRAN GARMENTS           -TIRUPUR</t>
  </si>
  <si>
    <t xml:space="preserve">            SHIVAAY  KNITWEAR                                                                                   </t>
  </si>
  <si>
    <t xml:space="preserve">            SPACE FASHIONS LTD            -LUDHIANA</t>
  </si>
  <si>
    <t xml:space="preserve">            ZENITH INTERNATIONAL          -TIRUPUR</t>
  </si>
  <si>
    <t xml:space="preserve">        IMPORTS</t>
  </si>
  <si>
    <t xml:space="preserve">            AURELIA ASIA                  -HONG KONG</t>
  </si>
  <si>
    <t xml:space="preserve">            AVERY DENNSION HONG KONG B V                                                                        </t>
  </si>
  <si>
    <t xml:space="preserve">            BSN (HK) LIMITED              -CHINA</t>
  </si>
  <si>
    <t xml:space="preserve">            CHARMING PRINTING LTD                                                                               </t>
  </si>
  <si>
    <t xml:space="preserve">            DERIDESEN ETIKET DIS          -AJJARAM</t>
  </si>
  <si>
    <t xml:space="preserve">            GUANGDONG GOLDEN BRAND TECHNOLGY CO.LTD -CHINA</t>
  </si>
  <si>
    <t xml:space="preserve">            JIANGSU CMZ ZIPPER SCI &amp; TECH CO. LTD -CHINA</t>
  </si>
  <si>
    <t xml:space="preserve">            M.Y. &amp; UNION (HK) LIMITED     -HONG KONG</t>
  </si>
  <si>
    <t xml:space="preserve">            M.Y. AND COMPANY              -HONG KONG</t>
  </si>
  <si>
    <t xml:space="preserve">            OCEAN RICH GARMENT ACCESSORIES COMPANY LTD.                                                         </t>
  </si>
  <si>
    <t xml:space="preserve">            PROMINENT METAL MFG FTY       -HONG KONG</t>
  </si>
  <si>
    <t xml:space="preserve">            SEAFULL PACIFIC LIMITED                                                                             </t>
  </si>
  <si>
    <t xml:space="preserve">            SHANGHAI T.H.S CO.LTD         -CHINA</t>
  </si>
  <si>
    <t xml:space="preserve">            SHENZHEN YES CLOTHING ACCESSORIES CO. LTD -CHINA</t>
  </si>
  <si>
    <t xml:space="preserve">            TRIMS MASTER CO.                                                                                    </t>
  </si>
  <si>
    <t xml:space="preserve">            YES CLOTHING ACCESSORIES HK LTD                                                                     </t>
  </si>
  <si>
    <t xml:space="preserve">        PACKING MATERIAL</t>
  </si>
  <si>
    <t xml:space="preserve">                GIRIRAJ PACKAGING             -BANAGLORE</t>
  </si>
  <si>
    <t xml:space="preserve">                UDAYA RAVI PRINT AND PACK     -BANGALORE</t>
  </si>
  <si>
    <t xml:space="preserve">                UK PRINT AND PACK             -CHENNAI</t>
  </si>
  <si>
    <t xml:space="preserve">                UNITED PACKAGING SOLUTIONS    -BANAGLORE</t>
  </si>
  <si>
    <t xml:space="preserve">                UNITED PRECISION PLASTICS     -BANGALORE</t>
  </si>
  <si>
    <t xml:space="preserve">            SRI MANJUNATHA PRINT &amp; PACKAGING                                                                    </t>
  </si>
  <si>
    <t xml:space="preserve">        PPE KIT</t>
  </si>
  <si>
    <t xml:space="preserve">            MEADOWS KNOWLEDGE SERVICES PVT LTD                                                                  </t>
  </si>
  <si>
    <t xml:space="preserve">            MENSCHLICH HEALTH CARE ( OPC) PVT LTD                                                               </t>
  </si>
  <si>
    <t xml:space="preserve">            PARAGON TAPES                                                                                       </t>
  </si>
  <si>
    <t xml:space="preserve">        RAW MATERIAL</t>
  </si>
  <si>
    <t xml:space="preserve">            ACCESORIES</t>
  </si>
  <si>
    <t xml:space="preserve">                BUTTONS</t>
  </si>
  <si>
    <t xml:space="preserve">                    BOMBAY RAYON FASHIONS LIMITED -BANGALORE RURAL</t>
  </si>
  <si>
    <t xml:space="preserve">                    MUSKAN ENTERPRISES            -BANAGLORE</t>
  </si>
  <si>
    <t xml:space="preserve">                    PAARTH TRADERS                -CHENNAI</t>
  </si>
  <si>
    <t xml:space="preserve">                    VAIBHAV BUTTON UDYOG          -BANGALORE</t>
  </si>
  <si>
    <t xml:space="preserve">                    VERITAS TRIMS COMPANY         -BANAGLORE</t>
  </si>
  <si>
    <t xml:space="preserve">                THREAD</t>
  </si>
  <si>
    <t xml:space="preserve">                    KWALITY THREADS PVT. LTD.     -BAHADURGARH</t>
  </si>
  <si>
    <t xml:space="preserve">                    MADURACOATS PVT LTD           -BANGALORE</t>
  </si>
  <si>
    <t xml:space="preserve">                    MAYUR YARN &amp; THREAD PVT LTD   -BANGALORE</t>
  </si>
  <si>
    <t xml:space="preserve">                    TEX CORP PRIVATE LIMITED      -GURGOAN</t>
  </si>
  <si>
    <t xml:space="preserve">                    TRIO APPARELS INDIA PVT. LTD  -BANAGLORE</t>
  </si>
  <si>
    <t xml:space="preserve">                    U B THRED LLP                 -BANGALORE</t>
  </si>
  <si>
    <t xml:space="preserve">                    VARDHMAN YARNS AND THREADS LIMITED -BANGALORE</t>
  </si>
  <si>
    <t xml:space="preserve">                ZIPPERS</t>
  </si>
  <si>
    <t xml:space="preserve">                    IDEAL FASTENER INDIA PVT LTD(SEZ UNIT) -CHENNAI</t>
  </si>
  <si>
    <t xml:space="preserve">                    JASKIRAT ACCESSORIES          -LUDHIANA</t>
  </si>
  <si>
    <t xml:space="preserve">                    SAI IMPEX                     -NEW DELHI</t>
  </si>
  <si>
    <t xml:space="preserve">                    YKK INDIA PRIVATE LIMITED     -BANAGLORE</t>
  </si>
  <si>
    <t xml:space="preserve">                    YKK INDIA PVT LTD             -NEW DELHI</t>
  </si>
  <si>
    <t xml:space="preserve">                    ZIP INDUSTRIES LTD            -CHENNAI</t>
  </si>
  <si>
    <t xml:space="preserve">                A R IMPEX CORPORATION         -BANAGLORE</t>
  </si>
  <si>
    <t xml:space="preserve">                A1 BARCODE SOLUTIONS          -BANAGLORE</t>
  </si>
  <si>
    <t xml:space="preserve">                AKARSH YASHASH IMPEX          -BANAGLORE</t>
  </si>
  <si>
    <t xml:space="preserve">                AMBE INTERNATIONAL            -DELHI</t>
  </si>
  <si>
    <t xml:space="preserve">                AMMAN LABELS                  -TIRUPUR</t>
  </si>
  <si>
    <t xml:space="preserve">                ARTEL CREATIONS(2023-24)      -BHUBANESWAR</t>
  </si>
  <si>
    <t xml:space="preserve">                ATAM ASSOCIATES PVT LTD       -SOLAN</t>
  </si>
  <si>
    <t xml:space="preserve">                AURORA TEX                    -DELHI</t>
  </si>
  <si>
    <t xml:space="preserve">                BBC IMPEX                     -BANAGLORE</t>
  </si>
  <si>
    <t xml:space="preserve">                BHAGYALAKSHMI ELECTRICALS     -TUMKUR</t>
  </si>
  <si>
    <t xml:space="preserve">                BOMBAY RAYON FASHIONS LTD (TRIMS DIVISION) -BANAGLORE</t>
  </si>
  <si>
    <t xml:space="preserve">                CHIRAG PACKAGING              -CHENNAI</t>
  </si>
  <si>
    <t xml:space="preserve">                COTTON TAAPES                 -TIRUPUR</t>
  </si>
  <si>
    <t xml:space="preserve">                D.T. SHANKARSA &amp; SONS         -BANGALORE</t>
  </si>
  <si>
    <t xml:space="preserve">                DELTA MANUFACTURING  LIMITED  -NASHIK</t>
  </si>
  <si>
    <t xml:space="preserve">                EXIM TAGS                     -BHIWANDI</t>
  </si>
  <si>
    <t xml:space="preserve">                FAIRFAX COUTURE PRIVATE LIMITED -NOIDA</t>
  </si>
  <si>
    <t xml:space="preserve">                FASHION ACCESSORIES INDIA PRIVATE LIMITED -MUMBAI</t>
  </si>
  <si>
    <t xml:space="preserve">                FORTUNE INC                   -BANAGLORE</t>
  </si>
  <si>
    <t xml:space="preserve">                GANGA ENTERPRISES             -BANAGLORE</t>
  </si>
  <si>
    <t xml:space="preserve">                GURU GRAFIX                   -BANGALORE</t>
  </si>
  <si>
    <t xml:space="preserve">                GURUGRAM PRINTING PRESS       -GURGOAN</t>
  </si>
  <si>
    <t xml:space="preserve">                HK LABELS INDIA PRIVATE LIMITED -SONIPAT</t>
  </si>
  <si>
    <t xml:space="preserve">                HSD ZIPPER LIMITED            -HONG KONG</t>
  </si>
  <si>
    <t xml:space="preserve">                IIGM PVT LTD.                 -BANGALORE</t>
  </si>
  <si>
    <t xml:space="preserve">                J V TAPES                     -TIRUPUR</t>
  </si>
  <si>
    <t xml:space="preserve">                KATHIT IMPEX                  -MUMBAI</t>
  </si>
  <si>
    <t xml:space="preserve">                KHYAATI LEATHER INNOVATIONS PRIVATE LI -MUMBAI</t>
  </si>
  <si>
    <t xml:space="preserve">                KIRAN POLY PLAST              -BANAGLORE</t>
  </si>
  <si>
    <t xml:space="preserve">                KLASSIC LABELS                -BANAGLORE</t>
  </si>
  <si>
    <t xml:space="preserve">                KOHINOOR RIBBON FACTORY PVT. LTD.		 -NEWDELHI</t>
  </si>
  <si>
    <t xml:space="preserve">                KRISHNA GLASS AND PLYWOODS    -BANGLORE</t>
  </si>
  <si>
    <t xml:space="preserve">                KRISHNA LAMICOAT PVT LTD      -SAKINAKA</t>
  </si>
  <si>
    <t xml:space="preserve">                KWALITY LEATHERS              -BANAGLORE</t>
  </si>
  <si>
    <t xml:space="preserve">                LAKSHMI CREATION              -BANAGLORE</t>
  </si>
  <si>
    <t xml:space="preserve">                LUCKY POLY INDUSTRY           -TIRUPPUR</t>
  </si>
  <si>
    <t xml:space="preserve">                M R TAPES                     -ADYAR</t>
  </si>
  <si>
    <t xml:space="preserve">                MAGRAA FASHIONS PVT LTD       -BANGALORE</t>
  </si>
  <si>
    <t xml:space="preserve">                NATUR TEC INDIA PRIVATE LIMITED -CHENNAI</t>
  </si>
  <si>
    <t xml:space="preserve">                PADMAVATI ENTERPRISES         -BANGALORE</t>
  </si>
  <si>
    <t xml:space="preserve">                PARSHWA INTERNATIONAL         -BANAGLORE</t>
  </si>
  <si>
    <t xml:space="preserve">                PAWAN PUTRA PACKAGING         -BANAGLORE</t>
  </si>
  <si>
    <t xml:space="preserve">                PENTAGUN LABELS PRIVATE LIMITED -CHENNAI</t>
  </si>
  <si>
    <t xml:space="preserve">                PHOENIX                       -TIRUPUR</t>
  </si>
  <si>
    <t xml:space="preserve">                PLAITEX                       -BANGALORE</t>
  </si>
  <si>
    <t xml:space="preserve">                POLSAN BUTTON INDIA PVT LTD   -TIRUPUR</t>
  </si>
  <si>
    <t xml:space="preserve">                POONAM PLAST                  -TUMKUR</t>
  </si>
  <si>
    <t xml:space="preserve">                PRAKASH LABELS PVT LTD        -BANGALORE</t>
  </si>
  <si>
    <t xml:space="preserve">                PRASHANT PLASTICS             -MUMBAI</t>
  </si>
  <si>
    <t xml:space="preserve">                PREMCO GLOBAL LTD.                                                                                  </t>
  </si>
  <si>
    <t xml:space="preserve">                PRINTO DOCUMENT SERVICE PVT  LTD -CHENNAI</t>
  </si>
  <si>
    <t xml:space="preserve">                PRIYESH LABELS                -MUMBAI</t>
  </si>
  <si>
    <t xml:space="preserve">                PUSHTI CREATION               -MUMBAI</t>
  </si>
  <si>
    <t xml:space="preserve">                Q BIRDS BRIADERS              -TIRUPPUR</t>
  </si>
  <si>
    <t xml:space="preserve">                QUALITY LABELS                -MUMBAI</t>
  </si>
  <si>
    <t xml:space="preserve">                QUENBY TRANSFERS (INDIA) PVT LTD. -BANAGLORE</t>
  </si>
  <si>
    <t xml:space="preserve">                R K N MURTHY GLASS AND PLYWOODS -TUMKUR</t>
  </si>
  <si>
    <t xml:space="preserve">                RAINBOW ARTS                  -NEW DELHI</t>
  </si>
  <si>
    <t xml:space="preserve">                RANGANATH GRAPHICS            -BANAGLORE</t>
  </si>
  <si>
    <t xml:space="preserve">                REGAL ELASTICS                -MUMBAI</t>
  </si>
  <si>
    <t xml:space="preserve">                REX INDIA                     -MUMBAI</t>
  </si>
  <si>
    <t xml:space="preserve">                RITHUNA TEXTILES              -TIRUPUR</t>
  </si>
  <si>
    <t xml:space="preserve">                ROYAL KRAFT                   -BANGALORE</t>
  </si>
  <si>
    <t xml:space="preserve">                ROYALTEXT                     -BANAGLORE</t>
  </si>
  <si>
    <t xml:space="preserve">                S R PRINTS                    -BANAGLORE</t>
  </si>
  <si>
    <t xml:space="preserve">                S S CORPORATION               -MUMBAI</t>
  </si>
  <si>
    <t xml:space="preserve">                S.S. INDUSTRIES               -BANGALORE</t>
  </si>
  <si>
    <t xml:space="preserve">                SABAREE PACKS                 -TIRUPUR</t>
  </si>
  <si>
    <t xml:space="preserve">                SAI DHURGA ENTERPRISES        -BANGALORE</t>
  </si>
  <si>
    <t xml:space="preserve">                SAMITHA TRADING CO.           -BANAGLORE</t>
  </si>
  <si>
    <t xml:space="preserve">                SANJAY IMPEX                  -BANGALORE</t>
  </si>
  <si>
    <t xml:space="preserve">                SANJAY TRADING COMPANY        -MUMBAI</t>
  </si>
  <si>
    <t xml:space="preserve">                SANTEX SPORTS                 -JALANDHAR</t>
  </si>
  <si>
    <t xml:space="preserve">                SAWANT DYES &amp; CHEMICALS       -BANGALORE</t>
  </si>
  <si>
    <t xml:space="preserve">                SHARMAN UDYOG PVT LTD         -SONIPET</t>
  </si>
  <si>
    <t xml:space="preserve">                SHIVA POLY FAB                -LUDHIANA</t>
  </si>
  <si>
    <t xml:space="preserve">                SHREE IMPEX                   -BANAGLORE</t>
  </si>
  <si>
    <t xml:space="preserve">                SHREE POLYPACKS               -BANGALORE</t>
  </si>
  <si>
    <t xml:space="preserve">                SHREEJI FASHION ACCESSORIES   -THANE</t>
  </si>
  <si>
    <t xml:space="preserve">                SHRI CHAKRA WEBBING CO.       -BANGALORE</t>
  </si>
  <si>
    <t xml:space="preserve">                SHRI SAI PAPER MART           -BANAGLORE</t>
  </si>
  <si>
    <t xml:space="preserve">                SRI AMMAN TAPES               -TIRUPUR</t>
  </si>
  <si>
    <t xml:space="preserve">                SRI BALAJI TRADERS            -BANAGLORE</t>
  </si>
  <si>
    <t xml:space="preserve">                SRISHA INDUSTRIES             -BANAGLORE</t>
  </si>
  <si>
    <t xml:space="preserve">                SUMERU GRAPHICS               -BANAGLORE</t>
  </si>
  <si>
    <t xml:space="preserve">                SUMUKH RIBBONS                -BANAGLORE</t>
  </si>
  <si>
    <t xml:space="preserve">                SWAN ENTERPRISES              -BANAGLORE</t>
  </si>
  <si>
    <t xml:space="preserve">                SWASTIK ENTERPRISES           -MUMBAI</t>
  </si>
  <si>
    <t xml:space="preserve">                SYNPACK FLEXPACK PVT LTD      -BANAGLORE</t>
  </si>
  <si>
    <t xml:space="preserve">                TAG ID SOLUTIONS PRIVATE LIMITED					 -MUMBAI</t>
  </si>
  <si>
    <t xml:space="preserve">                TERMOPLAST POLLYPACKS ITALY INDIA PVT LTD -CHENNAI</t>
  </si>
  <si>
    <t xml:space="preserve">                TEXTRONICS DESIGN SYSTEMS PVT LTD                                                                   </t>
  </si>
  <si>
    <t xml:space="preserve">                THANGAM GARMENT ACCESSORIES PVT LTD -CHENNAI</t>
  </si>
  <si>
    <t xml:space="preserve">                TIRUPATI PRINT INDIA          -NEW DELHI</t>
  </si>
  <si>
    <t xml:space="preserve">                TOP LIGHT TRIMS PRIVATE LIMITED -TIRUPUR</t>
  </si>
  <si>
    <t xml:space="preserve">                TRIMS N LABELS                -BANAGLORE</t>
  </si>
  <si>
    <t xml:space="preserve">                UNIQUE ENTERPRISES            -BANAGLORE</t>
  </si>
  <si>
    <t xml:space="preserve">                UNIROYAL INDUSTRIES LTD       -PACHAKULA</t>
  </si>
  <si>
    <t xml:space="preserve">                VIBGYOR TRIMS                 -CHENNAI</t>
  </si>
  <si>
    <t xml:space="preserve">                VINTEJ TRIMS                  -BANGLORE</t>
  </si>
  <si>
    <t xml:space="preserve">                VISTOSO INTERNATIONAL         -GURGOAN</t>
  </si>
  <si>
    <t xml:space="preserve">                VIVIDEAS SOLUTIONS PVT LTD    -AHMEDABAD</t>
  </si>
  <si>
    <t xml:space="preserve">                VRB LABELS                    -NEW DELHI</t>
  </si>
  <si>
    <t xml:space="preserve">                WESTERN FASHION ACCESSORIES   -MUMBAI</t>
  </si>
  <si>
    <t xml:space="preserve">                YASHRAJ INDUSTRIES            -MUMBAI</t>
  </si>
  <si>
    <t xml:space="preserve">            FABRIC</t>
  </si>
  <si>
    <t xml:space="preserve">                AARNAV FASHIONS LIMITED       -AHMEDABAD</t>
  </si>
  <si>
    <t xml:space="preserve">                ALFA INSTRUMENTS              -NEW DELHI</t>
  </si>
  <si>
    <t xml:space="preserve">                ALOK INDUSTRIES LIMITED       -VAPI</t>
  </si>
  <si>
    <t xml:space="preserve">                APPAREL  LINING &amp;TEXTILES  PVT  LTD -BANGALORE</t>
  </si>
  <si>
    <t xml:space="preserve">                APT KNITS                     -LUDHIANA</t>
  </si>
  <si>
    <t xml:space="preserve">                ARIHANT SYNTEX                -AHMEDABAD</t>
  </si>
  <si>
    <t xml:space="preserve">                ARTHANARI LOOM CENTRE (TEXTILE) PVT. LTD. -SALEM</t>
  </si>
  <si>
    <t xml:space="preserve">                ARVIND LIMITED  (DENIM DIVISION) -AHMEDABAD</t>
  </si>
  <si>
    <t xml:space="preserve">                ASERA SALES CORPORATION       -BANGALORE</t>
  </si>
  <si>
    <t xml:space="preserve">                ASHIMA LTD                    -AHMEDABAD</t>
  </si>
  <si>
    <t xml:space="preserve">                ASHVIRA FASHIONS PVT .LTD.    -MUMBAI</t>
  </si>
  <si>
    <t xml:space="preserve">                ASLEE COTS ( A UNIT OF ASHVIRA INDUSTRIES LLP) -MUMBAI</t>
  </si>
  <si>
    <t xml:space="preserve">                AURO TEXTILES(A UNIT OF VARDHMAN TEXTIL -SOLAN</t>
  </si>
  <si>
    <t xml:space="preserve">                BALAR IMPEX PRIVATE LIMITED   -BANAGLORE</t>
  </si>
  <si>
    <t xml:space="preserve">                BANSWARA SYNTEX LIMITED       -JAIPUR</t>
  </si>
  <si>
    <t xml:space="preserve">                BHAGSONS                      -LUDHIANA</t>
  </si>
  <si>
    <t xml:space="preserve">                BHAGWAN ENTERPRISES TEXTILES PVT LTD -MUMBAI</t>
  </si>
  <si>
    <t xml:space="preserve">                BHAGWAN FABRICS               -MUMBAI</t>
  </si>
  <si>
    <t xml:space="preserve">                BRFL TEXTILES PRIVATE LIMITED -MUMBAI</t>
  </si>
  <si>
    <t xml:space="preserve">                C MOHAN FABRICS PRIVATE LIMITED -LUDHIANA</t>
  </si>
  <si>
    <t xml:space="preserve">                D BADAMI FASHION CONNECTION LLP -MUMBAI</t>
  </si>
  <si>
    <t xml:space="preserve">                D.S.INTERNATIONAL             -NEW DELHI</t>
  </si>
  <si>
    <t xml:space="preserve">                DAMAN TEXTILES                -LUDHIANA</t>
  </si>
  <si>
    <t xml:space="preserve">                DHINGAR SILK MILLS PVT LTD    -BHIWANDI</t>
  </si>
  <si>
    <t xml:space="preserve">                DINESH EXPORTS PRIVATE LIMITED -CHENNAI</t>
  </si>
  <si>
    <t xml:space="preserve">                DM FASHIONS                   -LUDHIANA</t>
  </si>
  <si>
    <t xml:space="preserve">                DONEAR INDUTRIES LTD          -SURAT</t>
  </si>
  <si>
    <t xml:space="preserve">                EURO SUITS MANUFACTURING CO PVT LTD -BANAGLORE</t>
  </si>
  <si>
    <t xml:space="preserve">                EXCLUSIVE OVERSEAS P LTD      -BANGALORE</t>
  </si>
  <si>
    <t xml:space="preserve">                FAIR FAX EXPORTS PVT LTD      -NOIDA</t>
  </si>
  <si>
    <t xml:space="preserve">                FORMAL CLOTHING COMPANY       -BANAGLORE</t>
  </si>
  <si>
    <t xml:space="preserve">                GOODWEAR FASHIONS PRIVATE LIMITED -GURUGRAM</t>
  </si>
  <si>
    <t xml:space="preserve">                GOPI SYNTHETICS PVT LTD.      -AHMEDABAD</t>
  </si>
  <si>
    <t xml:space="preserve">                GRAPES FABRICS PVT LTD        -AHMEDABAD</t>
  </si>
  <si>
    <t xml:space="preserve">                GREATEX SYNTHETICS (P) LTD    -GHAZIABAD</t>
  </si>
  <si>
    <t xml:space="preserve">                GUNIAA                                                                                              </t>
  </si>
  <si>
    <t xml:space="preserve">                HONGKONG TROPICAL LIMITED     -KOWLOON</t>
  </si>
  <si>
    <t xml:space="preserve">                INDIGO MULTIFAB PVT LTD       -NEW DELHI</t>
  </si>
  <si>
    <t xml:space="preserve">                ISA INTERFAB                  -BANGALORE</t>
  </si>
  <si>
    <t xml:space="preserve">                JAIN CORD INDUSTRIES PVT LTD - UTTAR PRADESH -MATHURA</t>
  </si>
  <si>
    <t xml:space="preserve">                JAIN IMPEX                    -CHENNAI</t>
  </si>
  <si>
    <t xml:space="preserve">                JAINCORD INDUSTRIES PVT LTD   -GURGOAN</t>
  </si>
  <si>
    <t xml:space="preserve">                JASKIRAT TEXTILES             -LUDHIANA</t>
  </si>
  <si>
    <t xml:space="preserve">                JCT LIMITED                   -PHAGWARA</t>
  </si>
  <si>
    <t xml:space="preserve">                KANNAV INTERNATIONAL          -LUDHIANA</t>
  </si>
  <si>
    <t xml:space="preserve">                KARLE &amp; COMPANY               -BANGALORE</t>
  </si>
  <si>
    <t xml:space="preserve">                KAY JAIN PROCESSORS           -LUDHIANA</t>
  </si>
  <si>
    <t xml:space="preserve">                KG DENIM LIMITED              -COIMBATORE</t>
  </si>
  <si>
    <t xml:space="preserve">                KHAWAISH CREATIONS            -LUDHIANA</t>
  </si>
  <si>
    <t xml:space="preserve">                KRIVI ENERGY PVT LTD ( KRIVI TEX ) -MUMBAI</t>
  </si>
  <si>
    <t xml:space="preserve">                KUDU KNIT PROCESS PVT LTD     -LUDHIANA</t>
  </si>
  <si>
    <t xml:space="preserve">                LBTEX PRIVATE LIMITED         -AHMEDABAD</t>
  </si>
  <si>
    <t xml:space="preserve">                M H FABRICS                   -MUMBAI</t>
  </si>
  <si>
    <t xml:space="preserve">                M M FABRICS SOURCING LLP      -BELLARY</t>
  </si>
  <si>
    <t xml:space="preserve">                M.M.EXPORTS                   -ICHALKARANJ</t>
  </si>
  <si>
    <t xml:space="preserve">                MAHASHAKTHI TEXTILE INDIA     -BANGALORE</t>
  </si>
  <si>
    <t xml:space="preserve">                MANALI MILLS (INDIA)          -MUMBAI</t>
  </si>
  <si>
    <t xml:space="preserve">                MANJOT TRADING COMPANY        -LUDHIANA</t>
  </si>
  <si>
    <t xml:space="preserve">                MARUTHI KNITTERSS             -TIRUPUR</t>
  </si>
  <si>
    <t xml:space="preserve">                MAYKA LIFESTYLE               -MUMBAI</t>
  </si>
  <si>
    <t xml:space="preserve">                MAYONN CLOTHINGS              -TIRUCHENGODE</t>
  </si>
  <si>
    <t xml:space="preserve">                MOHATA FABRICS                -ICHALKARANJ</t>
  </si>
  <si>
    <t xml:space="preserve">                NAHAR INDUSTRIAL ENTERPRISES LTD -AMBALA</t>
  </si>
  <si>
    <t xml:space="preserve">                NASSA TAIPEI TEXTILE MILLS LTD.                                                                     </t>
  </si>
  <si>
    <t xml:space="preserve">                NAVYUG LAMINATES              -LUDHIANA</t>
  </si>
  <si>
    <t xml:space="preserve">                NIKKU RAM &amp; CO.               -NEW DELHI</t>
  </si>
  <si>
    <t xml:space="preserve">                NITIN SPINNERS LTD.           -KOTA</t>
  </si>
  <si>
    <t xml:space="preserve">                NV INTERNATIONAL              -LUDHIANA</t>
  </si>
  <si>
    <t xml:space="preserve">                OLIVE TEX SILK MILLS PRIVATE LIMITED -MUMBAI</t>
  </si>
  <si>
    <t xml:space="preserve">                PARSHWA ENTERPRISES           -ICHALKARANJ</t>
  </si>
  <si>
    <t xml:space="preserve">                PI COTTEX PRIVATE LIMITED     -LUDHIANA</t>
  </si>
  <si>
    <t xml:space="preserve">                PIYUTEX SYNFAB (I) PVT LTD    -MUMBAI</t>
  </si>
  <si>
    <t xml:space="preserve">                POLKA CLOTHING CO.            -LUDHIANA</t>
  </si>
  <si>
    <t xml:space="preserve">                POSITEX PRIVATE LIMITED       -DELHI</t>
  </si>
  <si>
    <t xml:space="preserve">                PRATEEKS COLLECTION           -BANAGLORE</t>
  </si>
  <si>
    <t xml:space="preserve">                PRINCE FABRICS                -LUDHIANA</t>
  </si>
  <si>
    <t xml:space="preserve">                R K EXPORTS ( KARUR ) PVT LTD -KARUR</t>
  </si>
  <si>
    <t xml:space="preserve">                RAYMOND UCO DENIM PRIVATE LIMITED -BANAGLORE</t>
  </si>
  <si>
    <t xml:space="preserve">                SANYA FABRICS                 -LUDHIANA</t>
  </si>
  <si>
    <t xml:space="preserve">                SGV TEX FAB                   -MUMBAI</t>
  </si>
  <si>
    <t xml:space="preserve">                SHAILEES EXPORTS              -SURAT</t>
  </si>
  <si>
    <t xml:space="preserve">                SHREE BAJRANG AGENCIES        -BANGALORE</t>
  </si>
  <si>
    <t xml:space="preserve">                SHREE KRISHNA KNITS           -BANGALORE</t>
  </si>
  <si>
    <t xml:space="preserve">                SHREE MAHADEV TEXFAB PRIVATE LIMITED -AHMEDABAD</t>
  </si>
  <si>
    <t xml:space="preserve">                SHRI PONVEL TEXTILES          -BANGALORE</t>
  </si>
  <si>
    <t xml:space="preserve">                SHUBH SWASAN (I) PRIVATE LIMITED -CHENNAI</t>
  </si>
  <si>
    <t xml:space="preserve">                SHUBHAVI ENTERPRISES          -LUDHIANA</t>
  </si>
  <si>
    <t xml:space="preserve">                SILVERLINE FASHION FABRICS LTD -BHIWANDI</t>
  </si>
  <si>
    <t xml:space="preserve">                SRI MARUTHI VASTRAS PVT.LTD.  -BANAGLORE</t>
  </si>
  <si>
    <t xml:space="preserve">                STANDARD WOOLEN MILLS         -LUDHIANA</t>
  </si>
  <si>
    <t xml:space="preserve">                SUJEETH EXPORT                -ERODE</t>
  </si>
  <si>
    <t xml:space="preserve">                SWAN ENERGY LIMITED           -AHMEDABAD</t>
  </si>
  <si>
    <t xml:space="preserve">                TARUN FABRICS                 -BANGALORE</t>
  </si>
  <si>
    <t xml:space="preserve">                TEXCHEM GLOBAL                -LUDHIANA</t>
  </si>
  <si>
    <t xml:space="preserve">                TEXCHEM GLOBAL DELHI          -NORTH DELHI</t>
  </si>
  <si>
    <t xml:space="preserve">                TOP TEX                       -TIRUPUR</t>
  </si>
  <si>
    <t xml:space="preserve">                TROPICAL EXIM INTERNATIONAL PVT. LT-NEW DELHI</t>
  </si>
  <si>
    <t xml:space="preserve">                UKNITEX FASHION PVT LTD       -AHMEDABAD</t>
  </si>
  <si>
    <t xml:space="preserve">                VAAHO INDUSTRIES PRIVATE LIMITED -AMRITSAR</t>
  </si>
  <si>
    <t xml:space="preserve">                VARDHMAN FABRICS ( A UNIT OF VARDHMAN TEXTILES LTD ) -TEHSIL</t>
  </si>
  <si>
    <t xml:space="preserve">                VASTHRA SOURCING              -BANAGLORE</t>
  </si>
  <si>
    <t xml:space="preserve">                VELA WEAVING                  -ERODE</t>
  </si>
  <si>
    <t xml:space="preserve">                VELCORD TEXTILES PVT LTD      -THANE</t>
  </si>
  <si>
    <t xml:space="preserve">                VENKATACHALAPATHI TRADERS     -BANAGLORE</t>
  </si>
  <si>
    <t xml:space="preserve">                VIDHI  CLOTHING  COMPANY      -BANGALORE</t>
  </si>
  <si>
    <t xml:space="preserve">                VRIJESH NATURAL FIBER &amp; FABRICS (I) P. LTD - UNIT -1. -VAPI</t>
  </si>
  <si>
    <t xml:space="preserve">                WELCO AGENCIES PVT LTD        -GURGOAN</t>
  </si>
  <si>
    <t xml:space="preserve">                XYZ                           -NOIDA</t>
  </si>
  <si>
    <t xml:space="preserve">        A.R.Y TEXTILE MARKETING PVT LTD -AHMEDABAD</t>
  </si>
  <si>
    <t xml:space="preserve">        BALAJI ENTERPRISES            -MUMBAI</t>
  </si>
  <si>
    <t xml:space="preserve">        ENTERPRISE IT SERVICES        -BANGALORE</t>
  </si>
  <si>
    <t xml:space="preserve">        FLIPCARBON INTEGRATED CFO SOLUTION PVT LTD -BANGALORE</t>
  </si>
  <si>
    <t xml:space="preserve">        FULL AND FINAL SETTLEMENT PAYABLE-WORKERS AND FACTORY STAFF                                         </t>
  </si>
  <si>
    <t xml:space="preserve">        POPPYS APPARELS               -TIRUPUR</t>
  </si>
  <si>
    <t xml:space="preserve">        STALWART SOURCING SOLUTIONS   -COIMBATORE</t>
  </si>
  <si>
    <t>EXPENSE</t>
  </si>
  <si>
    <t xml:space="preserve">    BENCHMARK PACKAGING PVT LTD   -NAVI MUMABI</t>
  </si>
  <si>
    <t xml:space="preserve">    HRBS GARMENTS                 -BANGALORE</t>
  </si>
  <si>
    <t xml:space="preserve">Total </t>
  </si>
  <si>
    <t xml:space="preserve">April </t>
  </si>
  <si>
    <t xml:space="preserve">May </t>
  </si>
  <si>
    <t>June</t>
  </si>
  <si>
    <t>July</t>
  </si>
  <si>
    <t>Aug</t>
  </si>
  <si>
    <t xml:space="preserve">Sept </t>
  </si>
  <si>
    <t xml:space="preserve">Oct </t>
  </si>
  <si>
    <t xml:space="preserve">Nov </t>
  </si>
  <si>
    <t xml:space="preserve">Particulars </t>
  </si>
  <si>
    <t xml:space="preserve">Check </t>
  </si>
  <si>
    <t>Employee Advances</t>
  </si>
  <si>
    <t xml:space="preserve">Other Advances </t>
  </si>
  <si>
    <t xml:space="preserve">            AMIT DARJI- T BASE EXPENSES                                                                         </t>
  </si>
  <si>
    <t xml:space="preserve">            AMITH MODAL SALARY ADVANCE                                                                          </t>
  </si>
  <si>
    <t xml:space="preserve">            ANANDA KUMAR DEVGOSWAMI ( TS 824 ) SALARY ADVANCE                                                   </t>
  </si>
  <si>
    <t xml:space="preserve">            BHUPEN SARKAR  - SILLIGURI STORES- SALARY ADVANCE                                                   </t>
  </si>
  <si>
    <t xml:space="preserve">            CHETHAN A/C SALARY ADVANCE                                                                          </t>
  </si>
  <si>
    <t xml:space="preserve">            DIWAKAR SALARY ADVANCE                                                                              </t>
  </si>
  <si>
    <t xml:space="preserve">            FRANCIS (FG STORE) - SALARY ADVANCE                                                                 </t>
  </si>
  <si>
    <t xml:space="preserve">            HINDI WORKERS INTERSTATE TUMKUR AND TGP-ADVANCE PAID                                                </t>
  </si>
  <si>
    <t xml:space="preserve">            JAGANATH K B - P M - TS  0459- SALARY ADVANCE                                                       </t>
  </si>
  <si>
    <t xml:space="preserve">            JAYAVANT GILBILIE- ASM - SALARY ADVANCE                                                             </t>
  </si>
  <si>
    <t xml:space="preserve">            KESHAVAMURTHY (DISPATCH WORKER)                                                                     </t>
  </si>
  <si>
    <t xml:space="preserve">            KRISHNAMURTHY SALARY ADVANCE TRIMS STORE EMP-9340                                                   </t>
  </si>
  <si>
    <t xml:space="preserve">            MANJUNATH ( HR MANAGER) -SALARY ADVANCE                                                             </t>
  </si>
  <si>
    <t xml:space="preserve">            MUBEENA ACCOUNTS EXECUTIVE SALARY ADVANCE                                                           </t>
  </si>
  <si>
    <t xml:space="preserve">            RAKESH KUMAR ( 958 ) TRAVELLING ADVANCE/SALARY ADVANCE                                              </t>
  </si>
  <si>
    <t xml:space="preserve">            RAMESH ( ACCOUNTS MANAGER) - SALARY ADVANCE                                                         </t>
  </si>
  <si>
    <t xml:space="preserve">            S SURESH KUMAR-1493 MM-SALARY ADVANCE                                                               </t>
  </si>
  <si>
    <t xml:space="preserve">            SAGARIKA SAHU-SALARY ADVANCE TK NO.1205 DESIGN                                                      </t>
  </si>
  <si>
    <t xml:space="preserve">            SAMEER KHAN TOKEN NO-1184- SALARY ADVANCE                                                           </t>
  </si>
  <si>
    <t xml:space="preserve">            SANJAY KUMAR ONLINE (1163) SALARY ADVANCE                                                           </t>
  </si>
  <si>
    <t xml:space="preserve">            SANOVI DESIGN SALARY ADVANCE                                                                        </t>
  </si>
  <si>
    <t xml:space="preserve">            SATISH M B  (QA)  (TS 20131) SALARY ADVANCE                                                         </t>
  </si>
  <si>
    <t xml:space="preserve">            SHABEER KHAN-EMP-828-SAMPLE SUPERVISOR                                                              </t>
  </si>
  <si>
    <t xml:space="preserve">            SHAFEEQ AHMED-SALARY ADVANCE                                                                        </t>
  </si>
  <si>
    <t xml:space="preserve">            SHIVAGAMI- MERCHANDISER- SALARY ADVANCE                                                             </t>
  </si>
  <si>
    <t xml:space="preserve">            SHIVAGAMI TRAVELLING  ADVANCE                                                                       </t>
  </si>
  <si>
    <t xml:space="preserve">            SNEHA -SALARY ADVANCE                                                                               </t>
  </si>
  <si>
    <t xml:space="preserve">            SOURABH GOSWAMI - SALARY ADVANCE                                                                    </t>
  </si>
  <si>
    <t xml:space="preserve">            SUDHANSHU SURENDRA SINGH -ASM EXPENSES                                                              </t>
  </si>
  <si>
    <t xml:space="preserve">            SURESH S -QA TRAVELLING ADVANCE                                                                     </t>
  </si>
  <si>
    <t xml:space="preserve">            UDAY KUMAR HR MANAGER SALARY ADVANCE -BANAGLORE</t>
  </si>
  <si>
    <t xml:space="preserve">            VENKATESH G TOKEN NO-10114 WAGES ADVANCE                                                            </t>
  </si>
  <si>
    <t xml:space="preserve">            VENKATESH IE - (357) SALARY ADVANCE -BANGALORE</t>
  </si>
  <si>
    <t xml:space="preserve">            VENKATESH MRUTHY N FABRIC MANAGER-EMP NO-20114 SALARY ADVANCE                                       </t>
  </si>
  <si>
    <t xml:space="preserve">            VENKATESH MURTHY FABRIC  ASSISTANT-TOKEN NO-1173- SALARY ADVANCE                                    </t>
  </si>
  <si>
    <t xml:space="preserve">            VISHNU RATHORE BACHOOMAL STORE SALARY ADVANCE                                                       </t>
  </si>
  <si>
    <t xml:space="preserve">            INTEREST  ACCURED  ON BANK FD                                                                       </t>
  </si>
  <si>
    <t xml:space="preserve">            TCS RECEIAVBLE PURCHASE                                                                             </t>
  </si>
  <si>
    <t xml:space="preserve">            TDS-DEDUCTED RECEIVABLE                                                                             </t>
  </si>
  <si>
    <t xml:space="preserve">        JOB WORK SALES</t>
  </si>
  <si>
    <t xml:space="preserve">            A.I. ENTERPRISES PVT LTD.,    -CHE NNAI</t>
  </si>
  <si>
    <t xml:space="preserve">            AMITHRAJ APPARELS             -BANGALORE</t>
  </si>
  <si>
    <t xml:space="preserve">            BHARTIYA INTERNATIONAL LTD    -BANAGLORE</t>
  </si>
  <si>
    <t xml:space="preserve">            FASHION LINE APPARELS         -BANGALORE</t>
  </si>
  <si>
    <t xml:space="preserve">            GOKALDAS EXPORTS (DIVISION OF GOKALDAS EXPORTS LTD) -BANAGLORE</t>
  </si>
  <si>
    <t xml:space="preserve">            GOKALDAS IMAGES PVT LTD       -BANAGLORE</t>
  </si>
  <si>
    <t xml:space="preserve">            GOODWILL FABRICS PVT LTD      -BANAGLORE</t>
  </si>
  <si>
    <t xml:space="preserve">            LAJ EXPORTS LTD               -BANAGLORE</t>
  </si>
  <si>
    <t xml:space="preserve">            M D CREATIONS                 -BANGALORE</t>
  </si>
  <si>
    <t xml:space="preserve">            M.G BROTHERS                  -BANAGLORE</t>
  </si>
  <si>
    <t xml:space="preserve">            NANDA GOKULA CREATIONS        -BANGALORE</t>
  </si>
  <si>
    <t xml:space="preserve">            RIVIERA CREATIONS             -BANGALORE</t>
  </si>
  <si>
    <t xml:space="preserve">            SHAHI EXPORTS PVT LTD         -MYSORE</t>
  </si>
  <si>
    <t xml:space="preserve">            SNS CREATIONS                 -BANAGLORE</t>
  </si>
  <si>
    <t xml:space="preserve">            SUVASTRA INDIA                -BANAGLORE</t>
  </si>
  <si>
    <t xml:space="preserve">        T BASE</t>
  </si>
  <si>
    <t xml:space="preserve">            DEALERS</t>
  </si>
  <si>
    <t xml:space="preserve">                APPEAL KIDS INTERNATIONAL PVT. LTD. -DELHI</t>
  </si>
  <si>
    <t xml:space="preserve">                B.R GARMENTS                  -ETAWAH</t>
  </si>
  <si>
    <t xml:space="preserve">                BHARNE CREATIONS              -GOA</t>
  </si>
  <si>
    <t xml:space="preserve">                BLUE BELL FASHIONS            -IMPHAL</t>
  </si>
  <si>
    <t xml:space="preserve">                CHAWLA FASHIONS,MOHALI        -MOHALI</t>
  </si>
  <si>
    <t xml:space="preserve">                CYCLONE RETAILING &amp; CLOTHING PVT LTD -MUMBAI</t>
  </si>
  <si>
    <t xml:space="preserve">                D.D.SETH COLLECTION                                                                                 </t>
  </si>
  <si>
    <t xml:space="preserve">                DEE WEARS                     -NEW DELHI</t>
  </si>
  <si>
    <t xml:space="preserve">                FA GARMENTS                   -SRINAGAR</t>
  </si>
  <si>
    <t xml:space="preserve">                FASHION ERA                   -AGRA</t>
  </si>
  <si>
    <t xml:space="preserve">                FINE DRESSES                  -GORAKHAPUR</t>
  </si>
  <si>
    <t xml:space="preserve">                GADODIA FASHION PVT. LTD      -NEW DELHI</t>
  </si>
  <si>
    <t xml:space="preserve">                GARG FASHION                                                                                        </t>
  </si>
  <si>
    <t xml:space="preserve">                GEE ENTERPRISES                                                                                     </t>
  </si>
  <si>
    <t xml:space="preserve">                JAY KAY SONS                  -RAMPUR</t>
  </si>
  <si>
    <t xml:space="preserve">                JOONUS SAIT                   -CHENNAI</t>
  </si>
  <si>
    <t xml:space="preserve">                KALRA APPARELS  - SANGRUR     -PATIALA</t>
  </si>
  <si>
    <t xml:space="preserve">                LEAVON GARMENTS &amp; SHOES --- ROHRU ( H.P ) -SHIMLA</t>
  </si>
  <si>
    <t xml:space="preserve">                M CHANDIRAM AND SON ( WOOLLEN STORE ) -OOTY</t>
  </si>
  <si>
    <t xml:space="preserve">                MERRY KING                    -HARIDWAR</t>
  </si>
  <si>
    <t xml:space="preserve">                MY STUDIO CORPORATION         -PUNE</t>
  </si>
  <si>
    <t xml:space="preserve">                MY STUDIO CORPORATION - SAMPLES -PUNE</t>
  </si>
  <si>
    <t xml:space="preserve">                NEW PREM NAGAR                -MIRZAPUR</t>
  </si>
  <si>
    <t xml:space="preserve">                PARTHAS                       -TRIVANDRUM</t>
  </si>
  <si>
    <t xml:space="preserve">                RAMAN GARMENTS                                                                                      </t>
  </si>
  <si>
    <t xml:space="preserve">                RAMESH DYEING RETAIL LLP      -PUNE</t>
  </si>
  <si>
    <t xml:space="preserve">                RANGOLI READYWEAR             -MADIKERI</t>
  </si>
  <si>
    <t xml:space="preserve">                SARDAR SONS                   -NAINITAL</t>
  </si>
  <si>
    <t xml:space="preserve">                SHRI RAM APPARELS PRIVATE LIMITED -BAHRAICH</t>
  </si>
  <si>
    <t xml:space="preserve">                TRUE MAN                      -ARRAH</t>
  </si>
  <si>
    <t xml:space="preserve">                UNIQSTOP PRIVATE LIMITED      -NOIDA</t>
  </si>
  <si>
    <t xml:space="preserve">                US APPARELS                   -MUMBAI</t>
  </si>
  <si>
    <t xml:space="preserve">                VISHAL EMPORIUM               -CHAMBA</t>
  </si>
  <si>
    <t xml:space="preserve">            DIS. CONSOL SIS/SOR</t>
  </si>
  <si>
    <t xml:space="preserve">                MARUTHI AGENCIES -SIS         -NEW DELHI</t>
  </si>
  <si>
    <t xml:space="preserve">                YUVRAJ                        -AJMER</t>
  </si>
  <si>
    <t xml:space="preserve">            DIST. DIRECT SIS/SOR</t>
  </si>
  <si>
    <t xml:space="preserve">                AHUJA CLOTHIERS PVT LTD       -FARIDABAD</t>
  </si>
  <si>
    <t xml:space="preserve">                AMW LIFESTYLE PVT LTD - FARIDABAD -HARYANA</t>
  </si>
  <si>
    <t xml:space="preserve">                ANAND APPARELS (TOWN POINT) - SECTOR 14 -GURGOAN</t>
  </si>
  <si>
    <t xml:space="preserve">                BACHOOMAL COLLECTION       -AGRA -AGRA</t>
  </si>
  <si>
    <t xml:space="preserve">                BACHOOMAL SONS                -AGRA</t>
  </si>
  <si>
    <t xml:space="preserve">                BINDAL ARCADE PVT LTD         -GHAZIABAD</t>
  </si>
  <si>
    <t xml:space="preserve">                BOMBAY STORE                  -HALDWANI</t>
  </si>
  <si>
    <t xml:space="preserve">                CHARMS COLLECTIONS PRIVATE LIMITED -PATIALA</t>
  </si>
  <si>
    <t xml:space="preserve">                CHAWLA FASHIONS (SIS)         -MOHALI</t>
  </si>
  <si>
    <t xml:space="preserve">                COMFORT SQUARE                -JAIPUR</t>
  </si>
  <si>
    <t xml:space="preserve">                ENGLISH CHANNEL CLOTHING      -DELHI</t>
  </si>
  <si>
    <t xml:space="preserve">                FASHION ZONE                  -JAIPUR</t>
  </si>
  <si>
    <t xml:space="preserve">                FOREVER                       -AMRITSAR</t>
  </si>
  <si>
    <t xml:space="preserve">                GADODIA                       -AVANTIKA</t>
  </si>
  <si>
    <t xml:space="preserve">                JMD CLOTHING                  -ROHTAK</t>
  </si>
  <si>
    <t xml:space="preserve">                JMD CREATIONS-(WARDROBE) (JMD CREATIONS) -ROHTAK</t>
  </si>
  <si>
    <t xml:space="preserve">                JSK LIFESTYLE                 -GHAZIABAD</t>
  </si>
  <si>
    <t xml:space="preserve">                KALPANA DRESSES( RANJEETH SINGH RATHORE) -JHANSI</t>
  </si>
  <si>
    <t xml:space="preserve">                KAMBAL GHAR EXCLUSIVE         -VARANASI</t>
  </si>
  <si>
    <t xml:space="preserve">                KANHA INTERNATIONAL           -GHAZIABAD</t>
  </si>
  <si>
    <t xml:space="preserve">                KAPIL AGENCIES                -HARYANA</t>
  </si>
  <si>
    <t xml:space="preserve">                KHALSA COLLECTION             -AJMER</t>
  </si>
  <si>
    <t xml:space="preserve">                MANGALAM                      -GURGOAN</t>
  </si>
  <si>
    <t xml:space="preserve">                MONALISA STORES PRIVATE LIMITED -JAMMU TAWI</t>
  </si>
  <si>
    <t xml:space="preserve">                MRG FASHIONS PRIVATE LIMITED( GOYAL SON) -NEWDELHI</t>
  </si>
  <si>
    <t xml:space="preserve">                OBEROI COLLECTION             -BHATINDA</t>
  </si>
  <si>
    <t xml:space="preserve">                OVERALLS SONS                 -BAREILLY</t>
  </si>
  <si>
    <t xml:space="preserve">                READY STAR GARMENTS           -JHUNJHUNU</t>
  </si>
  <si>
    <t xml:space="preserve">                RIDDHISHA  VENTURE            -DELHI</t>
  </si>
  <si>
    <t xml:space="preserve">                RR CLOTHING                   -HALDWANI</t>
  </si>
  <si>
    <t xml:space="preserve">                SANDHYA GARMENTS              -DELHI</t>
  </si>
  <si>
    <t xml:space="preserve">                SHEKHAWAT DEPARTMENTAL STORE  -JAIPUR</t>
  </si>
  <si>
    <t xml:space="preserve">                SHREE GURUDAS COLLECTION      -RUDRAPUR</t>
  </si>
  <si>
    <t xml:space="preserve">                SHYAM RETAIL 1 - SADAR BAZAAR -GURGAON</t>
  </si>
  <si>
    <t xml:space="preserve">                SIRS N HERS APPAREL PVT. LTD. -DELHI</t>
  </si>
  <si>
    <t xml:space="preserve">                SWADESHI KHADI TRADERS PRIVATE LIMITED -ALIGARH</t>
  </si>
  <si>
    <t xml:space="preserve">                VARDHMAN CREATIONS            -DELHI</t>
  </si>
  <si>
    <t xml:space="preserve">            DISTRIBUTORS</t>
  </si>
  <si>
    <t xml:space="preserve">                DISTRIBUTORS BUY &amp; SELL-POINEER AGENCIES</t>
  </si>
  <si>
    <t xml:space="preserve">                    OLYMPIC SPORTING CO           -BANGALORE</t>
  </si>
  <si>
    <t xml:space="preserve">                A R CLOTHING CO               -ZIRAKPUR</t>
  </si>
  <si>
    <t xml:space="preserve">                A R CLOTHING CO -  SAMPLES    -ZIRAKPUR</t>
  </si>
  <si>
    <t xml:space="preserve">                AADINATH AGENCIES             -INDORE</t>
  </si>
  <si>
    <t xml:space="preserve">                AADINATH AGENCIES - SAMPLES   -INDORE</t>
  </si>
  <si>
    <t xml:space="preserve">                ACE CLOTHING                  -NOIDA</t>
  </si>
  <si>
    <t xml:space="preserve">                ACE CLOTHING (SAMPLES)        -NOIDA</t>
  </si>
  <si>
    <t xml:space="preserve">                ALEKH APPARELS                -GUWAHATI</t>
  </si>
  <si>
    <t xml:space="preserve">                ALTO ENTERPRISES              -MUMBAI</t>
  </si>
  <si>
    <t xml:space="preserve">                AMBALA SALES DEPOT            -GURGOAN</t>
  </si>
  <si>
    <t xml:space="preserve">                AMIT CLOTHING                 -CHENNAI</t>
  </si>
  <si>
    <t xml:space="preserve">                AMIT ENTERPRISES              -RANCHI</t>
  </si>
  <si>
    <t xml:space="preserve">                AMP .CORP -SAMPLES            -AHMEDABAD</t>
  </si>
  <si>
    <t xml:space="preserve">                DEV GARMENTS                  -PUNE</t>
  </si>
  <si>
    <t xml:space="preserve">                DEV GARMENTS-SAMPLES          -PUNE</t>
  </si>
  <si>
    <t xml:space="preserve">                JEEVAN YADAV                                                                                        </t>
  </si>
  <si>
    <t xml:space="preserve">                KS SELECTIONS PRIVATE LIMITED -DELHI</t>
  </si>
  <si>
    <t xml:space="preserve">                KUMAR CLOTHING CO             -LUDHIANA</t>
  </si>
  <si>
    <t xml:space="preserve">                LIBERTY MARKETERS             -ERNAKULAM</t>
  </si>
  <si>
    <t xml:space="preserve">                MONCHER COLLECTION            -LUDHIANA</t>
  </si>
  <si>
    <t xml:space="preserve">                NATH JI AGENCIES              -LUCKNOW</t>
  </si>
  <si>
    <t xml:space="preserve">                PANCHAJANYA FASHIONS PVT LTD  -BENGALURU</t>
  </si>
  <si>
    <t xml:space="preserve">                PANCHAJANYA FASHIONS PVT LTD - SAMPLES -BANAGLORE</t>
  </si>
  <si>
    <t xml:space="preserve">                PICASSO INTERNATIONAL         -PATNA</t>
  </si>
  <si>
    <t xml:space="preserve">                PICASSO INTERNATIONAL SAMPLES -PATNA</t>
  </si>
  <si>
    <t xml:space="preserve">                PIONEER AGENCIES              -LUDHIANA</t>
  </si>
  <si>
    <t xml:space="preserve">                PRISHA APPARELS               -JAMMU TAWI</t>
  </si>
  <si>
    <t xml:space="preserve">                R.M DISTRIBUTORS -SAMPLES     -PUNE</t>
  </si>
  <si>
    <t xml:space="preserve">                S HARLALKA                    -KOLKATTA</t>
  </si>
  <si>
    <t xml:space="preserve">                S.E ENTERPRISES               -PATNA</t>
  </si>
  <si>
    <t xml:space="preserve">                SHAKUNTLAM APPARELS           -JAIPUR</t>
  </si>
  <si>
    <t xml:space="preserve">                SHAKUNTLAM APPARELS- SAMPELS  -JAIPUR</t>
  </si>
  <si>
    <t xml:space="preserve">                SKR AGENCIES                  -LUCKNOW</t>
  </si>
  <si>
    <t xml:space="preserve">                SONU AGENCIES ( CHANDIGARH )  -CHANDIGARH</t>
  </si>
  <si>
    <t xml:space="preserve">                SRI RAMA AGENCIES- SAMPLES    -HYDERABAD CITY</t>
  </si>
  <si>
    <t xml:space="preserve">            E B O</t>
  </si>
  <si>
    <t xml:space="preserve">                CASH SALES - COSMOS MALL- SILLIGURI STORE                                                           </t>
  </si>
  <si>
    <t xml:space="preserve">                COSMOS STORE SILLIGURI        -SILIGURI</t>
  </si>
  <si>
    <t xml:space="preserve">                OM ENTERPRISES                -BANGALORE</t>
  </si>
  <si>
    <t xml:space="preserve">                TID-63092609 CARD SETTLEMENT-COSMOS MALL SILIGUDI                                                   </t>
  </si>
  <si>
    <t xml:space="preserve">                UPI SETTLEMENT-CCB819 - COSMOS STORE (UPI SALES - HDFC BANK - 00412320001421)                       </t>
  </si>
  <si>
    <t xml:space="preserve">            EXPORTS</t>
  </si>
  <si>
    <t xml:space="preserve">                HAJO-STRICK GMBH                                                                                    </t>
  </si>
  <si>
    <t xml:space="preserve">                INDKOBSFORENINGEN AF 1964 AMBA -GREENS BORO</t>
  </si>
  <si>
    <t xml:space="preserve">                KONTOOR US LLC                -GREENS BORO</t>
  </si>
  <si>
    <t xml:space="preserve">                KONTOOR US LLC - DALLAS       -DALLAS</t>
  </si>
  <si>
    <t xml:space="preserve">                KONTOOR US LLC (EL PASO)      -EL PASO</t>
  </si>
  <si>
    <t xml:space="preserve">                LEE WRANGLER INTERNATIONAL SAGL - USA EUROPE CHINA -CHINA</t>
  </si>
  <si>
    <t xml:space="preserve">                SYNERGY TRADERS               -KATHMANDU</t>
  </si>
  <si>
    <t xml:space="preserve">            L F S - S O R</t>
  </si>
  <si>
    <t xml:space="preserve">                BRAND FACTORY</t>
  </si>
  <si>
    <t xml:space="preserve">                    BRAND FACTORY - FUTURE LIFESTYLE FASHION LTD  - RAJA BAZAAR (303) -PATNA</t>
  </si>
  <si>
    <t xml:space="preserve">                    BRAND FACTORY - FUTURE LIFESTYLE FASHION LTD - ABIDS -MAHABOOBNAGAR</t>
  </si>
  <si>
    <t xml:space="preserve">                    BRAND FACTORY - FUTURE LIFESTYLE FASHION LTD - ALLAHABAD - UP (STORE CODE 0389) -ALLAHABAD</t>
  </si>
  <si>
    <t xml:space="preserve">                    BRAND FACTORY - FUTURE LIFESTYLE FASHION LTD - CELEBRATION MALL- AMRITSAR (STORE CODE 0396)-AMRISTAR</t>
  </si>
  <si>
    <t xml:space="preserve">                    BRAND FACTORY - FUTURE LIFESTYLE FASHION LTD - COSMOS MALL - ZIRAKPUR -AMBALA</t>
  </si>
  <si>
    <t xml:space="preserve">                    BRAND FACTORY - FUTURE LIFESTYLE FASHION LTD - DEHRADUN-DARSHANI TOWERS(342) -HALDWANI</t>
  </si>
  <si>
    <t xml:space="preserve">                    BRAND FACTORY - FUTURE LIFESTYLE FASHION LTD - DELHI RAJOURI -DELHI</t>
  </si>
  <si>
    <t xml:space="preserve">                    BRAND FACTORY - FUTURE LIFESTYLE FASHION LTD - DILSUKHNAGAR- HYDERABAD (STORE CODE 326)   -HYDERABAD</t>
  </si>
  <si>
    <t xml:space="preserve">                    BRAND FACTORY - FUTURE LIFESTYLE FASHION LTD - JAMMU (STORE CODE 0313) -JAMMU &amp; KASHMIR</t>
  </si>
  <si>
    <t xml:space="preserve">                    BRAND FACTORY - FUTURE LIFESTYLE FASHION LTD - -KANAKPURA - BANGALORE (STORE CODE 0431)   -BANAGLORE</t>
  </si>
  <si>
    <t xml:space="preserve">                    BRAND FACTORY - FUTURE LIFESTYLE FASHION LTD - KUKATPALLY-HYDERABAD (STORE CODE 0446)     -HYDERABAD</t>
  </si>
  <si>
    <t xml:space="preserve">                    BRAND FACTORY - FUTURE LIFESTYLE FASHION LTD - LIG-INDORE (STORE CODE 2488) -INDRE</t>
  </si>
  <si>
    <t xml:space="preserve">                    BRAND FACTORY - FUTURE LIFESTYLE FASHION LTD - MARATHAHALLI (2409) -BANGALORE</t>
  </si>
  <si>
    <t xml:space="preserve">                    BRAND FACTORY - FUTURE LIFESTYLE FASHION LTD - PALLIKARANAI-CHENNAI (STORE CODE 0395)       -CHENNAI</t>
  </si>
  <si>
    <t xml:space="preserve">                    BRAND FACTORY - FUTURE LIFESTYLE FASHION LTD - RAJKOT- GUJRAT (STORE CODE 0316) -GUJRAT</t>
  </si>
  <si>
    <t xml:space="preserve">                    BRAND FACTORY - FUTURE LIFESTYLE FASHION LTD - SALEM -SALEM</t>
  </si>
  <si>
    <t xml:space="preserve">                    BRAND FACTORY - FUTURE LIFESTYLE FASHION LTD - SARJAPURA (STORE CODE 0393) -BANAGLORE</t>
  </si>
  <si>
    <t xml:space="preserve">                    BRAND FACTORY - FUTURE LIFESTYLE FASHION LTD - SILIGURI-S F ROAD (348) -SILIGURI</t>
  </si>
  <si>
    <t xml:space="preserve">                    BRAND FACTORY - FUTURE LIFESTYLE FASHION LTD - SUNNY TRADE CENTRE- JAIPUR (STORE CODE 0309)  -JAIPUR</t>
  </si>
  <si>
    <t xml:space="preserve">                    BRAND FACTORY - FUTURE LIFESTYLE FASHION LTD - SURAT VIP ROAD  (STORE CODE 0311) -SURAT</t>
  </si>
  <si>
    <t xml:space="preserve">                    BRAND FACTORY - FUTURE LIFESTYLE FASHION LTD -( GODAVARI ) -PATNA</t>
  </si>
  <si>
    <t xml:space="preserve">                    BRAND FACTORY - FUTURE LIFESTYLE FASHION LTD -ASANSOL-SENTRUM MALL(1447) -ASANSOL</t>
  </si>
  <si>
    <t xml:space="preserve">                    BRAND FACTORY - FUTURE LIFESTYLE FASHION LTD -GUWAHATI-PRITHVI PLANET ( 1446) -GUWAHATI</t>
  </si>
  <si>
    <t xml:space="preserve">                    BRAND FACTORY - FUTURE LIFESTYLE FASHION LTD -PATNA</t>
  </si>
  <si>
    <t xml:space="preserve">                    BRAND FACTORY - FUTURE LIFESTYLE FASHIONS LTD - PACIFIC MALL ( STORE CODE -2483) -GHAZIABAD</t>
  </si>
  <si>
    <t xml:space="preserve">                    BRAND FACTORY - FUTURE LIFESTYLE FASHIONS LTD- KANPUR RAVE MOTI MALL ( STORE CODE 1448)      -KANPUR</t>
  </si>
  <si>
    <t xml:space="preserve">                    BRAND FACTORY - FUTURE LIFESTYLE FASHIONS LTD- PUNE PIMPARI ( STORE CODE -2473) -PUNE</t>
  </si>
  <si>
    <t xml:space="preserve">                FUTURE LIFE STYLE - CENTRAL</t>
  </si>
  <si>
    <t xml:space="preserve">                    FUTURE LIFESTYLE FASHION LTD - INDORE -INDORE</t>
  </si>
  <si>
    <t xml:space="preserve">                    FUTURE LIFESTYLE FASHIONS LTD  - MSM MALL -PUNE</t>
  </si>
  <si>
    <t xml:space="preserve">                    FUTURE LIFESTYLE FASHIONS LTD - BANNERGHATTA SPECTRUM MALL - BANGALORE -BANAGLORE</t>
  </si>
  <si>
    <t xml:space="preserve">                    FUTURE LIFESTYLE FASHIONS LTD - BHUBANESWAR                                                         </t>
  </si>
  <si>
    <t xml:space="preserve">                    FUTURE LIFESTYLE FASHIONS LTD - FRAZER ROAD -PATNA</t>
  </si>
  <si>
    <t xml:space="preserve">                    FUTURE LIFESTYLE FASHIONS LTD - GSM MALL  CHANDANAGAR HYDERABAD -SECUNDERABAD</t>
  </si>
  <si>
    <t xml:space="preserve">                    FUTURE LIFESTYLE FASHIONS LTD - GUWAHATI (ASSAM) -GUWAHATI</t>
  </si>
  <si>
    <t xml:space="preserve">                    FUTURE LIFESTYLE FASHIONS LTD - HYDERABAD - GACHIBOWLI -SECUNDERABAD</t>
  </si>
  <si>
    <t xml:space="preserve">                    FUTURE LIFESTYLE FASHIONS LTD - JHARKHAND - RANCHI -RANCHI</t>
  </si>
  <si>
    <t xml:space="preserve">                    FUTURE LIFESTYLE FASHIONS LTD - JP NAGAR -BANAGLORE</t>
  </si>
  <si>
    <t xml:space="preserve">                    FUTURE LIFESTYLE FASHIONS LTD - KOCHI -COCHIN</t>
  </si>
  <si>
    <t xml:space="preserve">                    FUTURE LIFESTYLE FASHIONS LTD - KUKATPALLY - HYDERABAD -SECUNDERABAD</t>
  </si>
  <si>
    <t xml:space="preserve">                    FUTURE LIFESTYLE FASHIONS LTD - PUNJAGUTTA ( G.S CENTRE POINT)  - HYDERABAD -HYDERABAD</t>
  </si>
  <si>
    <t xml:space="preserve">                    FUTURE LIFESTYLE FASHIONS LTD (DIVISION CENTRAL) - CT-SILIGURI-COSMOS MALL -SILIGURI</t>
  </si>
  <si>
    <t xml:space="preserve">                    FUTURE LIFESTYLE FASHIONS LTD BELLANDUR VILLAGE(SOUL SPACE SPIRIT) -BANGALORE</t>
  </si>
  <si>
    <t xml:space="preserve">                    FUTURE LIFESTYLE FASHIONS LTD -JAIPUR</t>
  </si>
  <si>
    <t xml:space="preserve">                GLOBUS STORES - SOR</t>
  </si>
  <si>
    <t xml:space="preserve">                    GLOBUS STORE LUDHIANA-WEST END MALL - SOR (STORE NO 61) -LUDHIANA</t>
  </si>
  <si>
    <t xml:space="preserve">                    GLOBUS STORE MORADABAD-WAVE CINEMA COMPLEX - SOR (STORE NO 38) -MORADABAD</t>
  </si>
  <si>
    <t xml:space="preserve">                LIFE STYLE INTERNATIONAL</t>
  </si>
  <si>
    <t xml:space="preserve">                    LIFE STYLE INTERNATIONAL  (P) LTD - KOLKATA -KOLKATTA</t>
  </si>
  <si>
    <t xml:space="preserve">                    LIFE STYLE INTERNATIONAL (P)  LTD -GURGAON -GURGOAN</t>
  </si>
  <si>
    <t xml:space="preserve">                    LIFE STYLE INTERNATIONAL (P)  LTD MUMBAI -MUMBAI</t>
  </si>
  <si>
    <t xml:space="preserve">                    LIFE STYLE INTERNATIONAL (P) LTD - HYDERABAD -SECUNDERABAD</t>
  </si>
  <si>
    <t xml:space="preserve">                    LIFE STYLE INTERNATIONAL (P) LTD- BANGALORE -BANAGLORE</t>
  </si>
  <si>
    <t xml:space="preserve">                    LIFE STYLE INTERNATIONAL (P) LTD -CHENNAI -CHENNAI</t>
  </si>
  <si>
    <t xml:space="preserve">                    LIFE STYLE INTERNATIONAL (P) LTD- MEWAT -HARYANA</t>
  </si>
  <si>
    <t xml:space="preserve">                RELIANCE - CENTRO</t>
  </si>
  <si>
    <t xml:space="preserve">                    RRL CENTRO ( SITE F1JH)  SPECTRUM MALL -BANGALORE</t>
  </si>
  <si>
    <t xml:space="preserve">                    RRL CENTRO (SITE  F1ZC) BENGALURU-SOUL SPACE SPIRIT -BANGALORE</t>
  </si>
  <si>
    <t xml:space="preserve">                    RRL CENTRO (SITE F1AD) MSM PARANJAPE PUNE -NAVI MUMBAI</t>
  </si>
  <si>
    <t xml:space="preserve">                    RRL CENTRO (SITE F1BD) POONAM MALL NAGPUR -NAVI MUMBAI</t>
  </si>
  <si>
    <t xml:space="preserve">                    RRL CENTRO (SITE F1BI) PUNE-AMANORA-TOWN CENTER - PUNE-3 -PUNE</t>
  </si>
  <si>
    <t xml:space="preserve">                    RRL CENTRO (SITE F1CD) PATNA-THE MALL-FRAZER ROAD -PATNA</t>
  </si>
  <si>
    <t xml:space="preserve">                    RRL CENTRO (SITE F1DI) GUWAHATI -GUWAHATI</t>
  </si>
  <si>
    <t xml:space="preserve">                    RRL CENTRO (SITE F1EI)  JAIPUR -JAIPUR</t>
  </si>
  <si>
    <t xml:space="preserve">                    RRL CENTRO (SITE F1FH)  INDORE -BHOPAL</t>
  </si>
  <si>
    <t xml:space="preserve">                    RRL CENTRO (SITE F1FI) BHUBANESWAR -BHUBANESWAR</t>
  </si>
  <si>
    <t xml:space="preserve">                    RRL CENTRO (SITE F1GH) KUKATPALLY - HYDERABAD -KUKUTPALLY;HYDERABA</t>
  </si>
  <si>
    <t xml:space="preserve">                    RRL CENTRO (SITE F1HH)  COSMOS MALL SILIGUDI -NORTH 24 PARGANAS</t>
  </si>
  <si>
    <t xml:space="preserve">                    RRL CENTRO (SITE F1KI) KOCHI-M G ROAD-CENTRE SQUAR -KOCHI</t>
  </si>
  <si>
    <t xml:space="preserve">                    RRL CENTRO (SITE F1LH)  GACHIBOWLI HYDERABAD -HYDERABAD CITY</t>
  </si>
  <si>
    <t xml:space="preserve">                    RRL CENTRO (SITE F1LI)  GSM MALL HYDERABAD -HYDERABAD CITY</t>
  </si>
  <si>
    <t xml:space="preserve">                    RRL CENTRO (SITE F1PH) SAVYRAJ MALL RANCHI -RANCHI</t>
  </si>
  <si>
    <t xml:space="preserve">                    RRL CENTRO (SITE F1TH)  ASCENT MALL PUNE -NAVI MUMBAI</t>
  </si>
  <si>
    <t xml:space="preserve">                    RRL CENTRO (SITE F1UH) AHMEDABAD-AMBAVADI -AHMEDABAD</t>
  </si>
  <si>
    <t xml:space="preserve">                    RRL CENTRO (SITE F1VH)  VISHAKAPATNAM-MAIN ROAD -VISAKHAPATNAM</t>
  </si>
  <si>
    <t xml:space="preserve">                    RRL CENTRO (SITE F1XH) LUCKNOW-SAHARA GANJ -LUCKNOW</t>
  </si>
  <si>
    <t xml:space="preserve">                    RRL CENTRO (SITE F1YH) THANE-DAHISAR-THAKUR MALL -MUMBAI</t>
  </si>
  <si>
    <t xml:space="preserve">                    RRL CENTRO (SITE TY5G)  GREAT INDIA PLACE-UTTAR PRADESH -LUCKNOW</t>
  </si>
  <si>
    <t xml:space="preserve">                RELIANCE - FASHION FACTORY</t>
  </si>
  <si>
    <t xml:space="preserve">                    FF ( F1BH KOL-LEE ROAD) RELIANCE RETAIL LIMITED -NORTH 24 PARGANAS</t>
  </si>
  <si>
    <t xml:space="preserve">                    FF ( F1DH NEW DELHI-JANAKPURI)- RELIANCE RETAIL LIMITED -DELHI</t>
  </si>
  <si>
    <t xml:space="preserve">                    FF ( F1EE  SALEM ) - RELIANCE RETAIL LIMITED -CHENNAI</t>
  </si>
  <si>
    <t xml:space="preserve">                    FF ( F1FD  PATNA GODAVARI ) - RELIANCE RETAIL LIMITED -PATNA</t>
  </si>
  <si>
    <t xml:space="preserve">                    FF ( F1GD PUNJAB) - RELIANCE RETAIL LIMITED -MOHALI</t>
  </si>
  <si>
    <t xml:space="preserve">                    FF ( F1GD ZIRAKPUR)- RELIANCE RETAIL LIMITED -MOHALI</t>
  </si>
  <si>
    <t xml:space="preserve">                    FF ( F1GE PATNA RAJA BAZAR ) - RELIANCE RETAIL LIMITED -PATNA</t>
  </si>
  <si>
    <t xml:space="preserve">                    FF ( F1GG ALLAHABAD ) - RELIANCE RETAIL LIMITED - UTTARPRADESH -LUCKNOW</t>
  </si>
  <si>
    <t xml:space="preserve">                    FF ( F1IF SURAT) - RELIANCE RETAIL LIMITED -SURAT</t>
  </si>
  <si>
    <t xml:space="preserve">                    FF ( F1IG DEHARADUN) - RELIANCE RETAIL LIMITED - UTTARNCHAL -DEHARADUN</t>
  </si>
  <si>
    <t xml:space="preserve">                    FF ( F1JD  SILIGURI ) - RELIANCE RETAIL LIMITED -SILIGURI</t>
  </si>
  <si>
    <t xml:space="preserve">                    FF ( F1KE  JAIPUR ) - RELIANCE RETAIL LIMITED -JAIPUR</t>
  </si>
  <si>
    <t xml:space="preserve">                    FF ( F1LD HYD - DILSUKHNAGAR) - RELIANCE RETAIL LIMITED - TELANGANA -HYDERABAD CITY</t>
  </si>
  <si>
    <t xml:space="preserve">                    FF ( F1LE GHAZIABAD-JAIPURIA SUNRISE) -RELIANCE RETAIL LIMITED -LUCKNOW</t>
  </si>
  <si>
    <t xml:space="preserve">                    FF ( F1NE AHMEDABAD )- RELIANCE RETAIL LIMITED - GUJARAT -AHMEDABAD</t>
  </si>
  <si>
    <t xml:space="preserve">                    FF ( F1NG GUWAHATI-PRITHVI PLANET )- RELIANCE RETAIL LIMITED -KAMRUP</t>
  </si>
  <si>
    <t xml:space="preserve">                    FF ( F1OD BENGALURU-SARJAPUR ROAD) - RELIANCE RETAIL LIMITED -BANGALORE</t>
  </si>
  <si>
    <t xml:space="preserve">                    FF ( F1OG ASANSOL) - RELIANCE RETAIL LIMITED -NORTH 24 PARGANAS</t>
  </si>
  <si>
    <t xml:space="preserve">                    FF ( F1QD KARNATAKA) - RELIANCE RETAIL LIMITED - -BANGALORE</t>
  </si>
  <si>
    <t xml:space="preserve">                    FF ( F1RF LUCKNOW) - RELIACE RETAILS LIMITED -KANPUR</t>
  </si>
  <si>
    <t xml:space="preserve">                    FF ( F1SG INDORE ) - RELIANCE RETAIL LIMITED -BHOPAL</t>
  </si>
  <si>
    <t xml:space="preserve">                    FF ( F1TD  KUKATPALLY ) - RELIANCE RETAIL LIMITED -HYDERABAD CITY</t>
  </si>
  <si>
    <t xml:space="preserve">                    FF ( F1WG  LUCKNOW ) - RELIANCE RETAIL LIMITED -LUCKNOW</t>
  </si>
  <si>
    <t xml:space="preserve">                    FF ( F1XG CHENNAI- PALLIKARANAI) - RELIANCE RETAIL LIMTED -CHE NNAI</t>
  </si>
  <si>
    <t xml:space="preserve">                    FF ( FR1E KARNAL KUNJPURA ROAD) RELIANCE RETAIL LIMITED -GURGOAN</t>
  </si>
  <si>
    <t xml:space="preserve">                    FF ( FR1L RAEBARELI SATGURU HEIGH)- RELIANCE RETAIL LIMITED -LUCKNOW</t>
  </si>
  <si>
    <t xml:space="preserve">                    FF ( FR1Y MORADABAD B R SQUARE ) - RELIANCE RETAIL LIMITED -LUCKNOW</t>
  </si>
  <si>
    <t xml:space="preserve">                    FF ( FR2V  LUCKNOW-ALAMBAGH)- RELIANCE RETAIL LIMITED -LUCKNOW</t>
  </si>
  <si>
    <t xml:space="preserve">                    FF ( FR3N TRITON MALL) - RELIANCE RETAIL LIMITED -JAIPUR</t>
  </si>
  <si>
    <t xml:space="preserve">            ONLINE</t>
  </si>
  <si>
    <t xml:space="preserve">                AMAZON - MARKET PLACE                                                                               </t>
  </si>
  <si>
    <t xml:space="preserve">                BIG FOOT RETAIL SOLUTIONS PVT LTD ( SHIPROCKET PVT LTD ) -GURUGRAM</t>
  </si>
  <si>
    <t xml:space="preserve">                DIRECT ONLINE CUSTOMER                                                                              </t>
  </si>
  <si>
    <t xml:space="preserve">                FLIPKART ONLINE SALES                                                                               </t>
  </si>
  <si>
    <t xml:space="preserve">                JIO MART                                                                                            </t>
  </si>
  <si>
    <t xml:space="preserve">                MYNTRA DESIGNS - PPMP -NEW B2C -MUMBAI</t>
  </si>
  <si>
    <t xml:space="preserve">                MYNTRA DESIGNS - PPMP -NEW B2C-SHIPPING CHG-TDS 94C AC                                              </t>
  </si>
  <si>
    <t xml:space="preserve">                MYNTRA DESIGNS (PPMP) - JAMMU &amp; KASHMIR                                                             </t>
  </si>
  <si>
    <t xml:space="preserve">                MYNTRA DESIGNS (PPMP) - MAHARASHTRA                                                                 </t>
  </si>
  <si>
    <t xml:space="preserve">                MYNTRA JABONG INDIA PVT LTD - HOSKOTE - B2C OLD                                                     </t>
  </si>
  <si>
    <t xml:space="preserve">                RELIANCE AJIO - B2C- OMNI MODEL -TUMKUR</t>
  </si>
  <si>
    <t xml:space="preserve">                RELIANCE RETAIL LIMITED (AJIO) -TUMKUR</t>
  </si>
  <si>
    <t xml:space="preserve">                SHOPIFY - KARNATAKA                                                                                 </t>
  </si>
  <si>
    <t xml:space="preserve">                SHOPIFY PAYMENTS - RAZER      -MUMBAI</t>
  </si>
  <si>
    <t xml:space="preserve">                SHOPIFY-PAYU PAYMENTS-PYTM PAYMENT SERVICES                                                         </t>
  </si>
  <si>
    <t xml:space="preserve">        OTHER BRANDS</t>
  </si>
  <si>
    <t xml:space="preserve">            OTHER BRAND</t>
  </si>
  <si>
    <t xml:space="preserve">                ACE TURTLE  OMNI PRIVATE LIMITED -BANAGLORE</t>
  </si>
  <si>
    <t xml:space="preserve">                CELIO FUTURE FASHION PVT LTD  -BHIWANDI</t>
  </si>
  <si>
    <t xml:space="preserve">                INDIAN TERRAIN FASHIONS LIMITED -CHENNAI</t>
  </si>
  <si>
    <t xml:space="preserve">                PDS LIMITED                   -KOLKATA</t>
  </si>
  <si>
    <t xml:space="preserve">                PEPE JEANS INDIA LIMITED      -MUMBAI</t>
  </si>
  <si>
    <t xml:space="preserve">                PUMA SPORTS INDIA PVT LTD     -BANGALORE</t>
  </si>
  <si>
    <t xml:space="preserve">                RADHAMANI TEXTILES PRIVATE LIMITED-DEBTOR -BANGALORE</t>
  </si>
  <si>
    <t xml:space="preserve">                SELFX INDIA PVT.LTD           -GURUGRAM</t>
  </si>
  <si>
    <t xml:space="preserve">                SHOPPER STOP LTD-KA           -BANAGLORE</t>
  </si>
  <si>
    <t xml:space="preserve">                ZETWERK MANUFACTURING BUSINESSES PRIVATE LIMITED -BANGALORE</t>
  </si>
  <si>
    <t xml:space="preserve">            OTHERS / STOCKLOT</t>
  </si>
  <si>
    <t xml:space="preserve">                A R ENTERPRISES (THIRUMALAI MANIKANDAN) -CHENNAI</t>
  </si>
  <si>
    <t xml:space="preserve">                ABHIRAJ GARMENTS              -BANGALORE</t>
  </si>
  <si>
    <t xml:space="preserve">                ALLURE FASHIONS ( INDIA)      -BANGALORE</t>
  </si>
  <si>
    <t xml:space="preserve">                ARS EXPORT                    -BANGALORE</t>
  </si>
  <si>
    <t xml:space="preserve">                BALU EXPORTS,                 -TIRUPUR</t>
  </si>
  <si>
    <t xml:space="preserve">                CELEBRITY FASHIONS LIMITED    -CHENNAI</t>
  </si>
  <si>
    <t xml:space="preserve">                CREDENCE ENTERPRISES PRIVATE LIMITED-NEW -RANCHI</t>
  </si>
  <si>
    <t xml:space="preserve">                CREDENCE ENTERPRISES PVT LTD  -RANCHI</t>
  </si>
  <si>
    <t xml:space="preserve">                DESI DUDE ( NAVEEN SHARMA)    -CHENNAI</t>
  </si>
  <si>
    <t xml:space="preserve">                DUA FASHION  ( STOCK LOT DEHRADUN ) -DEHRADUN</t>
  </si>
  <si>
    <t xml:space="preserve">                EXCEL KNITS                   -TIRUPUR</t>
  </si>
  <si>
    <t xml:space="preserve">                FASHION FIESTA                -SRINAGAR</t>
  </si>
  <si>
    <t xml:space="preserve">                FASHION PLUS ( BIHARI HINDUJA ) -BANGALORE</t>
  </si>
  <si>
    <t xml:space="preserve">                FORTITUDE GROUPS              -HARYANA</t>
  </si>
  <si>
    <t xml:space="preserve">                GAURAV                        -PUNE</t>
  </si>
  <si>
    <t xml:space="preserve">                GAURAV JAGGI                  -BANAGLORE</t>
  </si>
  <si>
    <t xml:space="preserve">                GOLD ( EASSA PILLOR)          -BANGALORE</t>
  </si>
  <si>
    <t xml:space="preserve">                GVS ENTERPRISE                -BANAGLORE</t>
  </si>
  <si>
    <t xml:space="preserve">                HIND HOSIERY MILLS            -LUDHIANA</t>
  </si>
  <si>
    <t xml:space="preserve">                INNOVATIVE RETAIL CONCEPTS PRIVATE LIMITED ( DASANAPURA ) -BANAGLORE</t>
  </si>
  <si>
    <t xml:space="preserve">                JAI VESHNO JI TRADERS         -HARIDWAR</t>
  </si>
  <si>
    <t xml:space="preserve">                JGM INDUSTRIES PVT. LTD.      -LUDHIANA</t>
  </si>
  <si>
    <t xml:space="preserve">                K SQUARE ENTEPRISES           -BANGALORE</t>
  </si>
  <si>
    <t xml:space="preserve">                K2 TECHNOSOFT INDIA PVT LTD   -PUNE</t>
  </si>
  <si>
    <t xml:space="preserve">                KAMALA APPARELS               -CHENNAI</t>
  </si>
  <si>
    <t xml:space="preserve">                KAMALA APPARELS - BANGALORE   -BANAGLORE</t>
  </si>
  <si>
    <t xml:space="preserve">                KLASSIC FABRICS               -MUMBAI</t>
  </si>
  <si>
    <t xml:space="preserve">                MANNAT CREATIONS              -NORTH DELHI</t>
  </si>
  <si>
    <t xml:space="preserve">                MOTHERLAND GARMENTS PVT LTD ( DEBTOR) -BANGALORE</t>
  </si>
  <si>
    <t xml:space="preserve">                NANDANA CREATIONS             -BANAGLORE</t>
  </si>
  <si>
    <t xml:space="preserve">                NYKA EVENT PVT LTD            -MUMBAI</t>
  </si>
  <si>
    <t xml:space="preserve">                PARV MACHHAR                  -AKHOLA</t>
  </si>
  <si>
    <t xml:space="preserve">                PETEXX INDIA EXPORTS          -TIRUPUR</t>
  </si>
  <si>
    <t xml:space="preserve">                PRATEEK APPARELS PVT LTD      -BANAGLORE</t>
  </si>
  <si>
    <t xml:space="preserve">                R G TRADING                   -BANGALORE</t>
  </si>
  <si>
    <t xml:space="preserve">                RADHEY DEPARTMENTAL STORE     -DEHARADUN</t>
  </si>
  <si>
    <t xml:space="preserve">                RAJ CREATIONS                 -BANGALORE</t>
  </si>
  <si>
    <t xml:space="preserve">                RETAIL SALES LOCAL            -BANAGLORE</t>
  </si>
  <si>
    <t xml:space="preserve">                RISHI SOOD                                                                                          </t>
  </si>
  <si>
    <t xml:space="preserve">                ROUTE 77 TRADE CULTURE        -BANGALORE</t>
  </si>
  <si>
    <t xml:space="preserve">                S K TRADERS                   -BANAGLORE</t>
  </si>
  <si>
    <t xml:space="preserve">                SAGAR SANGAM TEXILE PVT. LTD. -KOLKATA</t>
  </si>
  <si>
    <t xml:space="preserve">                SALE OF CHINDI                -BANGALORE</t>
  </si>
  <si>
    <t xml:space="preserve">                SANGEETA                      -MUMBAI</t>
  </si>
  <si>
    <t xml:space="preserve">                SHRI SAI ENTERPRISES          -NEW DELHI</t>
  </si>
  <si>
    <t xml:space="preserve">                SHRI VAISHNO JI TRADERS       -HARIDWAR</t>
  </si>
  <si>
    <t xml:space="preserve">                SLR GARMENTS                  -BANGALORE</t>
  </si>
  <si>
    <t xml:space="preserve">                SRI MANJUNATHA CREATIONS (LOKESH STOCK LOT) -BANGALORE</t>
  </si>
  <si>
    <t xml:space="preserve">                SSS GLOBAL FASHIONS                                                                                 </t>
  </si>
  <si>
    <t xml:space="preserve">                SUSPENCE A/C                  -BANGALORE</t>
  </si>
  <si>
    <t xml:space="preserve">                TEXTILE INTERNATIONALS        -BANGALORE</t>
  </si>
  <si>
    <t xml:space="preserve">                VENKATESH A (CAD)             -BANAGLORE</t>
  </si>
  <si>
    <t xml:space="preserve">                VISHAL SURI                                                                                         </t>
  </si>
  <si>
    <t xml:space="preserve">                VIVEK TRIPATHI                -BANAGLORE</t>
  </si>
  <si>
    <t xml:space="preserve">            PPE KIT CUSTOMES</t>
  </si>
  <si>
    <t xml:space="preserve">                JIYANSH ENTERPRISE            -SURAT</t>
  </si>
  <si>
    <t xml:space="preserve">                SHIBANI CHHABRIA GARMENTS PUR                                                                       </t>
  </si>
  <si>
    <t xml:space="preserve">                SUMITH SIDDAGANGAIAH                                                                                </t>
  </si>
  <si>
    <t xml:space="preserve">                SUPERMARKET GROCERY SUPPLIES PVT LTD - MUMBAI -BHIWANDI</t>
  </si>
  <si>
    <t xml:space="preserve">            STAFF</t>
  </si>
  <si>
    <t xml:space="preserve">                ABHISHEK GC (TOKEN NO. 1118)                                                                        </t>
  </si>
  <si>
    <t xml:space="preserve">                AISHWARYA N -DESIGN EMP-20178 GARMENTS PURCHASE                                                     </t>
  </si>
  <si>
    <t xml:space="preserve">                AKSHAY AHUJA                                                                                        </t>
  </si>
  <si>
    <t xml:space="preserve">                AMIT DARJI-GARMENTS PURCHASE  -BANAGLORE</t>
  </si>
  <si>
    <t xml:space="preserve">                ANANDA KUMAR DEVGOSWAMI ( TS 824 ) GARMENTS PURCHASE                                                </t>
  </si>
  <si>
    <t xml:space="preserve">                ANIL DESRAJ SOOD - GARMENT PURCHASE                                                                 </t>
  </si>
  <si>
    <t xml:space="preserve">                ASHISH TYAGI GARMENTS PURCHASE                                                                      </t>
  </si>
  <si>
    <t xml:space="preserve">                AVIT ANAND ( JUNIOR MERCHANDISER T NO 10778) - GARMENT PURCHASE                                     </t>
  </si>
  <si>
    <t xml:space="preserve">                BALASUBRAMANIAM G (GARMENTS PURCHASE)                                                               </t>
  </si>
  <si>
    <t xml:space="preserve">                BHASKAR ( FLIPCARBON )        -BANGALORE</t>
  </si>
  <si>
    <t xml:space="preserve">                BIMLESH KUMAR MARKETINGGARMENTS PURCHASE TN : 1165                                                  </t>
  </si>
  <si>
    <t xml:space="preserve">                CHANDAN KUMAR DAS - GARMENT PURCHASE                                                                </t>
  </si>
  <si>
    <t xml:space="preserve">                CHANDRU TS-244 GAR PURCHASE   -BANGALORE</t>
  </si>
  <si>
    <t xml:space="preserve">                DAMODAR CHHABRIA - GARMENTS PURCHASE                                                                </t>
  </si>
  <si>
    <t xml:space="preserve">                DINESH KUMAR D.B - GARMENT PURCHASE                                                                 </t>
  </si>
  <si>
    <t xml:space="preserve">                DIVAKAR (STORE)- GAR PURCHASE -BANGALORE</t>
  </si>
  <si>
    <t xml:space="preserve">                EUGENE COOPER ( GARMENTS PURCHASE)                                                                  </t>
  </si>
  <si>
    <t xml:space="preserve">                FRANCIS GARMENTS PURCHASE (TS 582)                                                                  </t>
  </si>
  <si>
    <t xml:space="preserve">                GANGADEVI - GARMENTS PUR      -BANGALORE</t>
  </si>
  <si>
    <t xml:space="preserve">                GEETHA  GARMENT PURCHASE (798 ) -BANGALORE</t>
  </si>
  <si>
    <t xml:space="preserve">                JOHN WOODLAND                 -BANAGLORE</t>
  </si>
  <si>
    <t xml:space="preserve">                KENCHAPPA  ( TOKEN  NO :717  )-GARMENT PURCHASE                                                     </t>
  </si>
  <si>
    <t xml:space="preserve">                MANIKANTAN  C (TS 0511) GARMENT PURCHASE                                                            </t>
  </si>
  <si>
    <t xml:space="preserve">                MANJUNATH  ( T N O 1197 H R MANAGER)-GARMNET PURCHASE                                               </t>
  </si>
  <si>
    <t xml:space="preserve">                NAVEEN A M ( SATYAN SIR DEIVER )                                                                    </t>
  </si>
  <si>
    <t xml:space="preserve">                PRAKASH TS 350 -GAR PURCHASE  -BANGALORE</t>
  </si>
  <si>
    <t xml:space="preserve">                PUSHPENDER - GARMENTS PURCHASE                                                                      </t>
  </si>
  <si>
    <t xml:space="preserve">                RAGHAVENDRA - MERCHANDSIER  GARMENT -BANGALORE</t>
  </si>
  <si>
    <t xml:space="preserve">                RAGHU SOOD                                                                                          </t>
  </si>
  <si>
    <t xml:space="preserve">                RAJKUMAR GARMENTS PUR         -BANGALORE</t>
  </si>
  <si>
    <t xml:space="preserve">                RAMESH ( 518) FC INCHARGE- GAREMENTS PURCHASE                                                       </t>
  </si>
  <si>
    <t xml:space="preserve">                RAMESH ( ACCOUNTS MANAGER) -GARMENT PURCHASE                                                        </t>
  </si>
  <si>
    <t xml:space="preserve">                RANGANATH GARMENTS PUR ( 487 )                                                                      </t>
  </si>
  <si>
    <t xml:space="preserve">                RISHI CHHABRIA GARMENTS PURCHASE                                                                    </t>
  </si>
  <si>
    <t xml:space="preserve">                RISHI VAIDYA ( VARDHMAN THREAD)-GARMENT PURCHASE                                                    </t>
  </si>
  <si>
    <t xml:space="preserve">                ROHITH GARMENT PURCHASE ( 20195 ) -BANGALORE</t>
  </si>
  <si>
    <t xml:space="preserve">                SAGARIKA SAHU-GARMENTS PURCHASE TK-1205                                                             </t>
  </si>
  <si>
    <t xml:space="preserve">                SAMEER KHAN TOKEN NO-1184- GARMENTS PURCHASE -BANGALORE</t>
  </si>
  <si>
    <t xml:space="preserve">                SANJAY KUMAR S -GARMENTS PURCHASE / ONLINE  ( 1163 )                                                </t>
  </si>
  <si>
    <t xml:space="preserve">                SAPNA DESIGN TOK NO: 1206                                                                           </t>
  </si>
  <si>
    <t xml:space="preserve">                SATYAN CHHABRIA GARMENTS PURCHASE -BANAGLORE</t>
  </si>
  <si>
    <t xml:space="preserve">                SHAFEEQ ( GARMENTS PUR )      -BANAGLORE</t>
  </si>
  <si>
    <t xml:space="preserve">                SHIVAGAMI - GARMENTS PUR      -BANGALORE</t>
  </si>
  <si>
    <t xml:space="preserve">                SOURABH GOSWAMI GARMENT PURCHASES                                                                   </t>
  </si>
  <si>
    <t xml:space="preserve">                STAFF SALES GARMENTS          -BANGALORE</t>
  </si>
  <si>
    <t xml:space="preserve">                SUBHASH  (FABRIC) - GARMENTS PURCHASE                                                               </t>
  </si>
  <si>
    <t xml:space="preserve">                SUNIL - ASM - GARMENT PURCHASE                                                                      </t>
  </si>
  <si>
    <t xml:space="preserve">                UDAYAKUMAR HR GARMENTS PUR- EMP-20156                                                               </t>
  </si>
  <si>
    <t xml:space="preserve">                VASANTHKUMAR- DMM GARMENTS PURCHASE -BANAGLORE</t>
  </si>
  <si>
    <t xml:space="preserve">            BENETTON INDIA PVT LTD        -HARYANA</t>
  </si>
  <si>
    <t>Sales Promotion Expenses</t>
  </si>
  <si>
    <t xml:space="preserve">            PICASSO INTERNATIONAL -FIXED DEPOSIT                                                                </t>
  </si>
  <si>
    <t>Dec</t>
  </si>
  <si>
    <t xml:space="preserve">    RAJESH KUMAR CHAUDHRY                                                                               </t>
  </si>
  <si>
    <t>FC</t>
  </si>
  <si>
    <t xml:space="preserve">Semi Variable- Variable </t>
  </si>
  <si>
    <t>Semi Variable- Fixed</t>
  </si>
  <si>
    <t>Variable</t>
  </si>
  <si>
    <t>Contribution</t>
  </si>
  <si>
    <t xml:space="preserve">Fixed Cost </t>
  </si>
  <si>
    <t xml:space="preserve">Variable Cost </t>
  </si>
  <si>
    <t>Contribution margin</t>
  </si>
  <si>
    <t>Break even Sales</t>
  </si>
  <si>
    <t>Q3</t>
  </si>
  <si>
    <t>01-01-2025 (A)</t>
  </si>
  <si>
    <t xml:space="preserve">Jan </t>
  </si>
  <si>
    <t xml:space="preserve">            BOREGOWDA                     -TUMKUR</t>
  </si>
  <si>
    <t xml:space="preserve">            GANGANARASAIAH-CRECHE RENT                                                                          </t>
  </si>
  <si>
    <t xml:space="preserve">            INLAND WORLD LOGISTICS (P) LTD -MUMBAI</t>
  </si>
  <si>
    <t xml:space="preserve">            INTERGLOBE AVIATION LIMITED - UP                                                                    </t>
  </si>
  <si>
    <t xml:space="preserve">            INTERGLOBE AVIATION LIMITED-BIHAR -PATNA</t>
  </si>
  <si>
    <t xml:space="preserve">            INTERGLOBE AVIATION LIMITED-RAJASTHAN -ALWAR</t>
  </si>
  <si>
    <t xml:space="preserve">            ORDERIFICECOM BOOKS PVT LTD   -JAIPUR</t>
  </si>
  <si>
    <t xml:space="preserve">            RNS MOTORS LTD                -BANAGLORE</t>
  </si>
  <si>
    <t xml:space="preserve">            SNV AVIATION PVT LTD          -BANAGLORE</t>
  </si>
  <si>
    <t xml:space="preserve">            SNV AVIATION PVT LTD          -KOLKATA</t>
  </si>
  <si>
    <t xml:space="preserve">            SPLENDID ENTRANT              -BANGALORE</t>
  </si>
  <si>
    <t xml:space="preserve">            SREE GURU SAI CREATION        -BANAGLORE</t>
  </si>
  <si>
    <t xml:space="preserve">            FEDEX EXPRESS TRANSPORTATION &amp; SUPPLY CHAIN SERVEICES (INDIA) P LTD -BANAGLORE</t>
  </si>
  <si>
    <t xml:space="preserve">            ABHISHEK GLOBAL VENTURES      -LUDHIANA</t>
  </si>
  <si>
    <t xml:space="preserve">                    MARUDHAR AGENCIES             -BANGALORE</t>
  </si>
  <si>
    <t xml:space="preserve">                ACCESSORIES INDIA PVT LTD     -MUMBAI</t>
  </si>
  <si>
    <t xml:space="preserve">                GATEAK INDIA                  -CHENNAI</t>
  </si>
  <si>
    <t xml:space="preserve">                GIO EXPORTERS                 -LUDHIANA</t>
  </si>
  <si>
    <t xml:space="preserve">                SPINKS INDIA                  -GURUGRAM</t>
  </si>
  <si>
    <t xml:space="preserve">                LAVISH INTERLINING PVT LTD    -BANAGLORE</t>
  </si>
  <si>
    <t xml:space="preserve">                SIYARAM SILK MILLS LTD        -MUMBAI</t>
  </si>
  <si>
    <t xml:space="preserve">                SUDAMO IMPEX PVT LTD          -SURAT</t>
  </si>
  <si>
    <t xml:space="preserve">                THUKRAL FABRICS               -LUDHIANA</t>
  </si>
  <si>
    <t>Jan</t>
  </si>
  <si>
    <t xml:space="preserve">            MAF CLOTHING PRIVATE LIMITED  -BANGALORE RURAL</t>
  </si>
  <si>
    <t xml:space="preserve">                V T MARKETING                 -GAUTAM BUDHHA NAGAR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</si>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</sst>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[$-409]mmm\-yy;@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9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Tahoma"/>
      <family val="2"/>
    </font>
    <font>
      <b/>
      <sz val="10"/>
      <color rgb="FFFAC903"/>
      <name val="Tahoma"/>
      <family val="2"/>
    </font>
    <font>
      <sz val="10"/>
      <name val="Tahoma"/>
      <family val="2"/>
    </font>
    <font>
      <b/>
      <u/>
      <sz val="11"/>
      <color theme="0"/>
      <name val="Calibri"/>
      <family val="2"/>
      <scheme val="minor"/>
    </font>
    <font>
      <sz val="10"/>
      <color rgb="FF000000"/>
      <name val="Tahoma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1" xfId="0" applyFont="1" applyBorder="1"/>
    <xf numFmtId="0" fontId="0" fillId="0" borderId="2" xfId="0" applyBorder="1"/>
    <xf numFmtId="164" fontId="0" fillId="0" borderId="2" xfId="1" applyNumberFormat="1" applyFont="1" applyBorder="1"/>
    <xf numFmtId="164" fontId="2" fillId="0" borderId="2" xfId="1" applyNumberFormat="1" applyFont="1" applyBorder="1"/>
    <xf numFmtId="0" fontId="2" fillId="0" borderId="0" xfId="0" applyFont="1"/>
    <xf numFmtId="0" fontId="2" fillId="0" borderId="2" xfId="0" applyFont="1" applyBorder="1"/>
    <xf numFmtId="0" fontId="0" fillId="0" borderId="1" xfId="0" applyBorder="1"/>
    <xf numFmtId="164" fontId="0" fillId="0" borderId="2" xfId="1" applyNumberFormat="1" applyFont="1" applyFill="1" applyBorder="1"/>
    <xf numFmtId="9" fontId="0" fillId="0" borderId="0" xfId="2" applyFont="1" applyFill="1"/>
    <xf numFmtId="164" fontId="2" fillId="0" borderId="1" xfId="1" applyNumberFormat="1" applyFont="1" applyBorder="1"/>
    <xf numFmtId="164" fontId="0" fillId="0" borderId="1" xfId="1" applyNumberFormat="1" applyFont="1" applyBorder="1"/>
    <xf numFmtId="0" fontId="0" fillId="0" borderId="1" xfId="0" applyBorder="1" applyAlignment="1">
      <alignment horizontal="left" indent="5"/>
    </xf>
    <xf numFmtId="164" fontId="0" fillId="0" borderId="0" xfId="1" applyNumberFormat="1" applyFont="1"/>
    <xf numFmtId="15" fontId="2" fillId="2" borderId="1" xfId="1" applyNumberFormat="1" applyFont="1" applyFill="1" applyBorder="1" applyAlignment="1">
      <alignment horizontal="center"/>
    </xf>
    <xf numFmtId="164" fontId="2" fillId="0" borderId="0" xfId="1" applyNumberFormat="1" applyFont="1"/>
    <xf numFmtId="15" fontId="0" fillId="0" borderId="0" xfId="0" applyNumberFormat="1"/>
    <xf numFmtId="15" fontId="2" fillId="0" borderId="1" xfId="0" applyNumberFormat="1" applyFont="1" applyBorder="1"/>
    <xf numFmtId="164" fontId="6" fillId="0" borderId="2" xfId="1" applyNumberFormat="1" applyFont="1" applyFill="1" applyBorder="1" applyAlignment="1">
      <alignment horizontal="left" vertical="top" indent="1"/>
    </xf>
    <xf numFmtId="9" fontId="7" fillId="0" borderId="2" xfId="2" applyFont="1" applyFill="1" applyBorder="1"/>
    <xf numFmtId="15" fontId="8" fillId="0" borderId="1" xfId="1" applyNumberFormat="1" applyFont="1" applyFill="1" applyBorder="1" applyAlignment="1">
      <alignment horizontal="center" vertical="center"/>
    </xf>
    <xf numFmtId="15" fontId="8" fillId="0" borderId="8" xfId="1" applyNumberFormat="1" applyFont="1" applyFill="1" applyBorder="1" applyAlignment="1">
      <alignment horizontal="right" vertical="center"/>
    </xf>
    <xf numFmtId="164" fontId="7" fillId="0" borderId="1" xfId="1" applyNumberFormat="1" applyFont="1" applyFill="1" applyBorder="1" applyAlignment="1">
      <alignment horizontal="center"/>
    </xf>
    <xf numFmtId="164" fontId="0" fillId="0" borderId="0" xfId="1" applyNumberFormat="1" applyFont="1" applyFill="1"/>
    <xf numFmtId="164" fontId="0" fillId="0" borderId="6" xfId="1" applyNumberFormat="1" applyFont="1" applyFill="1" applyBorder="1"/>
    <xf numFmtId="164" fontId="0" fillId="0" borderId="0" xfId="1" applyNumberFormat="1" applyFont="1" applyFill="1" applyBorder="1"/>
    <xf numFmtId="164" fontId="0" fillId="0" borderId="12" xfId="1" applyNumberFormat="1" applyFont="1" applyFill="1" applyBorder="1"/>
    <xf numFmtId="164" fontId="0" fillId="0" borderId="7" xfId="1" applyNumberFormat="1" applyFont="1" applyFill="1" applyBorder="1"/>
    <xf numFmtId="164" fontId="2" fillId="0" borderId="2" xfId="1" applyNumberFormat="1" applyFont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1" fillId="0" borderId="2" xfId="1" applyNumberFormat="1" applyFont="1" applyFill="1" applyBorder="1" applyAlignment="1">
      <alignment horizontal="center"/>
    </xf>
    <xf numFmtId="164" fontId="1" fillId="0" borderId="2" xfId="1" applyNumberFormat="1" applyFont="1" applyBorder="1" applyAlignment="1">
      <alignment horizontal="center"/>
    </xf>
    <xf numFmtId="164" fontId="1" fillId="0" borderId="0" xfId="1" applyNumberFormat="1" applyFont="1"/>
    <xf numFmtId="164" fontId="2" fillId="0" borderId="0" xfId="1" applyNumberFormat="1" applyFont="1" applyFill="1"/>
    <xf numFmtId="164" fontId="7" fillId="0" borderId="0" xfId="1" applyNumberFormat="1" applyFont="1" applyFill="1" applyBorder="1" applyAlignment="1">
      <alignment horizontal="center"/>
    </xf>
    <xf numFmtId="164" fontId="7" fillId="0" borderId="2" xfId="1" applyNumberFormat="1" applyFont="1" applyFill="1" applyBorder="1" applyAlignment="1">
      <alignment horizontal="center"/>
    </xf>
    <xf numFmtId="9" fontId="2" fillId="0" borderId="0" xfId="2" applyFont="1" applyFill="1"/>
    <xf numFmtId="9" fontId="7" fillId="0" borderId="0" xfId="2" applyFont="1" applyFill="1" applyBorder="1" applyAlignment="1">
      <alignment horizontal="center"/>
    </xf>
    <xf numFmtId="9" fontId="7" fillId="0" borderId="2" xfId="2" applyFont="1" applyFill="1" applyBorder="1" applyAlignment="1">
      <alignment horizontal="center"/>
    </xf>
    <xf numFmtId="9" fontId="0" fillId="0" borderId="6" xfId="2" applyFont="1" applyFill="1" applyBorder="1"/>
    <xf numFmtId="164" fontId="0" fillId="0" borderId="0" xfId="2" applyNumberFormat="1" applyFont="1" applyFill="1"/>
    <xf numFmtId="2" fontId="0" fillId="0" borderId="0" xfId="2" applyNumberFormat="1" applyFont="1" applyFill="1"/>
    <xf numFmtId="164" fontId="2" fillId="0" borderId="0" xfId="2" applyNumberFormat="1" applyFont="1" applyFill="1"/>
    <xf numFmtId="15" fontId="0" fillId="0" borderId="0" xfId="1" applyNumberFormat="1" applyFont="1"/>
    <xf numFmtId="165" fontId="8" fillId="0" borderId="1" xfId="1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6" fillId="0" borderId="13" xfId="0" applyFont="1" applyBorder="1" applyAlignment="1">
      <alignment horizontal="center"/>
    </xf>
    <xf numFmtId="0" fontId="7" fillId="0" borderId="14" xfId="0" applyFont="1" applyBorder="1"/>
    <xf numFmtId="17" fontId="6" fillId="0" borderId="15" xfId="0" applyNumberFormat="1" applyFont="1" applyBorder="1" applyAlignment="1">
      <alignment horizontal="center" vertical="top"/>
    </xf>
    <xf numFmtId="17" fontId="7" fillId="0" borderId="14" xfId="0" applyNumberFormat="1" applyFont="1" applyBorder="1" applyAlignment="1">
      <alignment horizontal="center" vertical="top"/>
    </xf>
    <xf numFmtId="17" fontId="7" fillId="0" borderId="16" xfId="0" applyNumberFormat="1" applyFont="1" applyBorder="1" applyAlignment="1">
      <alignment horizontal="center" vertical="top"/>
    </xf>
    <xf numFmtId="17" fontId="7" fillId="0" borderId="17" xfId="0" applyNumberFormat="1" applyFont="1" applyBorder="1" applyAlignment="1">
      <alignment horizontal="center" vertical="top"/>
    </xf>
    <xf numFmtId="0" fontId="6" fillId="0" borderId="18" xfId="0" applyFont="1" applyBorder="1" applyAlignment="1">
      <alignment horizontal="center"/>
    </xf>
    <xf numFmtId="43" fontId="6" fillId="0" borderId="6" xfId="1" applyFont="1" applyBorder="1" applyAlignment="1">
      <alignment horizontal="center"/>
    </xf>
    <xf numFmtId="43" fontId="6" fillId="0" borderId="0" xfId="1" applyFont="1" applyBorder="1"/>
    <xf numFmtId="43" fontId="6" fillId="0" borderId="0" xfId="1" applyFont="1" applyFill="1" applyBorder="1"/>
    <xf numFmtId="43" fontId="6" fillId="0" borderId="0" xfId="1" applyFont="1"/>
    <xf numFmtId="0" fontId="11" fillId="0" borderId="0" xfId="0" applyFont="1"/>
    <xf numFmtId="43" fontId="6" fillId="0" borderId="0" xfId="1" applyFont="1" applyBorder="1" applyAlignment="1">
      <alignment horizontal="center"/>
    </xf>
    <xf numFmtId="43" fontId="6" fillId="0" borderId="0" xfId="1" applyFont="1" applyFill="1" applyBorder="1" applyAlignment="1">
      <alignment horizontal="center"/>
    </xf>
    <xf numFmtId="43" fontId="6" fillId="0" borderId="6" xfId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43" fontId="6" fillId="0" borderId="6" xfId="1" applyFont="1" applyFill="1" applyBorder="1" applyAlignment="1">
      <alignment horizontal="center" wrapText="1"/>
    </xf>
    <xf numFmtId="164" fontId="6" fillId="0" borderId="0" xfId="1" applyNumberFormat="1" applyFont="1" applyFill="1" applyBorder="1" applyAlignment="1">
      <alignment horizontal="center" wrapText="1"/>
    </xf>
    <xf numFmtId="43" fontId="6" fillId="0" borderId="4" xfId="1" applyFont="1" applyFill="1" applyBorder="1" applyAlignment="1">
      <alignment horizontal="center"/>
    </xf>
    <xf numFmtId="164" fontId="6" fillId="0" borderId="5" xfId="1" applyNumberFormat="1" applyFont="1" applyFill="1" applyBorder="1" applyAlignment="1">
      <alignment horizontal="center"/>
    </xf>
    <xf numFmtId="164" fontId="6" fillId="0" borderId="19" xfId="1" applyNumberFormat="1" applyFont="1" applyFill="1" applyBorder="1" applyAlignment="1">
      <alignment horizontal="center"/>
    </xf>
    <xf numFmtId="164" fontId="6" fillId="0" borderId="20" xfId="1" applyNumberFormat="1" applyFont="1" applyFill="1" applyBorder="1" applyAlignment="1">
      <alignment horizontal="center"/>
    </xf>
    <xf numFmtId="0" fontId="7" fillId="0" borderId="21" xfId="0" applyFont="1" applyBorder="1"/>
    <xf numFmtId="43" fontId="7" fillId="0" borderId="22" xfId="1" applyFont="1" applyFill="1" applyBorder="1" applyAlignment="1">
      <alignment horizontal="center"/>
    </xf>
    <xf numFmtId="164" fontId="7" fillId="0" borderId="21" xfId="1" applyNumberFormat="1" applyFont="1" applyFill="1" applyBorder="1" applyAlignment="1">
      <alignment horizontal="center"/>
    </xf>
    <xf numFmtId="164" fontId="7" fillId="0" borderId="23" xfId="1" applyNumberFormat="1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43" fontId="7" fillId="0" borderId="0" xfId="1" applyFont="1"/>
    <xf numFmtId="43" fontId="6" fillId="0" borderId="12" xfId="1" applyFont="1" applyFill="1" applyBorder="1" applyAlignment="1">
      <alignment horizontal="center"/>
    </xf>
    <xf numFmtId="164" fontId="6" fillId="0" borderId="0" xfId="1" applyNumberFormat="1" applyFont="1" applyBorder="1"/>
    <xf numFmtId="164" fontId="6" fillId="0" borderId="0" xfId="1" applyNumberFormat="1" applyFont="1" applyFill="1" applyBorder="1"/>
    <xf numFmtId="0" fontId="6" fillId="0" borderId="24" xfId="0" applyFont="1" applyBorder="1" applyAlignment="1">
      <alignment horizontal="center"/>
    </xf>
    <xf numFmtId="0" fontId="6" fillId="0" borderId="7" xfId="0" applyFont="1" applyBorder="1"/>
    <xf numFmtId="164" fontId="6" fillId="0" borderId="7" xfId="1" applyNumberFormat="1" applyFont="1" applyFill="1" applyBorder="1" applyAlignment="1">
      <alignment horizontal="center"/>
    </xf>
    <xf numFmtId="164" fontId="6" fillId="0" borderId="25" xfId="1" applyNumberFormat="1" applyFont="1" applyFill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12" fillId="0" borderId="27" xfId="0" applyFont="1" applyBorder="1"/>
    <xf numFmtId="43" fontId="6" fillId="0" borderId="28" xfId="1" applyFont="1" applyFill="1" applyBorder="1" applyAlignment="1">
      <alignment horizontal="center"/>
    </xf>
    <xf numFmtId="164" fontId="6" fillId="0" borderId="27" xfId="1" applyNumberFormat="1" applyFont="1" applyFill="1" applyBorder="1" applyAlignment="1">
      <alignment horizontal="center"/>
    </xf>
    <xf numFmtId="164" fontId="6" fillId="0" borderId="29" xfId="1" applyNumberFormat="1" applyFont="1" applyFill="1" applyBorder="1" applyAlignment="1">
      <alignment horizontal="center"/>
    </xf>
    <xf numFmtId="43" fontId="6" fillId="0" borderId="0" xfId="1" applyFont="1" applyAlignment="1">
      <alignment horizontal="center"/>
    </xf>
    <xf numFmtId="43" fontId="6" fillId="0" borderId="0" xfId="1" applyFont="1" applyFill="1"/>
    <xf numFmtId="164" fontId="2" fillId="0" borderId="2" xfId="1" applyNumberFormat="1" applyFont="1" applyFill="1" applyBorder="1"/>
    <xf numFmtId="164" fontId="9" fillId="0" borderId="2" xfId="1" applyNumberFormat="1" applyFont="1" applyFill="1" applyBorder="1" applyAlignment="1">
      <alignment horizontal="right" vertical="center"/>
    </xf>
    <xf numFmtId="164" fontId="2" fillId="0" borderId="3" xfId="1" applyNumberFormat="1" applyFont="1" applyFill="1" applyBorder="1"/>
    <xf numFmtId="43" fontId="0" fillId="0" borderId="8" xfId="1" applyFont="1" applyFill="1" applyBorder="1"/>
    <xf numFmtId="43" fontId="0" fillId="0" borderId="2" xfId="1" applyFont="1" applyFill="1" applyBorder="1"/>
    <xf numFmtId="9" fontId="0" fillId="0" borderId="2" xfId="2" applyFont="1" applyFill="1" applyBorder="1"/>
    <xf numFmtId="9" fontId="0" fillId="0" borderId="3" xfId="2" applyFont="1" applyFill="1" applyBorder="1"/>
    <xf numFmtId="43" fontId="6" fillId="0" borderId="20" xfId="1" applyFont="1" applyFill="1" applyBorder="1"/>
    <xf numFmtId="43" fontId="6" fillId="0" borderId="20" xfId="1" applyFont="1" applyFill="1" applyBorder="1" applyAlignment="1">
      <alignment horizontal="center"/>
    </xf>
    <xf numFmtId="164" fontId="6" fillId="0" borderId="20" xfId="1" applyNumberFormat="1" applyFont="1" applyFill="1" applyBorder="1" applyAlignment="1">
      <alignment horizontal="center" wrapText="1"/>
    </xf>
    <xf numFmtId="164" fontId="6" fillId="0" borderId="20" xfId="1" applyNumberFormat="1" applyFont="1" applyFill="1" applyBorder="1"/>
    <xf numFmtId="9" fontId="0" fillId="0" borderId="0" xfId="2" applyFont="1"/>
    <xf numFmtId="164" fontId="0" fillId="0" borderId="3" xfId="1" applyNumberFormat="1" applyFont="1" applyFill="1" applyBorder="1"/>
    <xf numFmtId="164" fontId="2" fillId="0" borderId="1" xfId="1" applyNumberFormat="1" applyFont="1" applyFill="1" applyBorder="1"/>
    <xf numFmtId="164" fontId="2" fillId="0" borderId="0" xfId="1" applyNumberFormat="1" applyFont="1" applyFill="1" applyBorder="1"/>
    <xf numFmtId="164" fontId="0" fillId="3" borderId="2" xfId="1" applyNumberFormat="1" applyFont="1" applyFill="1" applyBorder="1"/>
    <xf numFmtId="164" fontId="2" fillId="3" borderId="2" xfId="1" applyNumberFormat="1" applyFont="1" applyFill="1" applyBorder="1"/>
    <xf numFmtId="0" fontId="6" fillId="0" borderId="8" xfId="0" applyFont="1" applyBorder="1"/>
    <xf numFmtId="0" fontId="7" fillId="0" borderId="2" xfId="0" applyFont="1" applyBorder="1"/>
    <xf numFmtId="0" fontId="6" fillId="0" borderId="2" xfId="0" applyFont="1" applyBorder="1"/>
    <xf numFmtId="0" fontId="6" fillId="0" borderId="2" xfId="0" applyFont="1" applyBorder="1" applyAlignment="1">
      <alignment horizontal="left" indent="1"/>
    </xf>
    <xf numFmtId="0" fontId="6" fillId="0" borderId="2" xfId="0" applyFont="1" applyBorder="1" applyAlignment="1">
      <alignment horizontal="left" indent="2"/>
    </xf>
    <xf numFmtId="0" fontId="6" fillId="0" borderId="2" xfId="0" applyFont="1" applyBorder="1" applyAlignment="1">
      <alignment horizontal="left" vertical="top" indent="2"/>
    </xf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7" fillId="0" borderId="2" xfId="0" quotePrefix="1" applyFont="1" applyBorder="1"/>
    <xf numFmtId="0" fontId="6" fillId="0" borderId="2" xfId="0" quotePrefix="1" applyFont="1" applyBorder="1"/>
    <xf numFmtId="0" fontId="7" fillId="0" borderId="3" xfId="0" applyFont="1" applyBorder="1"/>
    <xf numFmtId="2" fontId="0" fillId="0" borderId="0" xfId="0" applyNumberFormat="1"/>
    <xf numFmtId="15" fontId="8" fillId="4" borderId="1" xfId="1" applyNumberFormat="1" applyFont="1" applyFill="1" applyBorder="1" applyAlignment="1">
      <alignment horizontal="center" vertical="center"/>
    </xf>
    <xf numFmtId="15" fontId="8" fillId="4" borderId="9" xfId="1" applyNumberFormat="1" applyFont="1" applyFill="1" applyBorder="1" applyAlignment="1">
      <alignment horizontal="center" vertical="center"/>
    </xf>
    <xf numFmtId="164" fontId="0" fillId="4" borderId="0" xfId="1" applyNumberFormat="1" applyFont="1" applyFill="1" applyBorder="1"/>
    <xf numFmtId="164" fontId="7" fillId="4" borderId="0" xfId="1" applyNumberFormat="1" applyFont="1" applyFill="1" applyBorder="1" applyAlignment="1">
      <alignment horizontal="center"/>
    </xf>
    <xf numFmtId="9" fontId="7" fillId="4" borderId="0" xfId="2" applyFont="1" applyFill="1" applyBorder="1" applyAlignment="1">
      <alignment horizontal="center"/>
    </xf>
    <xf numFmtId="164" fontId="2" fillId="4" borderId="0" xfId="1" applyNumberFormat="1" applyFont="1" applyFill="1" applyBorder="1"/>
    <xf numFmtId="164" fontId="2" fillId="4" borderId="0" xfId="1" applyNumberFormat="1" applyFont="1" applyFill="1"/>
    <xf numFmtId="164" fontId="0" fillId="4" borderId="7" xfId="1" applyNumberFormat="1" applyFont="1" applyFill="1" applyBorder="1"/>
    <xf numFmtId="164" fontId="0" fillId="4" borderId="0" xfId="1" applyNumberFormat="1" applyFont="1" applyFill="1"/>
    <xf numFmtId="15" fontId="2" fillId="0" borderId="1" xfId="1" applyNumberFormat="1" applyFont="1" applyFill="1" applyBorder="1" applyAlignment="1">
      <alignment horizontal="center"/>
    </xf>
    <xf numFmtId="15" fontId="0" fillId="0" borderId="0" xfId="1" applyNumberFormat="1" applyFont="1" applyFill="1"/>
    <xf numFmtId="0" fontId="0" fillId="0" borderId="0" xfId="0" applyAlignment="1">
      <alignment wrapText="1"/>
    </xf>
    <xf numFmtId="164" fontId="0" fillId="0" borderId="0" xfId="1" applyNumberFormat="1" applyFont="1" applyFill="1" applyAlignment="1">
      <alignment wrapText="1"/>
    </xf>
    <xf numFmtId="164" fontId="2" fillId="0" borderId="0" xfId="1" applyNumberFormat="1" applyFont="1" applyFill="1" applyAlignment="1">
      <alignment wrapText="1"/>
    </xf>
    <xf numFmtId="0" fontId="2" fillId="0" borderId="0" xfId="0" applyFont="1" applyAlignment="1">
      <alignment wrapText="1"/>
    </xf>
    <xf numFmtId="0" fontId="10" fillId="0" borderId="0" xfId="0" applyFont="1"/>
    <xf numFmtId="0" fontId="0" fillId="0" borderId="8" xfId="0" applyBorder="1"/>
    <xf numFmtId="0" fontId="3" fillId="0" borderId="2" xfId="0" applyFont="1" applyBorder="1"/>
    <xf numFmtId="164" fontId="0" fillId="0" borderId="0" xfId="0" applyNumberFormat="1"/>
    <xf numFmtId="0" fontId="4" fillId="0" borderId="2" xfId="0" applyFont="1" applyBorder="1"/>
    <xf numFmtId="0" fontId="2" fillId="0" borderId="3" xfId="0" applyFont="1" applyBorder="1"/>
    <xf numFmtId="0" fontId="0" fillId="0" borderId="3" xfId="0" applyBorder="1"/>
    <xf numFmtId="15" fontId="8" fillId="0" borderId="9" xfId="1" applyNumberFormat="1" applyFont="1" applyFill="1" applyBorder="1" applyAlignment="1">
      <alignment horizontal="center" vertical="center"/>
    </xf>
    <xf numFmtId="15" fontId="8" fillId="0" borderId="2" xfId="1" applyNumberFormat="1" applyFont="1" applyFill="1" applyBorder="1" applyAlignment="1">
      <alignment horizontal="center" vertical="center"/>
    </xf>
    <xf numFmtId="15" fontId="8" fillId="0" borderId="2" xfId="1" applyNumberFormat="1" applyFont="1" applyFill="1" applyBorder="1" applyAlignment="1">
      <alignment horizontal="right" vertical="center"/>
    </xf>
    <xf numFmtId="15" fontId="8" fillId="0" borderId="6" xfId="1" applyNumberFormat="1" applyFont="1" applyFill="1" applyBorder="1" applyAlignment="1">
      <alignment horizontal="center" vertical="center"/>
    </xf>
    <xf numFmtId="15" fontId="8" fillId="0" borderId="0" xfId="1" applyNumberFormat="1" applyFont="1" applyFill="1" applyBorder="1" applyAlignment="1">
      <alignment horizontal="center" vertical="center"/>
    </xf>
    <xf numFmtId="15" fontId="8" fillId="0" borderId="1" xfId="1" applyNumberFormat="1" applyFont="1" applyFill="1" applyBorder="1" applyAlignment="1">
      <alignment horizontal="right" vertical="center"/>
    </xf>
    <xf numFmtId="9" fontId="0" fillId="0" borderId="0" xfId="2" applyFont="1" applyFill="1" applyBorder="1"/>
    <xf numFmtId="164" fontId="0" fillId="0" borderId="30" xfId="1" applyNumberFormat="1" applyFont="1" applyFill="1" applyBorder="1"/>
    <xf numFmtId="164" fontId="7" fillId="0" borderId="30" xfId="1" applyNumberFormat="1" applyFont="1" applyFill="1" applyBorder="1" applyAlignment="1">
      <alignment horizontal="center"/>
    </xf>
    <xf numFmtId="164" fontId="2" fillId="0" borderId="30" xfId="1" applyNumberFormat="1" applyFont="1" applyFill="1" applyBorder="1"/>
    <xf numFmtId="164" fontId="0" fillId="0" borderId="31" xfId="1" applyNumberFormat="1" applyFont="1" applyFill="1" applyBorder="1"/>
    <xf numFmtId="15" fontId="5" fillId="0" borderId="2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vertical="center"/>
    </xf>
    <xf numFmtId="0" fontId="7" fillId="0" borderId="1" xfId="0" applyFont="1" applyBorder="1"/>
    <xf numFmtId="49" fontId="16" fillId="0" borderId="1" xfId="0" applyNumberFormat="1" applyFont="1" applyBorder="1" applyAlignment="1">
      <alignment vertical="center"/>
    </xf>
    <xf numFmtId="0" fontId="6" fillId="0" borderId="1" xfId="0" applyFont="1" applyBorder="1"/>
    <xf numFmtId="164" fontId="0" fillId="0" borderId="1" xfId="1" applyNumberFormat="1" applyFont="1" applyFill="1" applyBorder="1"/>
    <xf numFmtId="164" fontId="15" fillId="0" borderId="1" xfId="1" applyNumberFormat="1" applyFont="1" applyFill="1" applyBorder="1" applyAlignment="1">
      <alignment vertical="center"/>
    </xf>
    <xf numFmtId="0" fontId="13" fillId="0" borderId="0" xfId="0" applyFont="1"/>
    <xf numFmtId="164" fontId="13" fillId="0" borderId="0" xfId="1" applyNumberFormat="1" applyFont="1" applyFill="1"/>
    <xf numFmtId="0" fontId="13" fillId="0" borderId="0" xfId="0" applyFont="1" applyAlignment="1">
      <alignment horizontal="center"/>
    </xf>
    <xf numFmtId="0" fontId="17" fillId="0" borderId="0" xfId="0" applyFont="1"/>
    <xf numFmtId="164" fontId="13" fillId="0" borderId="0" xfId="2" applyNumberFormat="1" applyFont="1" applyFill="1"/>
    <xf numFmtId="9" fontId="13" fillId="0" borderId="0" xfId="2" applyFont="1" applyFill="1"/>
    <xf numFmtId="164" fontId="5" fillId="0" borderId="2" xfId="1" applyNumberFormat="1" applyFont="1" applyBorder="1" applyAlignment="1">
      <alignment horizontal="center" vertical="center"/>
    </xf>
    <xf numFmtId="164" fontId="8" fillId="0" borderId="0" xfId="1" applyNumberFormat="1" applyFont="1" applyFill="1" applyBorder="1" applyAlignment="1">
      <alignment horizontal="center" vertical="center"/>
    </xf>
    <xf numFmtId="164" fontId="8" fillId="0" borderId="30" xfId="1" applyNumberFormat="1" applyFont="1" applyFill="1" applyBorder="1" applyAlignment="1">
      <alignment horizontal="center" vertical="center"/>
    </xf>
    <xf numFmtId="164" fontId="7" fillId="0" borderId="2" xfId="1" applyNumberFormat="1" applyFont="1" applyBorder="1"/>
    <xf numFmtId="164" fontId="0" fillId="0" borderId="0" xfId="1" applyNumberFormat="1" applyFont="1" applyFill="1" applyBorder="1" applyAlignment="1"/>
    <xf numFmtId="164" fontId="6" fillId="0" borderId="2" xfId="1" applyNumberFormat="1" applyFont="1" applyBorder="1"/>
    <xf numFmtId="164" fontId="7" fillId="0" borderId="0" xfId="1" applyNumberFormat="1" applyFont="1" applyFill="1" applyBorder="1" applyAlignment="1"/>
    <xf numFmtId="164" fontId="7" fillId="0" borderId="2" xfId="1" applyNumberFormat="1" applyFont="1" applyFill="1" applyBorder="1"/>
    <xf numFmtId="164" fontId="2" fillId="0" borderId="0" xfId="1" applyNumberFormat="1" applyFont="1" applyFill="1" applyBorder="1" applyAlignment="1"/>
    <xf numFmtId="164" fontId="6" fillId="0" borderId="2" xfId="1" applyNumberFormat="1" applyFont="1" applyBorder="1" applyAlignment="1">
      <alignment horizontal="left" indent="1"/>
    </xf>
    <xf numFmtId="164" fontId="6" fillId="0" borderId="2" xfId="1" applyNumberFormat="1" applyFont="1" applyBorder="1" applyAlignment="1">
      <alignment horizontal="left" indent="2"/>
    </xf>
    <xf numFmtId="164" fontId="6" fillId="0" borderId="2" xfId="1" applyNumberFormat="1" applyFont="1" applyBorder="1" applyAlignment="1">
      <alignment horizontal="left" vertical="top" indent="2"/>
    </xf>
    <xf numFmtId="164" fontId="7" fillId="0" borderId="2" xfId="1" applyNumberFormat="1" applyFont="1" applyBorder="1" applyAlignment="1">
      <alignment horizontal="left"/>
    </xf>
    <xf numFmtId="164" fontId="6" fillId="0" borderId="2" xfId="1" applyNumberFormat="1" applyFont="1" applyBorder="1" applyAlignment="1">
      <alignment horizontal="left"/>
    </xf>
    <xf numFmtId="164" fontId="7" fillId="0" borderId="2" xfId="1" quotePrefix="1" applyNumberFormat="1" applyFont="1" applyBorder="1"/>
    <xf numFmtId="164" fontId="6" fillId="0" borderId="2" xfId="1" quotePrefix="1" applyNumberFormat="1" applyFont="1" applyBorder="1"/>
    <xf numFmtId="164" fontId="0" fillId="0" borderId="6" xfId="1" applyNumberFormat="1" applyFont="1" applyFill="1" applyBorder="1" applyAlignment="1"/>
    <xf numFmtId="164" fontId="7" fillId="0" borderId="3" xfId="1" applyNumberFormat="1" applyFont="1" applyBorder="1"/>
    <xf numFmtId="166" fontId="0" fillId="0" borderId="0" xfId="2" applyNumberFormat="1" applyFont="1" applyFill="1"/>
    <xf numFmtId="15" fontId="5" fillId="0" borderId="8" xfId="0" applyNumberFormat="1" applyFont="1" applyBorder="1" applyAlignment="1">
      <alignment horizontal="center" vertical="center"/>
    </xf>
    <xf numFmtId="15" fontId="5" fillId="0" borderId="3" xfId="0" applyNumberFormat="1" applyFont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/>
    </xf>
    <xf numFmtId="164" fontId="7" fillId="0" borderId="10" xfId="1" applyNumberFormat="1" applyFont="1" applyFill="1" applyBorder="1" applyAlignment="1">
      <alignment horizontal="center"/>
    </xf>
    <xf numFmtId="164" fontId="7" fillId="0" borderId="1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 vertical="center"/>
    </xf>
    <xf numFmtId="164" fontId="5" fillId="0" borderId="8" xfId="1" applyNumberFormat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18" fillId="0" borderId="0" xfId="0" applyNumberFormat="1" applyFont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microsoft.com/office/2017/10/relationships/person" Target="persons/person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ika%20Nair\Desktop\FY%2024-25.xlsx" TargetMode="External"/><Relationship Id="rId1" Type="http://schemas.openxmlformats.org/officeDocument/2006/relationships/externalLinkPath" Target="file:///C:\Users\Anika%20Nair\Desktop\FY%2024-25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A:\Flipcarbon\In%20Leather\Feb\Basti.xlsx" TargetMode="External"/><Relationship Id="rId1" Type="http://schemas.openxmlformats.org/officeDocument/2006/relationships/externalLinkPath" Target="Bast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ika%20Nair\AppData\Local\Temp\6bea9268-b3c4-42e0-b711-12d9b47a57d8_MIS%20DATA.zip.7d8\TB-APR-MAY.XLSX" TargetMode="External"/><Relationship Id="rId1" Type="http://schemas.openxmlformats.org/officeDocument/2006/relationships/externalLinkPath" Target="file:///C:\Users\Anika%20Nair\AppData\Local\Temp\6bea9268-b3c4-42e0-b711-12d9b47a57d8_MIS%20DATA.zip.7d8\TB-APR-MA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ika%20Nair\AppData\Local\Temp\efb3b20e-feec-4236-a061-af42f6e52e8a_MIS%20DATA.zip.e8a\TB-APR-JUN.XLSX" TargetMode="External"/><Relationship Id="rId1" Type="http://schemas.openxmlformats.org/officeDocument/2006/relationships/externalLinkPath" Target="file:///C:\Users\Anika%20Nair\AppData\Local\Temp\efb3b20e-feec-4236-a061-af42f6e52e8a_MIS%20DATA.zip.e8a\TB-APR-JUN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ika%20Nair\AppData\Local\Temp\946c6305-f407-4640-897f-b160cfde6f84_MIS%20DATA.zip.f84\TB-APR-JUL.XLSX" TargetMode="External"/><Relationship Id="rId1" Type="http://schemas.openxmlformats.org/officeDocument/2006/relationships/externalLinkPath" Target="file:///C:\Users\Anika%20Nair\AppData\Local\Temp\946c6305-f407-4640-897f-b160cfde6f84_MIS%20DATA.zip.f84\TB-APR-JU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ika%20Nair\AppData\Local\Temp\17cefa1a-42fb-4766-9871-ef91de02d506_MIS%20DATA.zip.506\TB-APR-AUG.XLSX" TargetMode="External"/><Relationship Id="rId1" Type="http://schemas.openxmlformats.org/officeDocument/2006/relationships/externalLinkPath" Target="file:///C:\Users\Anika%20Nair\AppData\Local\Temp\17cefa1a-42fb-4766-9871-ef91de02d506_MIS%20DATA.zip.506\TB-APR-AU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ika%20Nair\AppData\Local\Temp\ad35ed06-d8be-49df-823a-429355dd6706_MIS%20DATA.zip.706\TB-APR-SEP.XLSX" TargetMode="External"/><Relationship Id="rId1" Type="http://schemas.openxmlformats.org/officeDocument/2006/relationships/externalLinkPath" Target="file:///C:\Users\Anika%20Nair\AppData\Local\Temp\ad35ed06-d8be-49df-823a-429355dd6706_MIS%20DATA.zip.706\TB-APR-SEP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ika%20Nair\AppData\Local\Temp\150d96b6-f408-475c-a830-33e6410e0bf0_MIS%20DATA.zip.bf0\TB-APR-OCT.XLSX" TargetMode="External"/><Relationship Id="rId1" Type="http://schemas.openxmlformats.org/officeDocument/2006/relationships/externalLinkPath" Target="file:///C:\Users\Anika%20Nair\AppData\Local\Temp\150d96b6-f408-475c-a830-33e6410e0bf0_MIS%20DATA.zip.bf0\TB-APR-OCT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ika%20Nair\AppData\Local\Temp\a7de34cc-7342-41d0-aa23-37c2408dc644_MIS%20DATA.zip.644\TB-APR-NOV.XLSX" TargetMode="External"/><Relationship Id="rId1" Type="http://schemas.openxmlformats.org/officeDocument/2006/relationships/externalLinkPath" Target="file:///C:\Users\Anika%20Nair\AppData\Local\Temp\a7de34cc-7342-41d0-aa23-37c2408dc644_MIS%20DATA.zip.644\TB-APR-NOV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ika%20Nair\Desktop\AOP.xlsx" TargetMode="External"/><Relationship Id="rId1" Type="http://schemas.openxmlformats.org/officeDocument/2006/relationships/externalLinkPath" Target="file:///C:\Users\Anika%20Nair\Desktop\A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B Apr 24"/>
      <sheetName val="TB May 24"/>
      <sheetName val="TB Jun 24"/>
      <sheetName val="TB Jul 24"/>
      <sheetName val="TB Aug 24"/>
      <sheetName val="TB Sep 24"/>
      <sheetName val="TB Oct 24"/>
      <sheetName val="TB Nov 24"/>
      <sheetName val="TB Dec 24"/>
      <sheetName val="PL Apr 24"/>
      <sheetName val="PL May 24"/>
      <sheetName val="PL Jun 24"/>
      <sheetName val="PL Jul 24"/>
      <sheetName val="PL Aug 24"/>
      <sheetName val="PL Sep 24"/>
      <sheetName val="PL Oct 24"/>
      <sheetName val="PL Nov 24"/>
      <sheetName val="PL Dec 24"/>
      <sheetName val="BS Apr 24"/>
      <sheetName val="BS May 24"/>
      <sheetName val="BS Jun 24"/>
      <sheetName val="BS Jul 24"/>
      <sheetName val="BS Aug 24"/>
      <sheetName val="BS Sep 24"/>
      <sheetName val="BS Oct 24"/>
      <sheetName val="BS Nov 24"/>
      <sheetName val="BS Dec 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C4" t="str">
            <v>BRANCH CONTROL</v>
          </cell>
          <cell r="D4">
            <v>55642.879999999997</v>
          </cell>
          <cell r="F4">
            <v>361184</v>
          </cell>
          <cell r="G4">
            <v>165515</v>
          </cell>
          <cell r="H4">
            <v>251311.88</v>
          </cell>
        </row>
        <row r="5">
          <cell r="C5" t="str">
            <v xml:space="preserve">    EBO</v>
          </cell>
          <cell r="D5">
            <v>5880928.4699999997</v>
          </cell>
          <cell r="F5">
            <v>111494</v>
          </cell>
          <cell r="H5">
            <v>5992422.4699999997</v>
          </cell>
        </row>
        <row r="6">
          <cell r="C6" t="str">
            <v xml:space="preserve">        BRANCH TRANSFER - COSMOS MALL- SILLIGURI -SILIGURI</v>
          </cell>
          <cell r="D6">
            <v>4497488.28</v>
          </cell>
          <cell r="F6">
            <v>111494</v>
          </cell>
          <cell r="H6">
            <v>4608982.28</v>
          </cell>
        </row>
        <row r="7">
          <cell r="C7" t="str">
            <v xml:space="preserve">        BRANCH TRANSFER - SEASON MALL- PUNE -PUNE</v>
          </cell>
          <cell r="D7">
            <v>1383440.19</v>
          </cell>
          <cell r="H7">
            <v>1383440.19</v>
          </cell>
        </row>
        <row r="8">
          <cell r="C8" t="str">
            <v xml:space="preserve">    HO</v>
          </cell>
          <cell r="E8">
            <v>5825285.5899999999</v>
          </cell>
          <cell r="F8">
            <v>249690</v>
          </cell>
          <cell r="G8">
            <v>165515</v>
          </cell>
          <cell r="I8">
            <v>5741110.5899999999</v>
          </cell>
        </row>
        <row r="9">
          <cell r="C9" t="str">
            <v xml:space="preserve">        INLEATHER BATCH TG PALYA      -BANGALORE</v>
          </cell>
          <cell r="E9">
            <v>5825285.5899999999</v>
          </cell>
          <cell r="F9">
            <v>249690</v>
          </cell>
          <cell r="G9">
            <v>165515</v>
          </cell>
          <cell r="I9">
            <v>5741110.5899999999</v>
          </cell>
        </row>
        <row r="10">
          <cell r="C10" t="str">
            <v>DIRECT EXPENSES</v>
          </cell>
          <cell r="D10">
            <v>156944013.16</v>
          </cell>
          <cell r="F10">
            <v>14831091</v>
          </cell>
          <cell r="G10">
            <v>272580</v>
          </cell>
          <cell r="H10">
            <v>171502524.16</v>
          </cell>
        </row>
        <row r="11">
          <cell r="C11" t="str">
            <v xml:space="preserve">    CARRIAGE INWARDS</v>
          </cell>
          <cell r="D11">
            <v>1280523.75</v>
          </cell>
          <cell r="F11">
            <v>206449</v>
          </cell>
          <cell r="G11">
            <v>24710</v>
          </cell>
          <cell r="H11">
            <v>1462262.75</v>
          </cell>
        </row>
        <row r="12">
          <cell r="C12" t="str">
            <v xml:space="preserve">        CARRIAGE INWARD BILL                                                                                </v>
          </cell>
          <cell r="D12">
            <v>1279273.75</v>
          </cell>
          <cell r="F12">
            <v>169552</v>
          </cell>
          <cell r="G12">
            <v>8114</v>
          </cell>
          <cell r="H12">
            <v>1440711.75</v>
          </cell>
        </row>
        <row r="13">
          <cell r="C13" t="str">
            <v xml:space="preserve">        FREIGHT CHARGES                                                                                     </v>
          </cell>
          <cell r="D13">
            <v>1250</v>
          </cell>
          <cell r="F13">
            <v>36897</v>
          </cell>
          <cell r="G13">
            <v>16596</v>
          </cell>
          <cell r="H13">
            <v>21551</v>
          </cell>
        </row>
        <row r="14">
          <cell r="C14" t="str">
            <v xml:space="preserve">    FIRST AID EXPENSES AS PER FACTORY ACTS</v>
          </cell>
          <cell r="D14">
            <v>98015</v>
          </cell>
          <cell r="H14">
            <v>98015</v>
          </cell>
        </row>
        <row r="15">
          <cell r="C15" t="str">
            <v xml:space="preserve">        FIRST AID EXPENSES AS  PER FACTORY ACT                                                              </v>
          </cell>
          <cell r="D15">
            <v>98015</v>
          </cell>
          <cell r="H15">
            <v>98015</v>
          </cell>
        </row>
        <row r="16">
          <cell r="C16" t="str">
            <v xml:space="preserve">    JOB WORK CHARGE</v>
          </cell>
          <cell r="D16">
            <v>7779526.0999999996</v>
          </cell>
          <cell r="F16">
            <v>922038</v>
          </cell>
          <cell r="H16">
            <v>8701564.0999999996</v>
          </cell>
        </row>
        <row r="17">
          <cell r="C17" t="str">
            <v xml:space="preserve">        JOB WORK PURCHASE-DARNING                                                                           </v>
          </cell>
          <cell r="D17">
            <v>7000</v>
          </cell>
          <cell r="H17">
            <v>7000</v>
          </cell>
        </row>
        <row r="18">
          <cell r="C18" t="str">
            <v xml:space="preserve">        JOB WORK PURCHASE-DYEING                                                                            </v>
          </cell>
          <cell r="D18">
            <v>45694</v>
          </cell>
          <cell r="H18">
            <v>45694</v>
          </cell>
        </row>
        <row r="19">
          <cell r="C19" t="str">
            <v xml:space="preserve">        JOB WORK PURCHASE-EMBROIDERY                                                                        </v>
          </cell>
          <cell r="D19">
            <v>293478.5</v>
          </cell>
          <cell r="H19">
            <v>293478.5</v>
          </cell>
        </row>
        <row r="20">
          <cell r="C20" t="str">
            <v xml:space="preserve">        JOB WORK PURCHASE-OTHERS                                                                            </v>
          </cell>
          <cell r="D20">
            <v>2421020.9</v>
          </cell>
          <cell r="F20">
            <v>283231</v>
          </cell>
          <cell r="H20">
            <v>2704251.9</v>
          </cell>
        </row>
        <row r="21">
          <cell r="C21" t="str">
            <v xml:space="preserve">        JOB WORK PURCHASE-PRINTING                                                                          </v>
          </cell>
          <cell r="D21">
            <v>149673</v>
          </cell>
          <cell r="F21">
            <v>11616</v>
          </cell>
          <cell r="H21">
            <v>161289</v>
          </cell>
        </row>
        <row r="22">
          <cell r="C22" t="str">
            <v xml:space="preserve">        JOB WORK PURCHASE-QUILTING                                                                          </v>
          </cell>
          <cell r="D22">
            <v>77311</v>
          </cell>
          <cell r="H22">
            <v>77311</v>
          </cell>
        </row>
        <row r="23">
          <cell r="C23" t="str">
            <v xml:space="preserve">        JOB WORK PURCHASE-STICHING                                                                          </v>
          </cell>
          <cell r="D23">
            <v>1353378</v>
          </cell>
          <cell r="H23">
            <v>1353378</v>
          </cell>
        </row>
        <row r="24">
          <cell r="C24" t="str">
            <v xml:space="preserve">        JOB WORK PURCHASE-WASHING GST@18%                                                                   </v>
          </cell>
          <cell r="D24">
            <v>15644</v>
          </cell>
          <cell r="H24">
            <v>15644</v>
          </cell>
        </row>
        <row r="25">
          <cell r="C25" t="str">
            <v xml:space="preserve">        JOB WORK PURCHASE-WASHING GST@5%                                                                    </v>
          </cell>
          <cell r="D25">
            <v>3416326.7</v>
          </cell>
          <cell r="F25">
            <v>627191</v>
          </cell>
          <cell r="H25">
            <v>4043517.7</v>
          </cell>
        </row>
        <row r="26">
          <cell r="C26" t="str">
            <v xml:space="preserve">    MANUFACTURING EXPENSE</v>
          </cell>
          <cell r="D26">
            <v>364672.19</v>
          </cell>
          <cell r="F26">
            <v>75836</v>
          </cell>
          <cell r="H26">
            <v>440508.19</v>
          </cell>
        </row>
        <row r="27">
          <cell r="C27" t="str">
            <v xml:space="preserve">        LAB TEST CHARGES                                                                                    </v>
          </cell>
          <cell r="D27">
            <v>364672.19</v>
          </cell>
          <cell r="F27">
            <v>75836</v>
          </cell>
          <cell r="H27">
            <v>440508.19</v>
          </cell>
        </row>
        <row r="28">
          <cell r="C28" t="str">
            <v xml:space="preserve">    POWER &amp; FULES</v>
          </cell>
          <cell r="D28">
            <v>3659097</v>
          </cell>
          <cell r="F28">
            <v>548521</v>
          </cell>
          <cell r="G28">
            <v>62240</v>
          </cell>
          <cell r="H28">
            <v>4145378</v>
          </cell>
        </row>
        <row r="29">
          <cell r="C29" t="str">
            <v xml:space="preserve">        DIESEL AND OIL FOR GENERATOR                                                                        </v>
          </cell>
          <cell r="D29">
            <v>347449</v>
          </cell>
          <cell r="F29">
            <v>100940</v>
          </cell>
          <cell r="H29">
            <v>448389</v>
          </cell>
        </row>
        <row r="30">
          <cell r="C30" t="str">
            <v xml:space="preserve">        ELECTRICITY AND WATER CHARGES                                                                       </v>
          </cell>
          <cell r="D30">
            <v>3311648</v>
          </cell>
          <cell r="F30">
            <v>447581</v>
          </cell>
          <cell r="G30">
            <v>62240</v>
          </cell>
          <cell r="H30">
            <v>3696989</v>
          </cell>
        </row>
        <row r="31">
          <cell r="C31" t="str">
            <v xml:space="preserve">    RENT RATE &amp; TAX</v>
          </cell>
          <cell r="D31">
            <v>7953168</v>
          </cell>
          <cell r="F31">
            <v>749422</v>
          </cell>
          <cell r="G31">
            <v>185630</v>
          </cell>
          <cell r="H31">
            <v>8516960</v>
          </cell>
        </row>
        <row r="32">
          <cell r="C32" t="str">
            <v xml:space="preserve">        RENT FACTORY                                                                                        </v>
          </cell>
          <cell r="D32">
            <v>7953168</v>
          </cell>
          <cell r="F32">
            <v>749422</v>
          </cell>
          <cell r="G32">
            <v>185630</v>
          </cell>
          <cell r="H32">
            <v>8516960</v>
          </cell>
        </row>
        <row r="33">
          <cell r="C33" t="str">
            <v xml:space="preserve">    SIS SALES TRADING STOCKS</v>
          </cell>
          <cell r="D33">
            <v>63495464</v>
          </cell>
          <cell r="H33">
            <v>63495464</v>
          </cell>
        </row>
        <row r="34">
          <cell r="C34" t="str">
            <v xml:space="preserve">        SIS SALES TRADING STOCK</v>
          </cell>
          <cell r="D34">
            <v>63495464</v>
          </cell>
          <cell r="H34">
            <v>63495464</v>
          </cell>
        </row>
        <row r="35">
          <cell r="C35" t="str">
            <v xml:space="preserve">            SOR STOCK WITH LFS &amp; SIS                                                                            </v>
          </cell>
          <cell r="D35">
            <v>63495464</v>
          </cell>
          <cell r="H35">
            <v>63495464</v>
          </cell>
        </row>
        <row r="36">
          <cell r="C36" t="str">
            <v xml:space="preserve">    WAGES AND SALARY</v>
          </cell>
          <cell r="D36">
            <v>64911869.25</v>
          </cell>
          <cell r="F36">
            <v>12328825</v>
          </cell>
          <cell r="H36">
            <v>77240694.25</v>
          </cell>
        </row>
        <row r="37">
          <cell r="C37" t="str">
            <v xml:space="preserve">        BONUS FOR WORKERS                                                                                   </v>
          </cell>
          <cell r="D37">
            <v>2299978</v>
          </cell>
          <cell r="F37">
            <v>3039937</v>
          </cell>
          <cell r="H37">
            <v>5339915</v>
          </cell>
        </row>
        <row r="38">
          <cell r="C38" t="str">
            <v xml:space="preserve">        ESI EMPLOYER CONTRIBUTION                                                                           </v>
          </cell>
          <cell r="D38">
            <v>1478760.25</v>
          </cell>
          <cell r="F38">
            <v>270091</v>
          </cell>
          <cell r="H38">
            <v>1748851.25</v>
          </cell>
        </row>
        <row r="39">
          <cell r="C39" t="str">
            <v xml:space="preserve">        LEAVE ENCASHMENT ( WORKERS)                                                                         </v>
          </cell>
          <cell r="D39">
            <v>1869722</v>
          </cell>
          <cell r="F39">
            <v>466696</v>
          </cell>
          <cell r="H39">
            <v>2336418</v>
          </cell>
        </row>
        <row r="40">
          <cell r="C40" t="str">
            <v xml:space="preserve">        OVER TIME WAGES                                                                                     </v>
          </cell>
          <cell r="D40">
            <v>243592</v>
          </cell>
          <cell r="F40">
            <v>54312</v>
          </cell>
          <cell r="H40">
            <v>297904</v>
          </cell>
        </row>
        <row r="41">
          <cell r="C41" t="str">
            <v xml:space="preserve">        PF ADMIN CHARGES                                                                                    </v>
          </cell>
          <cell r="D41">
            <v>247211</v>
          </cell>
          <cell r="F41">
            <v>33852</v>
          </cell>
          <cell r="H41">
            <v>281063</v>
          </cell>
        </row>
        <row r="42">
          <cell r="C42" t="str">
            <v xml:space="preserve">        PF EMPLOYER  CONTRIBUTION                                                                           </v>
          </cell>
          <cell r="D42">
            <v>5895893</v>
          </cell>
          <cell r="F42">
            <v>846286</v>
          </cell>
          <cell r="H42">
            <v>6742179</v>
          </cell>
        </row>
        <row r="43">
          <cell r="C43" t="str">
            <v xml:space="preserve">        PIECE RATE WORK CHARGES                                                                             </v>
          </cell>
          <cell r="D43">
            <v>3417072</v>
          </cell>
          <cell r="F43">
            <v>432194</v>
          </cell>
          <cell r="H43">
            <v>3849266</v>
          </cell>
        </row>
        <row r="44">
          <cell r="C44" t="str">
            <v xml:space="preserve">        SECURITY EXPENSES ( FACTORY)                                                                        </v>
          </cell>
          <cell r="D44">
            <v>1903884</v>
          </cell>
          <cell r="F44">
            <v>268013</v>
          </cell>
          <cell r="H44">
            <v>2171897</v>
          </cell>
        </row>
        <row r="45">
          <cell r="C45" t="str">
            <v xml:space="preserve">        WAGES                                                                                               </v>
          </cell>
          <cell r="D45">
            <v>47555757</v>
          </cell>
          <cell r="F45">
            <v>6917444</v>
          </cell>
          <cell r="H45">
            <v>54473201</v>
          </cell>
        </row>
        <row r="46">
          <cell r="C46" t="str">
            <v xml:space="preserve">    STOCK AT BANGALORE GODOWN (TRADING )                                                                </v>
          </cell>
          <cell r="D46">
            <v>7401677.8700000001</v>
          </cell>
          <cell r="H46">
            <v>7401677.8700000001</v>
          </cell>
        </row>
        <row r="47">
          <cell r="C47" t="str">
            <v>OPENING STOCK</v>
          </cell>
          <cell r="D47">
            <v>224680034.13999999</v>
          </cell>
          <cell r="H47">
            <v>224680034.13999999</v>
          </cell>
        </row>
        <row r="48">
          <cell r="C48" t="str">
            <v xml:space="preserve">    OPENING STOCK AS 0104                                                                               </v>
          </cell>
          <cell r="D48">
            <v>205061056.19999999</v>
          </cell>
          <cell r="H48">
            <v>205061056.19999999</v>
          </cell>
        </row>
        <row r="49">
          <cell r="C49" t="str">
            <v xml:space="preserve">    WIP STOCK                                                                                           </v>
          </cell>
          <cell r="D49">
            <v>19618977.940000001</v>
          </cell>
          <cell r="H49">
            <v>19618977.940000001</v>
          </cell>
        </row>
        <row r="50">
          <cell r="C50" t="str">
            <v>SALES</v>
          </cell>
          <cell r="E50">
            <v>385177010.88</v>
          </cell>
          <cell r="F50">
            <v>4363185.79</v>
          </cell>
          <cell r="G50">
            <v>46277748.969999999</v>
          </cell>
          <cell r="I50">
            <v>427091574.06</v>
          </cell>
        </row>
        <row r="51">
          <cell r="C51" t="str">
            <v xml:space="preserve">    BRANCH STOCK TRANSFER</v>
          </cell>
          <cell r="E51">
            <v>734010.03</v>
          </cell>
          <cell r="G51">
            <v>85732.43</v>
          </cell>
          <cell r="I51">
            <v>819742.46</v>
          </cell>
        </row>
        <row r="52">
          <cell r="C52" t="str">
            <v xml:space="preserve">        GST STOCK TRANSFER OUT 12%                                                                          </v>
          </cell>
          <cell r="E52">
            <v>130543.91</v>
          </cell>
          <cell r="G52">
            <v>26458.74</v>
          </cell>
          <cell r="I52">
            <v>157002.65</v>
          </cell>
        </row>
        <row r="53">
          <cell r="C53" t="str">
            <v xml:space="preserve">        GST STOCK TRANSFER OUT 18%                                                                          </v>
          </cell>
          <cell r="E53">
            <v>529.6</v>
          </cell>
          <cell r="G53">
            <v>300</v>
          </cell>
          <cell r="I53">
            <v>829.6</v>
          </cell>
        </row>
        <row r="54">
          <cell r="C54" t="str">
            <v xml:space="preserve">        GST STOCK TRANSFER OUT 5%                                                                           </v>
          </cell>
          <cell r="E54">
            <v>602936.52</v>
          </cell>
          <cell r="G54">
            <v>58973.69</v>
          </cell>
          <cell r="I54">
            <v>661910.21</v>
          </cell>
        </row>
        <row r="55">
          <cell r="C55" t="str">
            <v xml:space="preserve">    EXPORT SALE</v>
          </cell>
          <cell r="E55">
            <v>1571972</v>
          </cell>
          <cell r="I55">
            <v>1571972</v>
          </cell>
        </row>
        <row r="56">
          <cell r="C56" t="str">
            <v xml:space="preserve">        SALES EXPORT A/C                                                                                    </v>
          </cell>
          <cell r="E56">
            <v>1571972</v>
          </cell>
          <cell r="I56">
            <v>1571972</v>
          </cell>
        </row>
        <row r="57">
          <cell r="C57" t="str">
            <v xml:space="preserve">    SALE</v>
          </cell>
          <cell r="E57">
            <v>293118065</v>
          </cell>
          <cell r="F57">
            <v>4361402.79</v>
          </cell>
          <cell r="G57">
            <v>46192016.539999999</v>
          </cell>
          <cell r="I57">
            <v>334948678.75</v>
          </cell>
        </row>
        <row r="58">
          <cell r="C58" t="str">
            <v xml:space="preserve">        GST SALE 12%                                                                                        </v>
          </cell>
          <cell r="E58">
            <v>19561999.670000002</v>
          </cell>
          <cell r="F58">
            <v>1028799.15</v>
          </cell>
          <cell r="G58">
            <v>2724330.05</v>
          </cell>
          <cell r="I58">
            <v>21257530.57</v>
          </cell>
        </row>
        <row r="59">
          <cell r="C59" t="str">
            <v xml:space="preserve">        GST SALE 18%                                                                                        </v>
          </cell>
          <cell r="E59">
            <v>38453.15</v>
          </cell>
          <cell r="F59">
            <v>7.64</v>
          </cell>
          <cell r="G59">
            <v>1.93</v>
          </cell>
          <cell r="I59">
            <v>38447.440000000002</v>
          </cell>
        </row>
        <row r="60">
          <cell r="C60" t="str">
            <v xml:space="preserve">        GST SALE 5%                                                                                         </v>
          </cell>
          <cell r="E60">
            <v>34635465.810000002</v>
          </cell>
          <cell r="F60">
            <v>558779.91</v>
          </cell>
          <cell r="G60">
            <v>4645157.8499999996</v>
          </cell>
          <cell r="I60">
            <v>38721843.75</v>
          </cell>
        </row>
        <row r="61">
          <cell r="C61" t="str">
            <v xml:space="preserve">        GST SALE TAXFREE                                                                                    </v>
          </cell>
          <cell r="G61">
            <v>249690</v>
          </cell>
          <cell r="I61">
            <v>249690</v>
          </cell>
        </row>
        <row r="62">
          <cell r="C62" t="str">
            <v xml:space="preserve">        IGST SALE 12%</v>
          </cell>
          <cell r="E62">
            <v>137767924.81999999</v>
          </cell>
          <cell r="F62">
            <v>1626994.96</v>
          </cell>
          <cell r="G62">
            <v>19391123.850000001</v>
          </cell>
          <cell r="I62">
            <v>155532053.71000001</v>
          </cell>
        </row>
        <row r="63">
          <cell r="C63" t="str">
            <v xml:space="preserve">        IGST SALE 18%                                                                                       </v>
          </cell>
          <cell r="E63">
            <v>92455.1</v>
          </cell>
          <cell r="F63">
            <v>58.47</v>
          </cell>
          <cell r="G63">
            <v>26598.06</v>
          </cell>
          <cell r="I63">
            <v>118994.69</v>
          </cell>
        </row>
        <row r="64">
          <cell r="C64" t="str">
            <v xml:space="preserve">        IGST SALE 5%</v>
          </cell>
          <cell r="E64">
            <v>101021766.45</v>
          </cell>
          <cell r="F64">
            <v>1146762.6599999999</v>
          </cell>
          <cell r="G64">
            <v>19155114.800000001</v>
          </cell>
          <cell r="I64">
            <v>119030118.59</v>
          </cell>
        </row>
        <row r="65">
          <cell r="C65" t="str">
            <v xml:space="preserve">    SHORTAGE RECIEVED</v>
          </cell>
          <cell r="D65">
            <v>29488.15</v>
          </cell>
          <cell r="F65">
            <v>1783</v>
          </cell>
          <cell r="H65">
            <v>31271.15</v>
          </cell>
        </row>
        <row r="66">
          <cell r="C66" t="str">
            <v xml:space="preserve">        SHORTAGE RECEIVED                                                                                   </v>
          </cell>
          <cell r="D66">
            <v>29488.15</v>
          </cell>
          <cell r="F66">
            <v>1783</v>
          </cell>
          <cell r="H66">
            <v>31271.15</v>
          </cell>
        </row>
        <row r="67">
          <cell r="C67" t="str">
            <v xml:space="preserve">    SOR SALE</v>
          </cell>
          <cell r="E67">
            <v>89782452</v>
          </cell>
          <cell r="I67">
            <v>89782452</v>
          </cell>
        </row>
        <row r="68">
          <cell r="C68" t="str">
            <v xml:space="preserve">        SALES LFS CONSOLIDATED                                                                              </v>
          </cell>
          <cell r="E68">
            <v>89782452</v>
          </cell>
          <cell r="I68">
            <v>89782452</v>
          </cell>
        </row>
        <row r="69">
          <cell r="C69" t="str">
            <v>CURRENT ASSETS</v>
          </cell>
          <cell r="D69">
            <v>204012772.69</v>
          </cell>
          <cell r="F69">
            <v>58569304.670000002</v>
          </cell>
          <cell r="G69">
            <v>68677149.799999997</v>
          </cell>
          <cell r="H69">
            <v>193904927.56</v>
          </cell>
        </row>
        <row r="70">
          <cell r="C70" t="str">
            <v xml:space="preserve">    BANK ACCOUNTS</v>
          </cell>
          <cell r="E70">
            <v>42450.3</v>
          </cell>
          <cell r="F70">
            <v>6377474.9699999997</v>
          </cell>
          <cell r="G70">
            <v>6349932.5499999998</v>
          </cell>
          <cell r="I70">
            <v>14907.88</v>
          </cell>
        </row>
        <row r="71">
          <cell r="C71" t="str">
            <v xml:space="preserve">        CURRENT A/C</v>
          </cell>
          <cell r="E71">
            <v>13271.3</v>
          </cell>
          <cell r="F71">
            <v>6377474.9699999997</v>
          </cell>
          <cell r="G71">
            <v>6349932.5499999998</v>
          </cell>
          <cell r="H71">
            <v>14271.12</v>
          </cell>
        </row>
        <row r="72">
          <cell r="C72" t="str">
            <v xml:space="preserve">            CANARA BANK - AVENUE ROAD BANGALORE BRANCH A/C 0402261030026                                        </v>
          </cell>
          <cell r="D72">
            <v>11524.51</v>
          </cell>
          <cell r="F72">
            <v>5850725.2599999998</v>
          </cell>
          <cell r="G72">
            <v>5859823.6600000001</v>
          </cell>
          <cell r="H72">
            <v>2426.11</v>
          </cell>
        </row>
        <row r="73">
          <cell r="C73" t="str">
            <v xml:space="preserve">            CANARA BANK - TUMKUR BRANCH - A/C NO.0522201001733                                                  </v>
          </cell>
          <cell r="E73">
            <v>43194</v>
          </cell>
          <cell r="F73">
            <v>43194</v>
          </cell>
        </row>
        <row r="74">
          <cell r="C74" t="str">
            <v xml:space="preserve">            HDFC BANK - A/C NO. 00412000022731                                                                  </v>
          </cell>
          <cell r="D74">
            <v>3064.64</v>
          </cell>
          <cell r="F74">
            <v>167137.76999999999</v>
          </cell>
          <cell r="G74">
            <v>163775.85</v>
          </cell>
          <cell r="H74">
            <v>6426.56</v>
          </cell>
        </row>
        <row r="75">
          <cell r="C75" t="str">
            <v xml:space="preserve">            HDFC BANK - A/C NO. 00412320001421                                                                  </v>
          </cell>
          <cell r="D75">
            <v>14561.1</v>
          </cell>
          <cell r="F75">
            <v>316417.94</v>
          </cell>
          <cell r="G75">
            <v>326333.03999999998</v>
          </cell>
          <cell r="H75">
            <v>4646</v>
          </cell>
        </row>
        <row r="76">
          <cell r="C76" t="str">
            <v xml:space="preserve">            SBI A/C  NO. 31327489024                                                                            </v>
          </cell>
          <cell r="D76">
            <v>772.45</v>
          </cell>
          <cell r="H76">
            <v>772.45</v>
          </cell>
        </row>
        <row r="77">
          <cell r="C77" t="str">
            <v xml:space="preserve">        GRATUITY A/C</v>
          </cell>
          <cell r="E77">
            <v>29179</v>
          </cell>
          <cell r="I77">
            <v>29179</v>
          </cell>
        </row>
        <row r="78">
          <cell r="C78" t="str">
            <v xml:space="preserve">            GRATUITY A/C - NO.0402101066296                                                                     </v>
          </cell>
          <cell r="E78">
            <v>29179</v>
          </cell>
          <cell r="I78">
            <v>29179</v>
          </cell>
        </row>
        <row r="79">
          <cell r="C79" t="str">
            <v xml:space="preserve">    CASH</v>
          </cell>
          <cell r="E79">
            <v>135910.59</v>
          </cell>
          <cell r="F79">
            <v>303520</v>
          </cell>
          <cell r="G79">
            <v>235259</v>
          </cell>
          <cell r="I79">
            <v>67649.59</v>
          </cell>
        </row>
        <row r="80">
          <cell r="C80" t="str">
            <v xml:space="preserve">        CASH IN HAND</v>
          </cell>
          <cell r="E80">
            <v>135910.59</v>
          </cell>
          <cell r="F80">
            <v>303520</v>
          </cell>
          <cell r="G80">
            <v>235259</v>
          </cell>
          <cell r="I80">
            <v>67649.59</v>
          </cell>
        </row>
        <row r="81">
          <cell r="C81" t="str">
            <v xml:space="preserve">            CASH IN HAND                                                                                        </v>
          </cell>
          <cell r="E81">
            <v>135878.59</v>
          </cell>
          <cell r="F81">
            <v>283520</v>
          </cell>
          <cell r="G81">
            <v>215231</v>
          </cell>
          <cell r="I81">
            <v>67589.59</v>
          </cell>
        </row>
        <row r="82">
          <cell r="C82" t="str">
            <v xml:space="preserve">            CASH IN HAND (TUMKUR)                                                                               </v>
          </cell>
          <cell r="E82">
            <v>32</v>
          </cell>
          <cell r="F82">
            <v>20000</v>
          </cell>
          <cell r="G82">
            <v>20028</v>
          </cell>
          <cell r="I82">
            <v>60</v>
          </cell>
        </row>
        <row r="83">
          <cell r="C83" t="str">
            <v xml:space="preserve">        CASH IN IOU</v>
          </cell>
        </row>
        <row r="84">
          <cell r="C84" t="str">
            <v xml:space="preserve">    CLOSING STOCK</v>
          </cell>
        </row>
        <row r="85">
          <cell r="C85" t="str">
            <v xml:space="preserve">    DEPOSITS (ASSETS)</v>
          </cell>
          <cell r="D85">
            <v>17482081.719999999</v>
          </cell>
          <cell r="G85">
            <v>276720.53999999998</v>
          </cell>
          <cell r="H85">
            <v>17205361.18</v>
          </cell>
        </row>
        <row r="86">
          <cell r="C86" t="str">
            <v xml:space="preserve">        DEPOSITS (ASSETS)</v>
          </cell>
          <cell r="D86">
            <v>16832907.5</v>
          </cell>
          <cell r="H86">
            <v>16832907.5</v>
          </cell>
        </row>
        <row r="87">
          <cell r="C87" t="str">
            <v xml:space="preserve">            BRAND FACTORY - SECURITY DEPOSIT - ABIDS - ATRIA MALL                                               </v>
          </cell>
          <cell r="D87">
            <v>50301</v>
          </cell>
          <cell r="H87">
            <v>50301</v>
          </cell>
        </row>
        <row r="88">
          <cell r="C88" t="str">
            <v xml:space="preserve">            BRAND FACTORY - SECURITY DEPOSIT - AHMEDABAD - CITY GOLD MALL                                       </v>
          </cell>
          <cell r="D88">
            <v>80190</v>
          </cell>
          <cell r="H88">
            <v>80190</v>
          </cell>
        </row>
        <row r="89">
          <cell r="C89" t="str">
            <v xml:space="preserve">            BRAND FACTORY - SECURITY DEPOSIT - ALLAHABAD - GALAXY PARK                                          </v>
          </cell>
          <cell r="D89">
            <v>44714</v>
          </cell>
          <cell r="H89">
            <v>44714</v>
          </cell>
        </row>
        <row r="90">
          <cell r="C90" t="str">
            <v xml:space="preserve">            BRAND FACTORY - SECURITY DEPOSIT - ASANSOL - SENTRUM MALL                                           </v>
          </cell>
          <cell r="D90">
            <v>109350</v>
          </cell>
          <cell r="H90">
            <v>109350</v>
          </cell>
        </row>
        <row r="91">
          <cell r="C91" t="str">
            <v xml:space="preserve">            BRAND FACTORY - SECURITY DEPOSIT - BANGALORE - KANAKPURA ROAD                                       </v>
          </cell>
          <cell r="D91">
            <v>109350</v>
          </cell>
          <cell r="H91">
            <v>109350</v>
          </cell>
        </row>
        <row r="92">
          <cell r="C92" t="str">
            <v xml:space="preserve">            BRAND FACTORY - SECURITY DEPOSIT - BANGALORE - MARATHAHALLI                                         </v>
          </cell>
          <cell r="D92">
            <v>111780</v>
          </cell>
          <cell r="H92">
            <v>111780</v>
          </cell>
        </row>
        <row r="93">
          <cell r="C93" t="str">
            <v xml:space="preserve">            BRAND FACTORY - SECURITY DEPOSIT - BANGALORE - SARJAPUR ROAD                                        </v>
          </cell>
          <cell r="D93">
            <v>95256</v>
          </cell>
          <cell r="H93">
            <v>95256</v>
          </cell>
        </row>
        <row r="94">
          <cell r="C94" t="str">
            <v xml:space="preserve">            BRAND FACTORY - SECURITY DEPOSIT - CHENNAI - PALLIKARANAI                                           </v>
          </cell>
          <cell r="D94">
            <v>52974</v>
          </cell>
          <cell r="H94">
            <v>52974</v>
          </cell>
        </row>
        <row r="95">
          <cell r="C95" t="str">
            <v xml:space="preserve">            BRAND FACTORY - SECURITY DEPOSIT - DEHRADUN - DARSHANI TOWERS                                       </v>
          </cell>
          <cell r="D95">
            <v>54675</v>
          </cell>
          <cell r="H95">
            <v>54675</v>
          </cell>
        </row>
        <row r="96">
          <cell r="C96" t="str">
            <v xml:space="preserve">            BRAND FACTORY - SECURITY DEPOSIT - GHAZIABAD - JAIPURIA SUNRISE                                     </v>
          </cell>
          <cell r="D96">
            <v>40000</v>
          </cell>
          <cell r="H96">
            <v>40000</v>
          </cell>
        </row>
        <row r="97">
          <cell r="C97" t="str">
            <v xml:space="preserve">            BRAND FACTORY - SECURITY DEPOSIT - GHAZIABAD - PACIFIC MALL -SAHI                                   </v>
          </cell>
          <cell r="D97">
            <v>40000</v>
          </cell>
          <cell r="H97">
            <v>40000</v>
          </cell>
        </row>
        <row r="98">
          <cell r="C98" t="str">
            <v xml:space="preserve">            BRAND FACTORY - SECURITY DEPOSIT - GUWHATI - PRITHVI PLANET                                         </v>
          </cell>
          <cell r="D98">
            <v>65610</v>
          </cell>
          <cell r="H98">
            <v>65610</v>
          </cell>
        </row>
        <row r="99">
          <cell r="C99" t="str">
            <v xml:space="preserve">            BRAND FACTORY - SECURITY DEPOSIT - HYDERABAD - DILSUKH NAGAR                                        </v>
          </cell>
          <cell r="D99">
            <v>110079</v>
          </cell>
          <cell r="H99">
            <v>110079</v>
          </cell>
        </row>
        <row r="100">
          <cell r="C100" t="str">
            <v xml:space="preserve">            BRAND FACTORY - SECURITY DEPOSIT - INDORE BPK SQUARE                                                </v>
          </cell>
          <cell r="D100">
            <v>86994</v>
          </cell>
          <cell r="H100">
            <v>86994</v>
          </cell>
        </row>
        <row r="101">
          <cell r="C101" t="str">
            <v xml:space="preserve">            BRAND FACTORY - SECURITY DEPOSIT - JAIPUR -SUNNY TRADE CENTER                                       </v>
          </cell>
          <cell r="D101">
            <v>36450</v>
          </cell>
          <cell r="H101">
            <v>36450</v>
          </cell>
        </row>
        <row r="102">
          <cell r="C102" t="str">
            <v xml:space="preserve">            BRAND FACTORY - SECURITY DEPOSIT - JAMMU - PRITHVI PLANET                                           </v>
          </cell>
          <cell r="D102">
            <v>77760</v>
          </cell>
          <cell r="H102">
            <v>77760</v>
          </cell>
        </row>
        <row r="103">
          <cell r="C103" t="str">
            <v xml:space="preserve">            BRAND FACTORY - SECURITY DEPOSIT - KANPUR- RAVE MOTI MALL                                           </v>
          </cell>
          <cell r="D103">
            <v>40000</v>
          </cell>
          <cell r="H103">
            <v>40000</v>
          </cell>
        </row>
        <row r="104">
          <cell r="C104" t="str">
            <v xml:space="preserve">            BRAND FACTORY - SECURITY DEPOSIT - KUKATPALLY                                                       </v>
          </cell>
          <cell r="D104">
            <v>58320</v>
          </cell>
          <cell r="H104">
            <v>58320</v>
          </cell>
        </row>
        <row r="105">
          <cell r="C105" t="str">
            <v xml:space="preserve">            BRAND FACTORY - SECURITY DEPOSIT - LUCKNOW SKY LAP                                                  </v>
          </cell>
          <cell r="D105">
            <v>30132</v>
          </cell>
          <cell r="H105">
            <v>30132</v>
          </cell>
        </row>
        <row r="106">
          <cell r="C106" t="str">
            <v xml:space="preserve">            BRAND FACTORY - SECURITY DEPOSIT - NEW DELHI - CITY SQUARE MALL                                     </v>
          </cell>
          <cell r="D106">
            <v>58320</v>
          </cell>
          <cell r="H106">
            <v>58320</v>
          </cell>
        </row>
        <row r="107">
          <cell r="C107" t="str">
            <v xml:space="preserve">            BRAND FACTORY - SECURITY DEPOSIT - NEW DELHI - VIKAS SURYA MALL                                     </v>
          </cell>
          <cell r="D107">
            <v>40000</v>
          </cell>
          <cell r="H107">
            <v>40000</v>
          </cell>
        </row>
        <row r="108">
          <cell r="C108" t="str">
            <v xml:space="preserve">            BRAND FACTORY - SECURITY DEPOSIT - PATNA - RAJA BAZAAR                                              </v>
          </cell>
          <cell r="D108">
            <v>43134</v>
          </cell>
          <cell r="H108">
            <v>43134</v>
          </cell>
        </row>
        <row r="109">
          <cell r="C109" t="str">
            <v xml:space="preserve">            BRAND FACTORY - SECURITY DEPOSIT - PATNA GODAVARI PALACE                                            </v>
          </cell>
          <cell r="D109">
            <v>76300</v>
          </cell>
          <cell r="H109">
            <v>76300</v>
          </cell>
        </row>
        <row r="110">
          <cell r="C110" t="str">
            <v xml:space="preserve">            BRAND FACTORY - SECURITY DEPOSIT - PUNE -PREMIER PLAZA -CHINCHAW                                    </v>
          </cell>
          <cell r="D110">
            <v>123930</v>
          </cell>
          <cell r="H110">
            <v>123930</v>
          </cell>
        </row>
        <row r="111">
          <cell r="C111" t="str">
            <v xml:space="preserve">            BRAND FACTORY - SECURITY DEPOSIT - RAJKOT - AASHIRWAD CITY CENTER                                   </v>
          </cell>
          <cell r="D111">
            <v>108378</v>
          </cell>
          <cell r="H111">
            <v>108378</v>
          </cell>
        </row>
        <row r="112">
          <cell r="C112" t="str">
            <v xml:space="preserve">            BRAND FACTORY - SECURITY DEPOSIT - SALEM -NARASUS MURALI TOWERS                                     </v>
          </cell>
          <cell r="D112">
            <v>72900</v>
          </cell>
          <cell r="H112">
            <v>72900</v>
          </cell>
        </row>
        <row r="113">
          <cell r="C113" t="str">
            <v xml:space="preserve">            BRAND FACTORY - SECURITY DEPOSIT - SECUNDERABAD - BEGUMPETH - GSSH                                  </v>
          </cell>
          <cell r="D113">
            <v>42282</v>
          </cell>
          <cell r="H113">
            <v>42282</v>
          </cell>
        </row>
        <row r="114">
          <cell r="C114" t="str">
            <v xml:space="preserve">            BRAND FACTORY - SECURITY DEPOSIT - SILIGURI - SF ROAD                                               </v>
          </cell>
          <cell r="D114">
            <v>80190</v>
          </cell>
          <cell r="H114">
            <v>80190</v>
          </cell>
        </row>
        <row r="115">
          <cell r="C115" t="str">
            <v xml:space="preserve">            BRAND FACTORY - SECURITY DEPOSIT - SURAT - VIP ROAD                                                 </v>
          </cell>
          <cell r="D115">
            <v>80190</v>
          </cell>
          <cell r="H115">
            <v>80190</v>
          </cell>
        </row>
        <row r="116">
          <cell r="C116" t="str">
            <v xml:space="preserve">            BRAND FACTORY - SECURITY DEPOSIT - THE CELEBRATION MA                                               </v>
          </cell>
          <cell r="D116">
            <v>82620</v>
          </cell>
          <cell r="H116">
            <v>82620</v>
          </cell>
        </row>
        <row r="117">
          <cell r="C117" t="str">
            <v xml:space="preserve">            BRAND FACTORY - SECURITY DEPOSIT - VADODARA - RAAMA ICON                                            </v>
          </cell>
          <cell r="D117">
            <v>103000</v>
          </cell>
          <cell r="H117">
            <v>103000</v>
          </cell>
        </row>
        <row r="118">
          <cell r="C118" t="str">
            <v xml:space="preserve">            BRAND FACTORY - SECURITY DEPOSIT - VISAKAPATNAM - SRIRAM NARAS                                      </v>
          </cell>
          <cell r="D118">
            <v>83106</v>
          </cell>
          <cell r="H118">
            <v>83106</v>
          </cell>
        </row>
        <row r="119">
          <cell r="C119" t="str">
            <v xml:space="preserve">            BRAND FACTORY - SECURITY DEPOSIT - ZIRAKHPUR - COSMOS PLAZA MALL                                    </v>
          </cell>
          <cell r="D119">
            <v>48600</v>
          </cell>
          <cell r="H119">
            <v>48600</v>
          </cell>
        </row>
        <row r="120">
          <cell r="C120" t="str">
            <v xml:space="preserve">            FF-F1EE-SECURITY DEPOSIT-SELAM NARASUS MURALI TOWER                                                 </v>
          </cell>
          <cell r="D120">
            <v>44712</v>
          </cell>
          <cell r="H120">
            <v>44712</v>
          </cell>
        </row>
        <row r="121">
          <cell r="C121" t="str">
            <v xml:space="preserve">            FF-F1FD-SECURITY DEPOSIT-GODAVARI PALACE                                                            </v>
          </cell>
          <cell r="D121">
            <v>50544</v>
          </cell>
          <cell r="H121">
            <v>50544</v>
          </cell>
        </row>
        <row r="122">
          <cell r="C122" t="str">
            <v xml:space="preserve">            FF-F1GD-SECURITY DEPOSIT-ZIRAKHPUR COSMOS PLAZA MALL                                                </v>
          </cell>
          <cell r="D122">
            <v>107406</v>
          </cell>
          <cell r="H122">
            <v>107406</v>
          </cell>
        </row>
        <row r="123">
          <cell r="C123" t="str">
            <v xml:space="preserve">            FF-F1GE-SECURITY DEPOSIT-PATNA RAJA BAZAAR                                                          </v>
          </cell>
          <cell r="D123">
            <v>37665</v>
          </cell>
          <cell r="H123">
            <v>37665</v>
          </cell>
        </row>
        <row r="124">
          <cell r="C124" t="str">
            <v xml:space="preserve">            FF-F1IF-SECURITY DEPOSIT-SURAT VIP ROAD                                                             </v>
          </cell>
          <cell r="D124">
            <v>94770</v>
          </cell>
          <cell r="H124">
            <v>94770</v>
          </cell>
        </row>
        <row r="125">
          <cell r="C125" t="str">
            <v xml:space="preserve">            FF-F1IG-SECURITY DEPOSIT-DEHRADUN DARSHNI TOWER                                                     </v>
          </cell>
          <cell r="D125">
            <v>53946</v>
          </cell>
          <cell r="H125">
            <v>53946</v>
          </cell>
        </row>
        <row r="126">
          <cell r="C126" t="str">
            <v xml:space="preserve">            FF-F1JD-SECURITY DEPOSIT-SILIGURI S F ROAD                                                          </v>
          </cell>
          <cell r="D126">
            <v>112266</v>
          </cell>
          <cell r="H126">
            <v>112266</v>
          </cell>
        </row>
        <row r="127">
          <cell r="C127" t="str">
            <v xml:space="preserve">            FF-F1KE-SECURITY DEPOSIT-JAIPUR SUNNY TRADE CENTER                                                  </v>
          </cell>
          <cell r="D127">
            <v>54918</v>
          </cell>
          <cell r="H127">
            <v>54918</v>
          </cell>
        </row>
        <row r="128">
          <cell r="C128" t="str">
            <v xml:space="preserve">            FF-F1LD-SECURITY DEPOSIT-HYDERABAD DILKUSH NAGAR                                                    </v>
          </cell>
          <cell r="D128">
            <v>142155</v>
          </cell>
          <cell r="H128">
            <v>142155</v>
          </cell>
        </row>
        <row r="129">
          <cell r="C129" t="str">
            <v xml:space="preserve">            FF-F1NE-SECURITY DEPOSIT-RAJKOT AASHIRWAD CITY CENTER                                               </v>
          </cell>
          <cell r="D129">
            <v>52488</v>
          </cell>
          <cell r="H129">
            <v>52488</v>
          </cell>
        </row>
        <row r="130">
          <cell r="C130" t="str">
            <v xml:space="preserve">            FF-F1NG-SECURITY DEPOSIT-GUWAHATI PRITHVI PLANET                                                    </v>
          </cell>
          <cell r="D130">
            <v>86022</v>
          </cell>
          <cell r="H130">
            <v>86022</v>
          </cell>
        </row>
        <row r="131">
          <cell r="C131" t="str">
            <v xml:space="preserve">            FF-F1OD-SECURITY DEPOSIT-BENGALORE SARJAPUR ROAD                                                    </v>
          </cell>
          <cell r="D131">
            <v>41796</v>
          </cell>
          <cell r="H131">
            <v>41796</v>
          </cell>
        </row>
        <row r="132">
          <cell r="C132" t="str">
            <v xml:space="preserve">            FF-F1OG-SECURITY DEPOSIT-ASANSOL SENTRUM MALL                                                       </v>
          </cell>
          <cell r="D132">
            <v>117369</v>
          </cell>
          <cell r="H132">
            <v>117369</v>
          </cell>
        </row>
        <row r="133">
          <cell r="C133" t="str">
            <v xml:space="preserve">            FF-F1QD-SECURITY DEPOSIT-BENGALORE KANAKPURA ROAD                                                   </v>
          </cell>
          <cell r="D133">
            <v>98415</v>
          </cell>
          <cell r="H133">
            <v>98415</v>
          </cell>
        </row>
        <row r="134">
          <cell r="C134" t="str">
            <v xml:space="preserve">            FF-F1RF-SECURITY DEPOSIT-KANPUR RAVE MOTI MALL                                                      </v>
          </cell>
          <cell r="D134">
            <v>54432</v>
          </cell>
          <cell r="H134">
            <v>54432</v>
          </cell>
        </row>
        <row r="135">
          <cell r="C135" t="str">
            <v xml:space="preserve">            FF-F1SG-SECURITY DEPOSIT-INDORE BPK SQARE                                                           </v>
          </cell>
          <cell r="D135">
            <v>82620</v>
          </cell>
          <cell r="H135">
            <v>82620</v>
          </cell>
        </row>
        <row r="136">
          <cell r="C136" t="str">
            <v xml:space="preserve">            FF-F1TD-SECURITY DEPOSIT-HYDERABAD KUKATPALLY                                                       </v>
          </cell>
          <cell r="D136">
            <v>76545</v>
          </cell>
          <cell r="H136">
            <v>76545</v>
          </cell>
        </row>
        <row r="137">
          <cell r="C137" t="str">
            <v xml:space="preserve">            FF-F1WG-SECURITY DEPOSIT-LUCKNOW SKY LAP                                                            </v>
          </cell>
          <cell r="D137">
            <v>47628</v>
          </cell>
          <cell r="H137">
            <v>47628</v>
          </cell>
        </row>
        <row r="138">
          <cell r="C138" t="str">
            <v xml:space="preserve">            FF-F1XG-SECURITY DEPOSIT-CHENNAI PALLIKARANAI                                                       </v>
          </cell>
          <cell r="D138">
            <v>57834</v>
          </cell>
          <cell r="H138">
            <v>57834</v>
          </cell>
        </row>
        <row r="139">
          <cell r="C139" t="str">
            <v xml:space="preserve">            FUTURE MARKET NETWORKS LTD - COSMOS MALL - CAM DEPOSIT                                              </v>
          </cell>
          <cell r="D139">
            <v>26220</v>
          </cell>
          <cell r="H139">
            <v>26220</v>
          </cell>
        </row>
        <row r="140">
          <cell r="C140" t="str">
            <v xml:space="preserve">            FUTURE MARKET NETWORKS LTD - COSMOS MALL - RENT -SECURITY DEPOSIT                                   </v>
          </cell>
          <cell r="D140">
            <v>154009</v>
          </cell>
          <cell r="H140">
            <v>154009</v>
          </cell>
        </row>
        <row r="141">
          <cell r="C141" t="str">
            <v xml:space="preserve">            G ARUNAKSHI -RENTAL DEPOSIT                                                                         </v>
          </cell>
          <cell r="D141">
            <v>4300000.5</v>
          </cell>
          <cell r="H141">
            <v>4300000.5</v>
          </cell>
        </row>
        <row r="142">
          <cell r="C142" t="str">
            <v xml:space="preserve">            GANGANARASAIAH -SECURITY DEPOSIT CRECHE ROOM                                                        </v>
          </cell>
          <cell r="D142">
            <v>57000</v>
          </cell>
          <cell r="H142">
            <v>57000</v>
          </cell>
        </row>
        <row r="143">
          <cell r="C143" t="str">
            <v xml:space="preserve">            GARUDAPPA (SECURITY DEPOSIT) SRI MARUTHI WATER SUPPLY                                               </v>
          </cell>
          <cell r="D143">
            <v>30000</v>
          </cell>
          <cell r="H143">
            <v>30000</v>
          </cell>
        </row>
        <row r="144">
          <cell r="C144" t="str">
            <v xml:space="preserve">            GOVINDRAJU  A - LAGGERE UNIT - SECURITY DEPOSIT                                                     </v>
          </cell>
          <cell r="E144">
            <v>270</v>
          </cell>
          <cell r="I144">
            <v>270</v>
          </cell>
        </row>
        <row r="145">
          <cell r="C145" t="str">
            <v xml:space="preserve">            LFS - FURUTE LIFE STYLE - SECURITY DEPOSIT - NAGPUR - POONAM MALL -VIP ROAD                         </v>
          </cell>
          <cell r="D145">
            <v>104312</v>
          </cell>
          <cell r="H145">
            <v>104312</v>
          </cell>
        </row>
        <row r="146">
          <cell r="C146" t="str">
            <v xml:space="preserve">            LFS - FUTURE LIFE STYLE - SECURITY DEPOSIT -  MUMBAI - VIKHROLI  247 PARK -                         </v>
          </cell>
          <cell r="D146">
            <v>216400</v>
          </cell>
          <cell r="H146">
            <v>216400</v>
          </cell>
        </row>
        <row r="147">
          <cell r="C147" t="str">
            <v xml:space="preserve">            LFS - FUTURE LIFE STYLE - SECURITY DEPOSIT -  RANCHI (SAVYRAJ MALL)                                 </v>
          </cell>
          <cell r="D147">
            <v>180900</v>
          </cell>
          <cell r="H147">
            <v>180900</v>
          </cell>
        </row>
        <row r="148">
          <cell r="C148" t="str">
            <v xml:space="preserve">            LFS - FUTURE LIFE STYLE - SECURITY DEPOSIT-  CENTRE MALL ( PIMPRI CITY)                             </v>
          </cell>
          <cell r="D148">
            <v>184210</v>
          </cell>
          <cell r="H148">
            <v>184210</v>
          </cell>
        </row>
        <row r="149">
          <cell r="C149" t="str">
            <v xml:space="preserve">            LFS - FUTURE LIFE STYLE - SECURITY DEPOSIT - CT SILLIGURI- COSMOS MALL                              </v>
          </cell>
          <cell r="D149">
            <v>221900</v>
          </cell>
          <cell r="H149">
            <v>221900</v>
          </cell>
        </row>
        <row r="150">
          <cell r="C150" t="str">
            <v xml:space="preserve">            LFS - FUTURE LIFE STYLE - SECURITY DEPOSIT - CT-PUNE (AMANORA TOWN CENTER)                          </v>
          </cell>
          <cell r="D150">
            <v>188600</v>
          </cell>
          <cell r="H150">
            <v>188600</v>
          </cell>
        </row>
        <row r="151">
          <cell r="C151" t="str">
            <v xml:space="preserve">            LFS - FUTURE LIFE STYLE - SECURITY DEPOSIT - DAHISAR - THAKUR MALL                                  </v>
          </cell>
          <cell r="D151">
            <v>97653</v>
          </cell>
          <cell r="H151">
            <v>97653</v>
          </cell>
        </row>
        <row r="152">
          <cell r="C152" t="str">
            <v xml:space="preserve">            LFS - FUTURE LIFE STYLE - SECURITY DEPOSIT - GACHIBOWLI ( HYDERABAD)                                </v>
          </cell>
          <cell r="D152">
            <v>201965</v>
          </cell>
          <cell r="H152">
            <v>201965</v>
          </cell>
        </row>
        <row r="153">
          <cell r="C153" t="str">
            <v xml:space="preserve">            LFS - FUTURE LIFE STYLE - SECURITY DEPOSIT - GUWAHATI -  EXOTICA GREENS                             </v>
          </cell>
          <cell r="D153">
            <v>288522</v>
          </cell>
          <cell r="H153">
            <v>288522</v>
          </cell>
        </row>
        <row r="154">
          <cell r="C154" t="str">
            <v xml:space="preserve">            LFS - FUTURE LIFE STYLE - SECURITY DEPOSIT - HYDERABAD - G.S. CENTER POINT                          </v>
          </cell>
          <cell r="D154">
            <v>122067</v>
          </cell>
          <cell r="H154">
            <v>122067</v>
          </cell>
        </row>
        <row r="155">
          <cell r="C155" t="str">
            <v xml:space="preserve">            LFS - FUTURE LIFE STYLE - SECURITY DEPOSIT - HYDERABAD - GSM MALL- CHANDANA                         </v>
          </cell>
          <cell r="D155">
            <v>186400</v>
          </cell>
          <cell r="H155">
            <v>186400</v>
          </cell>
        </row>
        <row r="156">
          <cell r="C156" t="str">
            <v xml:space="preserve">            LFS - FUTURE LIFE STYLE - SECURITY DEPOSIT - KOCHI, M.G ROAD-CENTRE SQUARE                          </v>
          </cell>
          <cell r="D156">
            <v>155358</v>
          </cell>
          <cell r="H156">
            <v>155358</v>
          </cell>
        </row>
        <row r="157">
          <cell r="C157" t="str">
            <v xml:space="preserve">            LFS - FUTURE LIFE STYLE - SECURITY DEPOSIT - LUCKNOW - SAHARA GANJ                                  </v>
          </cell>
          <cell r="D157">
            <v>66582</v>
          </cell>
          <cell r="H157">
            <v>66582</v>
          </cell>
        </row>
        <row r="158">
          <cell r="C158" t="str">
            <v xml:space="preserve">            LFS - FUTURE LIFE STYLE - SECURITY DEPOSIT - NEW DELHI (ROHINI)                                     </v>
          </cell>
          <cell r="D158">
            <v>166400</v>
          </cell>
          <cell r="H158">
            <v>166400</v>
          </cell>
        </row>
        <row r="159">
          <cell r="C159" t="str">
            <v xml:space="preserve">            LFS - FUTURE LIFE STYLE - SECURITY DEPOSIT - RNT MARG -NEAR RIGAL ( INDORE)                         </v>
          </cell>
          <cell r="D159">
            <v>190868</v>
          </cell>
          <cell r="H159">
            <v>190868</v>
          </cell>
        </row>
        <row r="160">
          <cell r="C160" t="str">
            <v xml:space="preserve">            LFS - FUTURE LIFE STYLE - SECURITY DEPOSIT - SAHEED NAGAR ( BHUBANESHWAR)                           </v>
          </cell>
          <cell r="D160">
            <v>179771</v>
          </cell>
          <cell r="H160">
            <v>179771</v>
          </cell>
        </row>
        <row r="161">
          <cell r="C161" t="str">
            <v xml:space="preserve">            LFS - FUTURE LIFE STYLE - SECURITY DEPOSIT - SPECTRUM MALL- BANGALORE                               </v>
          </cell>
          <cell r="D161">
            <v>285200</v>
          </cell>
          <cell r="H161">
            <v>285200</v>
          </cell>
        </row>
        <row r="162">
          <cell r="C162" t="str">
            <v xml:space="preserve">            LFS - FUTURE LIFE STYLE - SECURITY DEPOSIT (GURGAON)                                                </v>
          </cell>
          <cell r="D162">
            <v>145371</v>
          </cell>
          <cell r="H162">
            <v>145371</v>
          </cell>
        </row>
        <row r="163">
          <cell r="C163" t="str">
            <v xml:space="preserve">            LFS - FUTURE LIFE STYLE - SECURITY DEPOSIT (RAIPUR)                                                 </v>
          </cell>
          <cell r="D163">
            <v>197500</v>
          </cell>
          <cell r="H163">
            <v>197500</v>
          </cell>
        </row>
        <row r="164">
          <cell r="C164" t="str">
            <v xml:space="preserve">            LFS - FUTURE LIFE STYLE- SECURITY DEPOSIT - KUKATPALLY ( HYDERABAD)                                 </v>
          </cell>
          <cell r="D164">
            <v>215282</v>
          </cell>
          <cell r="H164">
            <v>215282</v>
          </cell>
        </row>
        <row r="165">
          <cell r="C165" t="str">
            <v xml:space="preserve">            LFS - FUTURE LIFE STYLE- SECURITY DEPOSIT (AHMEDABAD)                                               </v>
          </cell>
          <cell r="D165">
            <v>157562</v>
          </cell>
          <cell r="H165">
            <v>157562</v>
          </cell>
        </row>
        <row r="166">
          <cell r="C166" t="str">
            <v xml:space="preserve">            LFS - FUTURE LIFE STYLE- SECURITY DEPOSIT (J P NGR BANGALORE)                                       </v>
          </cell>
          <cell r="D166">
            <v>194198</v>
          </cell>
          <cell r="H166">
            <v>194198</v>
          </cell>
        </row>
        <row r="167">
          <cell r="C167" t="str">
            <v xml:space="preserve">            LFS - FUTURE LIFE STYLE- SECURITY DEPOSIT (JAIPUR)                                                  </v>
          </cell>
          <cell r="D167">
            <v>126505</v>
          </cell>
          <cell r="H167">
            <v>126505</v>
          </cell>
        </row>
        <row r="168">
          <cell r="C168" t="str">
            <v xml:space="preserve">            LFS - FUTURE LIFE STYLE- SECURITY DEPOSIT (KRD PUNE)                                                </v>
          </cell>
          <cell r="D168">
            <v>272986</v>
          </cell>
          <cell r="H168">
            <v>272986</v>
          </cell>
        </row>
        <row r="169">
          <cell r="C169" t="str">
            <v xml:space="preserve">            LFS - FUTURE LIFE STYLE- SECURITY DEPOSIT (SURAT)                                                   </v>
          </cell>
          <cell r="D169">
            <v>204164</v>
          </cell>
          <cell r="H169">
            <v>204164</v>
          </cell>
        </row>
        <row r="170">
          <cell r="C170" t="str">
            <v xml:space="preserve">            LFS - FUTURE LIFE STYLE- SECURITY DEPOSIT (VISHAKAPATNAM)                                           </v>
          </cell>
          <cell r="D170">
            <v>55485</v>
          </cell>
          <cell r="H170">
            <v>55485</v>
          </cell>
        </row>
        <row r="171">
          <cell r="C171" t="str">
            <v xml:space="preserve">            LFS - FUTURE LIFE STYLE- SECURITY DEPOSIT- ASCENT MALL (PUNE)                                       </v>
          </cell>
          <cell r="D171">
            <v>199746</v>
          </cell>
          <cell r="H171">
            <v>199746</v>
          </cell>
        </row>
        <row r="172">
          <cell r="C172" t="str">
            <v xml:space="preserve">            LFS - FUTURE LIFE STYLE- SECURITY DEPOSIT -FRAZER ROAD (PATNA)                                      </v>
          </cell>
          <cell r="D172">
            <v>172004</v>
          </cell>
          <cell r="H172">
            <v>172004</v>
          </cell>
        </row>
        <row r="173">
          <cell r="C173" t="str">
            <v xml:space="preserve">            LFS - FUTURE LIFE STYLE- SECURITY DEPOSIT -METRO EMPORIUM (KOLKATA)                                 </v>
          </cell>
          <cell r="D173">
            <v>170900</v>
          </cell>
          <cell r="H173">
            <v>170900</v>
          </cell>
        </row>
        <row r="174">
          <cell r="C174" t="str">
            <v xml:space="preserve">            LFS - FUTURE LIFE STYLE- SECURITY DEPOSIT SOUL SPACE SPIRIT (BANGALORE)                             </v>
          </cell>
          <cell r="D174">
            <v>199746</v>
          </cell>
          <cell r="H174">
            <v>199746</v>
          </cell>
        </row>
        <row r="175">
          <cell r="C175" t="str">
            <v xml:space="preserve">            LFS- FUTURE  LIFE STYLE - SECURITY DEPOSIT- BANGALORE - RESIDENCY ROAD                              </v>
          </cell>
          <cell r="D175">
            <v>147600</v>
          </cell>
          <cell r="H175">
            <v>147600</v>
          </cell>
        </row>
        <row r="176">
          <cell r="C176" t="str">
            <v xml:space="preserve">            MOHAMMED MAQSOOD - SECURITY DEPOSIT                                                                 </v>
          </cell>
          <cell r="D176">
            <v>1500000</v>
          </cell>
          <cell r="H176">
            <v>1500000</v>
          </cell>
        </row>
        <row r="177">
          <cell r="C177" t="str">
            <v xml:space="preserve">            MOHAMMED MASOOD - SECURITY DEPOSIT                                                                  </v>
          </cell>
          <cell r="D177">
            <v>1500000</v>
          </cell>
          <cell r="H177">
            <v>1500000</v>
          </cell>
        </row>
        <row r="178">
          <cell r="C178" t="str">
            <v xml:space="preserve">            SECURITY DEPOSITE MSEDL - PUNE FACTORY CONSUMER NO.160254541637                                     </v>
          </cell>
          <cell r="D178">
            <v>10000</v>
          </cell>
          <cell r="H178">
            <v>10000</v>
          </cell>
        </row>
        <row r="179">
          <cell r="C179" t="str">
            <v xml:space="preserve">            TELEPHONE DEPOSIT                                                                                   </v>
          </cell>
          <cell r="D179">
            <v>9275</v>
          </cell>
          <cell r="H179">
            <v>9275</v>
          </cell>
        </row>
        <row r="180">
          <cell r="C180" t="str">
            <v xml:space="preserve">            TELEPHONE DEPOSIT- TG PALYA                                                                         </v>
          </cell>
          <cell r="D180">
            <v>100</v>
          </cell>
          <cell r="H180">
            <v>100</v>
          </cell>
        </row>
        <row r="181">
          <cell r="C181" t="str">
            <v xml:space="preserve">        ABFL MARGINE RECEIVABLE@ 5% ON INV AMOUNT                                                           </v>
          </cell>
          <cell r="D181">
            <v>649174.22</v>
          </cell>
          <cell r="G181">
            <v>276720.53999999998</v>
          </cell>
          <cell r="H181">
            <v>372453.68</v>
          </cell>
        </row>
        <row r="182">
          <cell r="C182" t="str">
            <v xml:space="preserve">    LOANS &amp; ADVANCES (ASSET)</v>
          </cell>
          <cell r="D182">
            <v>1543871.29</v>
          </cell>
          <cell r="F182">
            <v>42165.52</v>
          </cell>
          <cell r="G182">
            <v>2103.9</v>
          </cell>
          <cell r="H182">
            <v>1583932.91</v>
          </cell>
        </row>
        <row r="183">
          <cell r="C183" t="str">
            <v xml:space="preserve">        OTHER CURRENT ASSETS</v>
          </cell>
          <cell r="D183">
            <v>1284458.3</v>
          </cell>
          <cell r="F183">
            <v>42165.52</v>
          </cell>
          <cell r="G183">
            <v>2103.9</v>
          </cell>
          <cell r="H183">
            <v>1324519.92</v>
          </cell>
        </row>
        <row r="184">
          <cell r="C184" t="str">
            <v xml:space="preserve">            INTEREST  ACCURED  ON BANK FD                                                                       </v>
          </cell>
          <cell r="E184">
            <v>4263.3500000000004</v>
          </cell>
          <cell r="G184">
            <v>2103.9</v>
          </cell>
          <cell r="I184">
            <v>6367.25</v>
          </cell>
        </row>
        <row r="185">
          <cell r="C185" t="str">
            <v xml:space="preserve">            TCS RECEIAVBLE PURCHASE                                                                             </v>
          </cell>
          <cell r="D185">
            <v>23160.02</v>
          </cell>
          <cell r="H185">
            <v>23160.02</v>
          </cell>
        </row>
        <row r="186">
          <cell r="C186" t="str">
            <v xml:space="preserve">            TDS-DEDUCTED RECEIVABLE                                                                             </v>
          </cell>
          <cell r="D186">
            <v>1265561.6299999999</v>
          </cell>
          <cell r="F186">
            <v>42165.52</v>
          </cell>
          <cell r="H186">
            <v>1307727.1499999999</v>
          </cell>
        </row>
        <row r="187">
          <cell r="C187" t="str">
            <v xml:space="preserve">        PREPAID EXPENSES                                                                                    </v>
          </cell>
          <cell r="D187">
            <v>259412.99</v>
          </cell>
          <cell r="H187">
            <v>259412.99</v>
          </cell>
        </row>
        <row r="188">
          <cell r="C188" t="str">
            <v xml:space="preserve">    PROVISION</v>
          </cell>
          <cell r="D188">
            <v>1592945.19</v>
          </cell>
          <cell r="F188">
            <v>316943</v>
          </cell>
          <cell r="G188">
            <v>220479</v>
          </cell>
          <cell r="H188">
            <v>1689409.19</v>
          </cell>
        </row>
        <row r="189">
          <cell r="C189" t="str">
            <v xml:space="preserve">        SAMPLES</v>
          </cell>
          <cell r="D189">
            <v>1534499.19</v>
          </cell>
          <cell r="F189">
            <v>316943</v>
          </cell>
          <cell r="G189">
            <v>220479</v>
          </cell>
          <cell r="H189">
            <v>1630963.19</v>
          </cell>
        </row>
        <row r="190">
          <cell r="C190" t="str">
            <v xml:space="preserve">            ALEKH APPEARLS - SAMPLES      -GUWAHATI</v>
          </cell>
          <cell r="D190">
            <v>566318.18999999994</v>
          </cell>
          <cell r="F190">
            <v>178825</v>
          </cell>
          <cell r="G190">
            <v>88530</v>
          </cell>
          <cell r="H190">
            <v>656613.18999999994</v>
          </cell>
        </row>
        <row r="191">
          <cell r="C191" t="str">
            <v xml:space="preserve">            ALTO ENTERPRISES - SAMPLES    -MUMBAI</v>
          </cell>
          <cell r="D191">
            <v>444919</v>
          </cell>
          <cell r="H191">
            <v>444919</v>
          </cell>
        </row>
        <row r="192">
          <cell r="C192" t="str">
            <v xml:space="preserve">            KS SELECTIONS PRIVATE LIMITED (SAMPLES) -DELHI</v>
          </cell>
          <cell r="E192">
            <v>1207</v>
          </cell>
          <cell r="I192">
            <v>1207</v>
          </cell>
        </row>
        <row r="193">
          <cell r="C193" t="str">
            <v xml:space="preserve">            LIBERTY MARKETERS - SAMPLES   -ERNAKULAM</v>
          </cell>
          <cell r="E193">
            <v>3891</v>
          </cell>
          <cell r="I193">
            <v>3891</v>
          </cell>
        </row>
        <row r="194">
          <cell r="C194" t="str">
            <v xml:space="preserve">            S HARLALKA  ( SAMPLES )       -KOLKATTA</v>
          </cell>
          <cell r="D194">
            <v>380054</v>
          </cell>
          <cell r="F194">
            <v>6169</v>
          </cell>
          <cell r="H194">
            <v>386223</v>
          </cell>
        </row>
        <row r="195">
          <cell r="C195" t="str">
            <v xml:space="preserve">            SONU AGENCIES ( CHANDIGARH ) SAMPLES -CHANDIGARH</v>
          </cell>
          <cell r="D195">
            <v>148306</v>
          </cell>
          <cell r="F195">
            <v>131949</v>
          </cell>
          <cell r="G195">
            <v>131949</v>
          </cell>
          <cell r="H195">
            <v>148306</v>
          </cell>
        </row>
        <row r="196">
          <cell r="C196" t="str">
            <v xml:space="preserve">        T BASE DIST. SAMPLE MOVEMENT                                                                        </v>
          </cell>
          <cell r="D196">
            <v>58446</v>
          </cell>
          <cell r="H196">
            <v>58446</v>
          </cell>
        </row>
        <row r="197">
          <cell r="C197" t="str">
            <v xml:space="preserve">    STAFF AND LABOUR ADVANCE</v>
          </cell>
          <cell r="D197">
            <v>696315</v>
          </cell>
          <cell r="F197">
            <v>79100</v>
          </cell>
          <cell r="G197">
            <v>125456</v>
          </cell>
          <cell r="H197">
            <v>649959</v>
          </cell>
        </row>
        <row r="198">
          <cell r="C198" t="str">
            <v xml:space="preserve">        STAFF AND LABOUR ADVANCE</v>
          </cell>
          <cell r="D198">
            <v>696315</v>
          </cell>
          <cell r="F198">
            <v>79100</v>
          </cell>
          <cell r="G198">
            <v>125456</v>
          </cell>
          <cell r="H198">
            <v>649959</v>
          </cell>
        </row>
        <row r="199">
          <cell r="C199" t="str">
            <v xml:space="preserve">            AMIT DARJI- T BASE EXPENSES                                                                         </v>
          </cell>
          <cell r="E199">
            <v>13123</v>
          </cell>
          <cell r="G199">
            <v>15185</v>
          </cell>
          <cell r="I199">
            <v>28308</v>
          </cell>
        </row>
        <row r="200">
          <cell r="C200" t="str">
            <v xml:space="preserve">            AMITH MODAL SALARY ADVANCE                                                                          </v>
          </cell>
          <cell r="D200">
            <v>329788</v>
          </cell>
          <cell r="H200">
            <v>329788</v>
          </cell>
        </row>
        <row r="201">
          <cell r="C201" t="str">
            <v xml:space="preserve">            BHUPEN SARKAR  - SILLIGURI STORES- SALARY ADVANCE                                                   </v>
          </cell>
          <cell r="D201">
            <v>3000</v>
          </cell>
          <cell r="G201">
            <v>3000</v>
          </cell>
        </row>
        <row r="202">
          <cell r="C202" t="str">
            <v xml:space="preserve">            DIWAKAR SALARY ADVANCE                                                                              </v>
          </cell>
          <cell r="D202">
            <v>14600</v>
          </cell>
          <cell r="H202">
            <v>14600</v>
          </cell>
        </row>
        <row r="203">
          <cell r="C203" t="str">
            <v xml:space="preserve">            FRANCIS (FG STORE) - SALARY ADVANCE                                                                 </v>
          </cell>
          <cell r="F203">
            <v>3100</v>
          </cell>
          <cell r="G203">
            <v>3100</v>
          </cell>
        </row>
        <row r="204">
          <cell r="C204" t="str">
            <v xml:space="preserve">            HINDI WORKERS INTERSTATE TUMKUR AND TGP-ADVANCE PAID                                                </v>
          </cell>
          <cell r="D204">
            <v>133384</v>
          </cell>
          <cell r="H204">
            <v>133384</v>
          </cell>
        </row>
        <row r="205">
          <cell r="C205" t="str">
            <v xml:space="preserve">            JAGANATH K B - P M - TS  0459- SALARY ADVANCE                                                       </v>
          </cell>
          <cell r="D205">
            <v>1178</v>
          </cell>
          <cell r="H205">
            <v>1178</v>
          </cell>
        </row>
        <row r="206">
          <cell r="C206" t="str">
            <v xml:space="preserve">            JAYAVANT GILBILIE- ASM - SALARY ADVANCE                                                             </v>
          </cell>
          <cell r="D206">
            <v>8435</v>
          </cell>
          <cell r="H206">
            <v>8435</v>
          </cell>
        </row>
        <row r="207">
          <cell r="C207" t="str">
            <v xml:space="preserve">            KESHAVAMURTHY (DISPATCH WORKER)                                                                     </v>
          </cell>
          <cell r="D207">
            <v>1000</v>
          </cell>
          <cell r="H207">
            <v>1000</v>
          </cell>
        </row>
        <row r="208">
          <cell r="C208" t="str">
            <v xml:space="preserve">            KRISHNAMURTHY SALARY ADVANCE TRIMS STORE EMP-9340                                                   </v>
          </cell>
          <cell r="F208">
            <v>1000</v>
          </cell>
          <cell r="H208">
            <v>1000</v>
          </cell>
        </row>
        <row r="209">
          <cell r="C209" t="str">
            <v xml:space="preserve">            RAMESH ( ACCOUNTS MANAGER) - SALARY ADVANCE                                                         </v>
          </cell>
          <cell r="D209">
            <v>65158</v>
          </cell>
          <cell r="G209">
            <v>65158</v>
          </cell>
        </row>
        <row r="210">
          <cell r="C210" t="str">
            <v xml:space="preserve">            S SURESH KUMAR-1493 MM-SALARY ADVANCE                                                               </v>
          </cell>
          <cell r="D210">
            <v>35000</v>
          </cell>
          <cell r="H210">
            <v>35000</v>
          </cell>
        </row>
        <row r="211">
          <cell r="C211" t="str">
            <v xml:space="preserve">            SAGARIKA SAHU-SALARY ADVANCE TK NO.1205 DESIGN                                                      </v>
          </cell>
          <cell r="D211">
            <v>8000</v>
          </cell>
          <cell r="G211">
            <v>8000</v>
          </cell>
        </row>
        <row r="212">
          <cell r="C212" t="str">
            <v xml:space="preserve">            SAMEER KHAN TOKEN NO-1184- SALARY ADVANCE                                                           </v>
          </cell>
          <cell r="F212">
            <v>10000</v>
          </cell>
          <cell r="H212">
            <v>10000</v>
          </cell>
        </row>
        <row r="213">
          <cell r="C213" t="str">
            <v xml:space="preserve">            SANOVI DESIGN SALARY ADVANCE                                                                        </v>
          </cell>
          <cell r="E213">
            <v>15000</v>
          </cell>
          <cell r="F213">
            <v>15000</v>
          </cell>
          <cell r="G213">
            <v>15000</v>
          </cell>
          <cell r="I213">
            <v>15000</v>
          </cell>
        </row>
        <row r="214">
          <cell r="C214" t="str">
            <v xml:space="preserve">            SHABEER KHAN-EMP-828-SAMPLE SUPERVISOR                                                              </v>
          </cell>
          <cell r="G214">
            <v>6013</v>
          </cell>
          <cell r="I214">
            <v>6013</v>
          </cell>
        </row>
        <row r="215">
          <cell r="C215" t="str">
            <v xml:space="preserve">            SHAFEEQ AHMED-SALARY ADVANCE                                                                        </v>
          </cell>
          <cell r="F215">
            <v>30000</v>
          </cell>
          <cell r="G215">
            <v>10000</v>
          </cell>
          <cell r="H215">
            <v>20000</v>
          </cell>
        </row>
        <row r="216">
          <cell r="C216" t="str">
            <v xml:space="preserve">            SHIVAGAMI TRAVELLING  ADVANCE                                                                       </v>
          </cell>
          <cell r="D216">
            <v>40536</v>
          </cell>
          <cell r="H216">
            <v>40536</v>
          </cell>
        </row>
        <row r="217">
          <cell r="C217" t="str">
            <v xml:space="preserve">            SNEHA -SALARY ADVANCE                                                                               </v>
          </cell>
          <cell r="D217">
            <v>12000</v>
          </cell>
          <cell r="H217">
            <v>12000</v>
          </cell>
        </row>
        <row r="218">
          <cell r="C218" t="str">
            <v xml:space="preserve">            SOURABH GOSWAMI - SALARY ADVANCE                                                                    </v>
          </cell>
          <cell r="D218">
            <v>50000</v>
          </cell>
          <cell r="H218">
            <v>50000</v>
          </cell>
        </row>
        <row r="219">
          <cell r="C219" t="str">
            <v xml:space="preserve">            SUDHANSHU SURENDRA SINGH -ASM EXPENSES                                                              </v>
          </cell>
          <cell r="D219">
            <v>14359</v>
          </cell>
          <cell r="F219">
            <v>20000</v>
          </cell>
          <cell r="H219">
            <v>34359</v>
          </cell>
        </row>
        <row r="220">
          <cell r="C220" t="str">
            <v xml:space="preserve">            VISHNU RATHORE BACHOOMAL STORE SALARY ADVANCE                                                       </v>
          </cell>
          <cell r="D220">
            <v>8000</v>
          </cell>
          <cell r="H220">
            <v>8000</v>
          </cell>
        </row>
        <row r="221">
          <cell r="C221" t="str">
            <v xml:space="preserve">    STOCK</v>
          </cell>
          <cell r="D221">
            <v>7.0000000000000007E-2</v>
          </cell>
          <cell r="H221">
            <v>7.0000000000000007E-2</v>
          </cell>
        </row>
        <row r="222">
          <cell r="C222" t="str">
            <v xml:space="preserve">        STOCK WITH DEALERS ( DIRECT)                                                                        </v>
          </cell>
          <cell r="D222">
            <v>7.0000000000000007E-2</v>
          </cell>
          <cell r="H222">
            <v>7.0000000000000007E-2</v>
          </cell>
        </row>
        <row r="223">
          <cell r="C223" t="str">
            <v xml:space="preserve">    SUNDRY DEBTORS</v>
          </cell>
          <cell r="D223">
            <v>182875920.31</v>
          </cell>
          <cell r="F223">
            <v>51450101.18</v>
          </cell>
          <cell r="G223">
            <v>61467198.810000002</v>
          </cell>
          <cell r="H223">
            <v>172858822.66999999</v>
          </cell>
        </row>
        <row r="224">
          <cell r="C224" t="str">
            <v xml:space="preserve">        JOB WORK SALES</v>
          </cell>
          <cell r="E224">
            <v>3129956.56</v>
          </cell>
          <cell r="F224">
            <v>702215.6</v>
          </cell>
          <cell r="I224">
            <v>2427740.96</v>
          </cell>
        </row>
        <row r="225">
          <cell r="C225" t="str">
            <v xml:space="preserve">            A.I. ENTERPRISES PVT LTD.,    -CHE NNAI</v>
          </cell>
          <cell r="D225">
            <v>58409</v>
          </cell>
          <cell r="H225">
            <v>58409</v>
          </cell>
        </row>
        <row r="226">
          <cell r="C226" t="str">
            <v xml:space="preserve">            AMITHRAJ APPARELS             -BANGALORE</v>
          </cell>
          <cell r="E226">
            <v>3197022</v>
          </cell>
          <cell r="F226">
            <v>302215.59999999998</v>
          </cell>
          <cell r="I226">
            <v>2894806.4</v>
          </cell>
        </row>
        <row r="227">
          <cell r="C227" t="str">
            <v xml:space="preserve">            BHARTIYA INTERNATIONAL LTD    -BANAGLORE</v>
          </cell>
          <cell r="D227">
            <v>51955</v>
          </cell>
          <cell r="H227">
            <v>51955</v>
          </cell>
        </row>
        <row r="228">
          <cell r="C228" t="str">
            <v xml:space="preserve">            FASHION LINE APPARELS         -BANGALORE</v>
          </cell>
          <cell r="D228">
            <v>44650</v>
          </cell>
          <cell r="H228">
            <v>44650</v>
          </cell>
        </row>
        <row r="229">
          <cell r="C229" t="str">
            <v xml:space="preserve">            GOKALDAS EXPORTS (DIVISION OF GOKALDAS EXPORTS LTD) -BANAGLORE</v>
          </cell>
          <cell r="D229">
            <v>141140</v>
          </cell>
          <cell r="H229">
            <v>141140</v>
          </cell>
        </row>
        <row r="230">
          <cell r="C230" t="str">
            <v xml:space="preserve">            GOKALDAS IMAGES PVT LTD       -BANAGLORE</v>
          </cell>
          <cell r="D230">
            <v>82169</v>
          </cell>
          <cell r="H230">
            <v>82169</v>
          </cell>
        </row>
        <row r="231">
          <cell r="C231" t="str">
            <v xml:space="preserve">            GOODWILL FABRICS PVT LTD      -BANAGLORE</v>
          </cell>
          <cell r="E231">
            <v>365674</v>
          </cell>
          <cell r="F231">
            <v>400000</v>
          </cell>
          <cell r="H231">
            <v>34326</v>
          </cell>
        </row>
        <row r="232">
          <cell r="C232" t="str">
            <v xml:space="preserve">            LAJ EXPORTS LTD               -BANAGLORE</v>
          </cell>
          <cell r="D232">
            <v>4199</v>
          </cell>
          <cell r="H232">
            <v>4199</v>
          </cell>
        </row>
        <row r="233">
          <cell r="C233" t="str">
            <v xml:space="preserve">            M.G BROTHERS                  -BANAGLORE</v>
          </cell>
          <cell r="E233">
            <v>12907</v>
          </cell>
          <cell r="I233">
            <v>12907</v>
          </cell>
        </row>
        <row r="234">
          <cell r="C234" t="str">
            <v xml:space="preserve">            RIVIERA CREATIONS             -BANGALORE</v>
          </cell>
          <cell r="D234">
            <v>51595</v>
          </cell>
          <cell r="H234">
            <v>51595</v>
          </cell>
        </row>
        <row r="235">
          <cell r="C235" t="str">
            <v xml:space="preserve">            SHAHI EXPORTS PVT LTD         -MYSORE</v>
          </cell>
          <cell r="D235">
            <v>3224</v>
          </cell>
          <cell r="H235">
            <v>3224</v>
          </cell>
        </row>
        <row r="236">
          <cell r="C236" t="str">
            <v xml:space="preserve">            SUVASTRA INDIA                -BANAGLORE</v>
          </cell>
          <cell r="D236">
            <v>8305.44</v>
          </cell>
          <cell r="H236">
            <v>8305.44</v>
          </cell>
        </row>
        <row r="237">
          <cell r="C237" t="str">
            <v xml:space="preserve">        T BASE</v>
          </cell>
          <cell r="D237">
            <v>182131954.02000001</v>
          </cell>
          <cell r="F237">
            <v>24904236.579999998</v>
          </cell>
          <cell r="G237">
            <v>42276171.729999997</v>
          </cell>
          <cell r="H237">
            <v>164760018.86000001</v>
          </cell>
        </row>
        <row r="238">
          <cell r="C238" t="str">
            <v xml:space="preserve">            DEALERS</v>
          </cell>
          <cell r="D238">
            <v>2930986.9</v>
          </cell>
          <cell r="F238">
            <v>984805.5</v>
          </cell>
          <cell r="G238">
            <v>860310.31</v>
          </cell>
          <cell r="H238">
            <v>3055482.09</v>
          </cell>
        </row>
        <row r="239">
          <cell r="C239" t="str">
            <v xml:space="preserve">                APPEAL KIDS INTERNATIONAL PVT. LTD. -DELHI</v>
          </cell>
          <cell r="D239">
            <v>23543</v>
          </cell>
          <cell r="H239">
            <v>23543</v>
          </cell>
        </row>
        <row r="240">
          <cell r="C240" t="str">
            <v xml:space="preserve">                B.R GARMENTS                  -ETAWAH</v>
          </cell>
          <cell r="D240">
            <v>43460</v>
          </cell>
          <cell r="H240">
            <v>43460</v>
          </cell>
        </row>
        <row r="241">
          <cell r="C241" t="str">
            <v xml:space="preserve">                BHARNE CREATIONS              -GOA</v>
          </cell>
          <cell r="D241">
            <v>5817</v>
          </cell>
          <cell r="H241">
            <v>5817</v>
          </cell>
        </row>
        <row r="242">
          <cell r="C242" t="str">
            <v xml:space="preserve">                BLUE BELL FASHIONS            -IMPHAL</v>
          </cell>
          <cell r="D242">
            <v>3704</v>
          </cell>
          <cell r="H242">
            <v>3704</v>
          </cell>
        </row>
        <row r="243">
          <cell r="C243" t="str">
            <v xml:space="preserve">                CHAWLA FASHIONS,MOHALI        -MOHALI</v>
          </cell>
          <cell r="D243">
            <v>3291</v>
          </cell>
          <cell r="H243">
            <v>3291</v>
          </cell>
        </row>
        <row r="244">
          <cell r="C244" t="str">
            <v xml:space="preserve">                D.D.SETH COLLECTION                                                                                 </v>
          </cell>
          <cell r="D244">
            <v>173507</v>
          </cell>
          <cell r="H244">
            <v>173507</v>
          </cell>
        </row>
        <row r="245">
          <cell r="C245" t="str">
            <v xml:space="preserve">                DEE WEARS                     -NEW DELHI</v>
          </cell>
          <cell r="D245">
            <v>4779</v>
          </cell>
          <cell r="H245">
            <v>4779</v>
          </cell>
        </row>
        <row r="246">
          <cell r="C246" t="str">
            <v xml:space="preserve">                FA GARMENTS                   -SRINAGAR</v>
          </cell>
          <cell r="E246">
            <v>121</v>
          </cell>
          <cell r="F246">
            <v>121</v>
          </cell>
        </row>
        <row r="247">
          <cell r="C247" t="str">
            <v xml:space="preserve">                FASHION ERA                   -AGRA</v>
          </cell>
          <cell r="D247">
            <v>31610</v>
          </cell>
          <cell r="F247">
            <v>56759</v>
          </cell>
          <cell r="G247">
            <v>103278</v>
          </cell>
          <cell r="I247">
            <v>14909</v>
          </cell>
        </row>
        <row r="248">
          <cell r="C248" t="str">
            <v xml:space="preserve">                FINE DRESSES                  -GORAKHAPUR</v>
          </cell>
          <cell r="D248">
            <v>90525</v>
          </cell>
          <cell r="H248">
            <v>90525</v>
          </cell>
        </row>
        <row r="249">
          <cell r="C249" t="str">
            <v xml:space="preserve">                GADODIA FASHION PVT. LTD      -NEW DELHI</v>
          </cell>
          <cell r="E249">
            <v>190339</v>
          </cell>
          <cell r="I249">
            <v>190339</v>
          </cell>
        </row>
        <row r="250">
          <cell r="C250" t="str">
            <v xml:space="preserve">                GARG FASHION                                                                                        </v>
          </cell>
          <cell r="D250">
            <v>9847</v>
          </cell>
          <cell r="H250">
            <v>9847</v>
          </cell>
        </row>
        <row r="251">
          <cell r="C251" t="str">
            <v xml:space="preserve">                GEE ENTERPRISES                                                                                     </v>
          </cell>
          <cell r="D251">
            <v>11225</v>
          </cell>
          <cell r="H251">
            <v>11225</v>
          </cell>
        </row>
        <row r="252">
          <cell r="C252" t="str">
            <v xml:space="preserve">                JAY KAY SONS                  -RAMPUR</v>
          </cell>
          <cell r="D252">
            <v>18815</v>
          </cell>
          <cell r="H252">
            <v>18815</v>
          </cell>
        </row>
        <row r="253">
          <cell r="C253" t="str">
            <v xml:space="preserve">                JOONUS SAIT                   -CHENNAI</v>
          </cell>
          <cell r="D253">
            <v>1372362.43</v>
          </cell>
          <cell r="F253">
            <v>487376</v>
          </cell>
          <cell r="G253">
            <v>400000</v>
          </cell>
          <cell r="H253">
            <v>1459738.43</v>
          </cell>
        </row>
        <row r="254">
          <cell r="C254" t="str">
            <v xml:space="preserve">                KALRA APPARELS  - SANGRUR     -PATIALA</v>
          </cell>
          <cell r="E254">
            <v>30815</v>
          </cell>
          <cell r="I254">
            <v>30815</v>
          </cell>
        </row>
        <row r="255">
          <cell r="C255" t="str">
            <v xml:space="preserve">                LEAVON GARMENTS &amp; SHOES --- ROHRU ( H.P ) -SHIMLA</v>
          </cell>
          <cell r="D255">
            <v>30803</v>
          </cell>
          <cell r="H255">
            <v>30803</v>
          </cell>
        </row>
        <row r="256">
          <cell r="C256" t="str">
            <v xml:space="preserve">                M CHANDIRAM AND SON ( WOOLLEN STORE ) -OOTY</v>
          </cell>
          <cell r="E256">
            <v>77</v>
          </cell>
          <cell r="F256">
            <v>236646</v>
          </cell>
          <cell r="G256">
            <v>236569</v>
          </cell>
        </row>
        <row r="257">
          <cell r="C257" t="str">
            <v xml:space="preserve">                MERRY KING                    -HARIDWAR</v>
          </cell>
          <cell r="D257">
            <v>5163</v>
          </cell>
          <cell r="H257">
            <v>5163</v>
          </cell>
        </row>
        <row r="258">
          <cell r="C258" t="str">
            <v xml:space="preserve">                MY STUDIO CORPORATION         -PUNE</v>
          </cell>
          <cell r="D258">
            <v>25106</v>
          </cell>
          <cell r="F258">
            <v>115434</v>
          </cell>
          <cell r="G258">
            <v>99176</v>
          </cell>
          <cell r="H258">
            <v>41364</v>
          </cell>
        </row>
        <row r="259">
          <cell r="C259" t="str">
            <v xml:space="preserve">                MY STUDIO CORPORATION - SAMPLES -PUNE</v>
          </cell>
          <cell r="D259">
            <v>23953</v>
          </cell>
          <cell r="H259">
            <v>23953</v>
          </cell>
        </row>
        <row r="260">
          <cell r="C260" t="str">
            <v xml:space="preserve">                NEW PREM NAGAR                -MIRZAPUR</v>
          </cell>
          <cell r="D260">
            <v>239888</v>
          </cell>
          <cell r="G260">
            <v>15879</v>
          </cell>
          <cell r="H260">
            <v>224009</v>
          </cell>
        </row>
        <row r="261">
          <cell r="C261" t="str">
            <v xml:space="preserve">                PARTHAS                       -TRIVANDRUM</v>
          </cell>
          <cell r="D261">
            <v>424.31</v>
          </cell>
          <cell r="G261">
            <v>424.31</v>
          </cell>
        </row>
        <row r="262">
          <cell r="C262" t="str">
            <v xml:space="preserve">                RAMAN GARMENTS                                                                                      </v>
          </cell>
          <cell r="D262">
            <v>8525</v>
          </cell>
          <cell r="H262">
            <v>8525</v>
          </cell>
        </row>
        <row r="263">
          <cell r="C263" t="str">
            <v xml:space="preserve">                RAMESH DYEING RETAIL LLP      -PUNE</v>
          </cell>
          <cell r="D263">
            <v>794567.66</v>
          </cell>
          <cell r="H263">
            <v>794567.66</v>
          </cell>
        </row>
        <row r="264">
          <cell r="C264" t="str">
            <v xml:space="preserve">                RANGOLI READYWEAR             -MADIKERI</v>
          </cell>
          <cell r="D264">
            <v>8235</v>
          </cell>
          <cell r="H264">
            <v>8235</v>
          </cell>
        </row>
        <row r="265">
          <cell r="C265" t="str">
            <v xml:space="preserve">                SARDAR SONS                   -NAINITAL</v>
          </cell>
          <cell r="D265">
            <v>50067</v>
          </cell>
          <cell r="F265">
            <v>88469</v>
          </cell>
          <cell r="H265">
            <v>138536</v>
          </cell>
        </row>
        <row r="266">
          <cell r="C266" t="str">
            <v xml:space="preserve">                SHRI RAM APPARELS PRIVATE LIMITED -BAHRAICH</v>
          </cell>
          <cell r="D266">
            <v>118998</v>
          </cell>
          <cell r="G266">
            <v>4761</v>
          </cell>
          <cell r="H266">
            <v>114237</v>
          </cell>
        </row>
        <row r="267">
          <cell r="C267" t="str">
            <v xml:space="preserve">                TRUE MAN                      -ARRAH</v>
          </cell>
          <cell r="D267">
            <v>22916</v>
          </cell>
          <cell r="H267">
            <v>22916</v>
          </cell>
        </row>
        <row r="268">
          <cell r="C268" t="str">
            <v xml:space="preserve">                UNIQSTOP PRIVATE LIMITED      -NOIDA</v>
          </cell>
          <cell r="E268">
            <v>62467.5</v>
          </cell>
          <cell r="F268">
            <v>0.5</v>
          </cell>
          <cell r="I268">
            <v>62467</v>
          </cell>
        </row>
        <row r="269">
          <cell r="C269" t="str">
            <v xml:space="preserve">                US APPARELS                   -MUMBAI</v>
          </cell>
          <cell r="D269">
            <v>93452</v>
          </cell>
          <cell r="H269">
            <v>93452</v>
          </cell>
        </row>
        <row r="270">
          <cell r="C270" t="str">
            <v xml:space="preserve">                VISHAL EMPORIUM               -CHAMBA</v>
          </cell>
          <cell r="D270">
            <v>223</v>
          </cell>
          <cell r="G270">
            <v>223</v>
          </cell>
        </row>
        <row r="271">
          <cell r="C271" t="str">
            <v xml:space="preserve">            DIS. CONSOL SIS/SOR</v>
          </cell>
          <cell r="D271">
            <v>157007</v>
          </cell>
          <cell r="H271">
            <v>157007</v>
          </cell>
        </row>
        <row r="272">
          <cell r="C272" t="str">
            <v xml:space="preserve">                MARUTHI AGENCIES -SIS         -NEW DELHI</v>
          </cell>
          <cell r="D272">
            <v>181077</v>
          </cell>
          <cell r="H272">
            <v>181077</v>
          </cell>
        </row>
        <row r="273">
          <cell r="C273" t="str">
            <v xml:space="preserve">                YUVRAJ                        -AJMER</v>
          </cell>
          <cell r="E273">
            <v>24070</v>
          </cell>
          <cell r="I273">
            <v>24070</v>
          </cell>
        </row>
        <row r="274">
          <cell r="C274" t="str">
            <v xml:space="preserve">            DIST. DIRECT SIS/SOR</v>
          </cell>
          <cell r="D274">
            <v>20016835.620000001</v>
          </cell>
          <cell r="F274">
            <v>2672450</v>
          </cell>
          <cell r="G274">
            <v>2520745</v>
          </cell>
          <cell r="H274">
            <v>20168540.620000001</v>
          </cell>
        </row>
        <row r="275">
          <cell r="C275" t="str">
            <v xml:space="preserve">                AHUJA CLOTHIERS PVT LTD       -FARIDABAD</v>
          </cell>
          <cell r="E275">
            <v>15219.19</v>
          </cell>
          <cell r="I275">
            <v>15219.19</v>
          </cell>
        </row>
        <row r="276">
          <cell r="C276" t="str">
            <v xml:space="preserve">                AMW LIFESTYLE PVT LTD - FARIDABAD -HARYANA</v>
          </cell>
          <cell r="D276">
            <v>168770.62</v>
          </cell>
          <cell r="H276">
            <v>168770.62</v>
          </cell>
        </row>
        <row r="277">
          <cell r="C277" t="str">
            <v xml:space="preserve">                ANAND APPARELS (TOWN POINT) - SECTOR 14 -GURGOAN</v>
          </cell>
          <cell r="E277">
            <v>63288.13</v>
          </cell>
          <cell r="I277">
            <v>63288.13</v>
          </cell>
        </row>
        <row r="278">
          <cell r="C278" t="str">
            <v xml:space="preserve">                BACHOOMAL COLLECTION       -AGRA -AGRA</v>
          </cell>
          <cell r="D278">
            <v>332132</v>
          </cell>
          <cell r="F278">
            <v>542</v>
          </cell>
          <cell r="H278">
            <v>332674</v>
          </cell>
        </row>
        <row r="279">
          <cell r="C279" t="str">
            <v xml:space="preserve">                BACHOOMAL SONS                -AGRA</v>
          </cell>
          <cell r="D279">
            <v>1623684.63</v>
          </cell>
          <cell r="F279">
            <v>194993</v>
          </cell>
          <cell r="G279">
            <v>383801</v>
          </cell>
          <cell r="H279">
            <v>1434876.63</v>
          </cell>
        </row>
        <row r="280">
          <cell r="C280" t="str">
            <v xml:space="preserve">                BINDAL ARCADE PVT LTD         -GHAZIABAD</v>
          </cell>
          <cell r="D280">
            <v>253180.58</v>
          </cell>
          <cell r="H280">
            <v>253180.58</v>
          </cell>
        </row>
        <row r="281">
          <cell r="C281" t="str">
            <v xml:space="preserve">                BOMBAY STORE                  -HALDWANI</v>
          </cell>
          <cell r="D281">
            <v>772771.15</v>
          </cell>
          <cell r="G281">
            <v>71458</v>
          </cell>
          <cell r="H281">
            <v>701313.15</v>
          </cell>
        </row>
        <row r="282">
          <cell r="C282" t="str">
            <v xml:space="preserve">                CHARMS COLLECTIONS PRIVATE LIMITED -PATIALA</v>
          </cell>
          <cell r="D282">
            <v>875727</v>
          </cell>
          <cell r="G282">
            <v>54060</v>
          </cell>
          <cell r="H282">
            <v>821667</v>
          </cell>
        </row>
        <row r="283">
          <cell r="C283" t="str">
            <v xml:space="preserve">                CHAWLA FASHIONS (SIS)         -MOHALI</v>
          </cell>
          <cell r="D283">
            <v>575240</v>
          </cell>
          <cell r="G283">
            <v>26476</v>
          </cell>
          <cell r="H283">
            <v>548764</v>
          </cell>
        </row>
        <row r="284">
          <cell r="C284" t="str">
            <v xml:space="preserve">                COMFORT SQUARE                -JAIPUR</v>
          </cell>
          <cell r="D284">
            <v>1116042.3600000001</v>
          </cell>
          <cell r="F284">
            <v>69108</v>
          </cell>
          <cell r="G284">
            <v>134355</v>
          </cell>
          <cell r="H284">
            <v>1050795.3600000001</v>
          </cell>
        </row>
        <row r="285">
          <cell r="C285" t="str">
            <v xml:space="preserve">                ENGLISH CHANNEL CLOTHING      -DELHI</v>
          </cell>
          <cell r="D285">
            <v>290132.28999999998</v>
          </cell>
          <cell r="H285">
            <v>290132.28999999998</v>
          </cell>
        </row>
        <row r="286">
          <cell r="C286" t="str">
            <v xml:space="preserve">                FASHION ZONE                  -JAIPUR</v>
          </cell>
          <cell r="D286">
            <v>1011704</v>
          </cell>
          <cell r="G286">
            <v>113280</v>
          </cell>
          <cell r="H286">
            <v>898424</v>
          </cell>
        </row>
        <row r="287">
          <cell r="C287" t="str">
            <v xml:space="preserve">                FOREVER                       -AMRITSAR</v>
          </cell>
          <cell r="D287">
            <v>1952578.36</v>
          </cell>
          <cell r="F287">
            <v>13377</v>
          </cell>
          <cell r="G287">
            <v>261027</v>
          </cell>
          <cell r="H287">
            <v>1704928.36</v>
          </cell>
        </row>
        <row r="288">
          <cell r="C288" t="str">
            <v xml:space="preserve">                JMD CLOTHING                  -ROHTAK</v>
          </cell>
          <cell r="D288">
            <v>1374666</v>
          </cell>
          <cell r="G288">
            <v>111822</v>
          </cell>
          <cell r="H288">
            <v>1262844</v>
          </cell>
        </row>
        <row r="289">
          <cell r="C289" t="str">
            <v xml:space="preserve">                JMD CREATIONS-(WARDROBE) (JMD CREATIONS) -ROHTAK</v>
          </cell>
          <cell r="E289">
            <v>65934</v>
          </cell>
          <cell r="F289">
            <v>36018</v>
          </cell>
          <cell r="I289">
            <v>29916</v>
          </cell>
        </row>
        <row r="290">
          <cell r="C290" t="str">
            <v xml:space="preserve">                JSK LIFESTYLE                 -GHAZIABAD</v>
          </cell>
          <cell r="D290">
            <v>41865</v>
          </cell>
          <cell r="H290">
            <v>41865</v>
          </cell>
        </row>
        <row r="291">
          <cell r="C291" t="str">
            <v xml:space="preserve">                KALPANA DRESSES( RANJEETH SINGH RATHORE) -JHANSI</v>
          </cell>
          <cell r="D291">
            <v>783464</v>
          </cell>
          <cell r="F291">
            <v>321435</v>
          </cell>
          <cell r="G291">
            <v>130197</v>
          </cell>
          <cell r="H291">
            <v>974702</v>
          </cell>
        </row>
        <row r="292">
          <cell r="C292" t="str">
            <v xml:space="preserve">                KAMBAL GHAR EXCLUSIVE         -VARANASI</v>
          </cell>
          <cell r="D292">
            <v>164966</v>
          </cell>
          <cell r="H292">
            <v>164966</v>
          </cell>
        </row>
        <row r="293">
          <cell r="C293" t="str">
            <v xml:space="preserve">                KANHA INTERNATIONAL           -GHAZIABAD</v>
          </cell>
          <cell r="D293">
            <v>73497</v>
          </cell>
          <cell r="H293">
            <v>73497</v>
          </cell>
        </row>
        <row r="294">
          <cell r="C294" t="str">
            <v xml:space="preserve">                KAPIL AGENCIES                -HARYANA</v>
          </cell>
          <cell r="E294">
            <v>111779.12</v>
          </cell>
          <cell r="I294">
            <v>111779.12</v>
          </cell>
        </row>
        <row r="295">
          <cell r="C295" t="str">
            <v xml:space="preserve">                KHALSA COLLECTION             -AJMER</v>
          </cell>
          <cell r="D295">
            <v>891023</v>
          </cell>
          <cell r="F295">
            <v>309091</v>
          </cell>
          <cell r="G295">
            <v>147693</v>
          </cell>
          <cell r="H295">
            <v>1052421</v>
          </cell>
        </row>
        <row r="296">
          <cell r="C296" t="str">
            <v xml:space="preserve">                MANGALAM                      -GURGOAN</v>
          </cell>
          <cell r="D296">
            <v>135190</v>
          </cell>
          <cell r="H296">
            <v>135190</v>
          </cell>
        </row>
        <row r="297">
          <cell r="C297" t="str">
            <v xml:space="preserve">                MONALISA STORES PRIVATE LIMITED -JAMMU TAWI</v>
          </cell>
          <cell r="D297">
            <v>2421791.09</v>
          </cell>
          <cell r="F297">
            <v>668097</v>
          </cell>
          <cell r="G297">
            <v>320030</v>
          </cell>
          <cell r="H297">
            <v>2769858.09</v>
          </cell>
        </row>
        <row r="298">
          <cell r="C298" t="str">
            <v xml:space="preserve">                MRG FASHIONS PRIVATE LIMITED( GOYAL SON) -NEWDELHI</v>
          </cell>
          <cell r="D298">
            <v>133228.79</v>
          </cell>
          <cell r="H298">
            <v>133228.79</v>
          </cell>
        </row>
        <row r="299">
          <cell r="C299" t="str">
            <v xml:space="preserve">                OBEROI COLLECTION             -BHATINDA</v>
          </cell>
          <cell r="D299">
            <v>196914</v>
          </cell>
          <cell r="H299">
            <v>196914</v>
          </cell>
        </row>
        <row r="300">
          <cell r="C300" t="str">
            <v xml:space="preserve">                OVERALLS SONS                 -BAREILLY</v>
          </cell>
          <cell r="D300">
            <v>808414</v>
          </cell>
          <cell r="F300">
            <v>393458</v>
          </cell>
          <cell r="G300">
            <v>64799</v>
          </cell>
          <cell r="H300">
            <v>1137073</v>
          </cell>
        </row>
        <row r="301">
          <cell r="C301" t="str">
            <v xml:space="preserve">                READY STAR GARMENTS           -JHUNJHUNU</v>
          </cell>
          <cell r="E301">
            <v>2242</v>
          </cell>
          <cell r="I301">
            <v>2242</v>
          </cell>
        </row>
        <row r="302">
          <cell r="C302" t="str">
            <v xml:space="preserve">                RIDDHISHA  VENTURE            -DELHI</v>
          </cell>
          <cell r="D302">
            <v>364931.61</v>
          </cell>
          <cell r="H302">
            <v>364931.61</v>
          </cell>
        </row>
        <row r="303">
          <cell r="C303" t="str">
            <v xml:space="preserve">                RR CLOTHING                   -HALDWANI</v>
          </cell>
          <cell r="D303">
            <v>126387</v>
          </cell>
          <cell r="H303">
            <v>126387</v>
          </cell>
        </row>
        <row r="304">
          <cell r="C304" t="str">
            <v xml:space="preserve">                SANDHYA GARMENTS              -DELHI</v>
          </cell>
          <cell r="D304">
            <v>81323.64</v>
          </cell>
          <cell r="H304">
            <v>81323.64</v>
          </cell>
        </row>
        <row r="305">
          <cell r="C305" t="str">
            <v xml:space="preserve">                SHEKHAWAT DEPARTMENTAL STORE  -JAIPUR</v>
          </cell>
          <cell r="D305">
            <v>962503</v>
          </cell>
          <cell r="F305">
            <v>107872</v>
          </cell>
          <cell r="G305">
            <v>98295</v>
          </cell>
          <cell r="H305">
            <v>972080</v>
          </cell>
        </row>
        <row r="306">
          <cell r="C306" t="str">
            <v xml:space="preserve">                SHREE GURUDAS COLLECTION      -RUDRAPUR</v>
          </cell>
          <cell r="D306">
            <v>182641.94</v>
          </cell>
          <cell r="F306">
            <v>175927</v>
          </cell>
          <cell r="H306">
            <v>358568.94</v>
          </cell>
        </row>
        <row r="307">
          <cell r="C307" t="str">
            <v xml:space="preserve">                SIRS N HERS APPAREL PVT. LTD. -DELHI</v>
          </cell>
          <cell r="D307">
            <v>67740</v>
          </cell>
          <cell r="H307">
            <v>67740</v>
          </cell>
        </row>
        <row r="308">
          <cell r="C308" t="str">
            <v xml:space="preserve">                SWADESHI KHADI TRADERS PRIVATE LIMITED -ALIGARH</v>
          </cell>
          <cell r="D308">
            <v>973948</v>
          </cell>
          <cell r="G308">
            <v>79365</v>
          </cell>
          <cell r="H308">
            <v>894583</v>
          </cell>
        </row>
        <row r="309">
          <cell r="C309" t="str">
            <v xml:space="preserve">                VARDHMAN CREATIONS            -DELHI</v>
          </cell>
          <cell r="D309">
            <v>1518841</v>
          </cell>
          <cell r="F309">
            <v>382532</v>
          </cell>
          <cell r="G309">
            <v>524087</v>
          </cell>
          <cell r="H309">
            <v>1377286</v>
          </cell>
        </row>
        <row r="310">
          <cell r="C310" t="str">
            <v xml:space="preserve">            DISTRIBUTORS</v>
          </cell>
          <cell r="D310">
            <v>39053083.390000001</v>
          </cell>
          <cell r="F310">
            <v>6066546</v>
          </cell>
          <cell r="G310">
            <v>14383876</v>
          </cell>
          <cell r="H310">
            <v>30735753.390000001</v>
          </cell>
        </row>
        <row r="311">
          <cell r="C311" t="str">
            <v xml:space="preserve">                DISTRIBUTORS BUY &amp; SELL-POINEER AGENCIES</v>
          </cell>
          <cell r="D311">
            <v>7384</v>
          </cell>
          <cell r="H311">
            <v>7384</v>
          </cell>
        </row>
        <row r="312">
          <cell r="C312" t="str">
            <v xml:space="preserve">                    OLYMPIC SPORTING CO           -BANGALORE</v>
          </cell>
          <cell r="D312">
            <v>7384</v>
          </cell>
          <cell r="H312">
            <v>7384</v>
          </cell>
        </row>
        <row r="313">
          <cell r="C313" t="str">
            <v xml:space="preserve">                A R CLOTHING CO               -ZIRAKPUR</v>
          </cell>
          <cell r="D313">
            <v>909298</v>
          </cell>
          <cell r="F313">
            <v>12485</v>
          </cell>
          <cell r="G313">
            <v>202635</v>
          </cell>
          <cell r="H313">
            <v>719148</v>
          </cell>
        </row>
        <row r="314">
          <cell r="C314" t="str">
            <v xml:space="preserve">                A R CLOTHING CO -  SAMPLES    -ZIRAKPUR</v>
          </cell>
          <cell r="D314">
            <v>50214</v>
          </cell>
          <cell r="G314">
            <v>50214</v>
          </cell>
        </row>
        <row r="315">
          <cell r="C315" t="str">
            <v xml:space="preserve">                AADINATH AGENCIES             -INDORE</v>
          </cell>
          <cell r="D315">
            <v>2676265</v>
          </cell>
          <cell r="F315">
            <v>79075</v>
          </cell>
          <cell r="G315">
            <v>1179685</v>
          </cell>
          <cell r="H315">
            <v>1575655</v>
          </cell>
        </row>
        <row r="316">
          <cell r="C316" t="str">
            <v xml:space="preserve">                AADINATH AGENCIES - SAMPLES   -INDORE</v>
          </cell>
          <cell r="D316">
            <v>131648</v>
          </cell>
          <cell r="H316">
            <v>131648</v>
          </cell>
        </row>
        <row r="317">
          <cell r="C317" t="str">
            <v xml:space="preserve">                ACE CLOTHING                  -NOIDA</v>
          </cell>
          <cell r="D317">
            <v>4456107.55</v>
          </cell>
          <cell r="F317">
            <v>320754</v>
          </cell>
          <cell r="G317">
            <v>1500000</v>
          </cell>
          <cell r="H317">
            <v>3276861.55</v>
          </cell>
        </row>
        <row r="318">
          <cell r="C318" t="str">
            <v xml:space="preserve">                ACE CLOTHING (SAMPLES)        -NOIDA</v>
          </cell>
          <cell r="D318">
            <v>1223001.02</v>
          </cell>
          <cell r="F318">
            <v>115929</v>
          </cell>
          <cell r="G318">
            <v>115929</v>
          </cell>
          <cell r="H318">
            <v>1223001.02</v>
          </cell>
        </row>
        <row r="319">
          <cell r="C319" t="str">
            <v xml:space="preserve">                ALEKH APPARELS                -GUWAHATI</v>
          </cell>
          <cell r="D319">
            <v>3443299</v>
          </cell>
          <cell r="F319">
            <v>526795</v>
          </cell>
          <cell r="G319">
            <v>3494547</v>
          </cell>
          <cell r="H319">
            <v>475547</v>
          </cell>
        </row>
        <row r="320">
          <cell r="C320" t="str">
            <v xml:space="preserve">                ALTO ENTERPRISES              -MUMBAI</v>
          </cell>
          <cell r="D320">
            <v>300468</v>
          </cell>
          <cell r="F320">
            <v>505942</v>
          </cell>
          <cell r="G320">
            <v>253583</v>
          </cell>
          <cell r="H320">
            <v>552827</v>
          </cell>
        </row>
        <row r="321">
          <cell r="C321" t="str">
            <v xml:space="preserve">                AMBALA SALES DEPOT            -GURGOAN</v>
          </cell>
          <cell r="D321">
            <v>0.1</v>
          </cell>
          <cell r="H321">
            <v>0.1</v>
          </cell>
        </row>
        <row r="322">
          <cell r="C322" t="str">
            <v xml:space="preserve">                AMIT CLOTHING                 -CHENNAI</v>
          </cell>
          <cell r="D322">
            <v>5068</v>
          </cell>
          <cell r="H322">
            <v>5068</v>
          </cell>
        </row>
        <row r="323">
          <cell r="C323" t="str">
            <v xml:space="preserve">                AMIT ENTERPRISES              -RANCHI</v>
          </cell>
          <cell r="D323">
            <v>57425</v>
          </cell>
          <cell r="F323">
            <v>26996</v>
          </cell>
          <cell r="H323">
            <v>84421</v>
          </cell>
        </row>
        <row r="324">
          <cell r="C324" t="str">
            <v xml:space="preserve">                AMP .CORP -SAMPLES            -AHMEDABAD</v>
          </cell>
          <cell r="D324">
            <v>13055</v>
          </cell>
          <cell r="H324">
            <v>13055</v>
          </cell>
        </row>
        <row r="325">
          <cell r="C325" t="str">
            <v xml:space="preserve">                DEV GARMENTS                  -PUNE</v>
          </cell>
          <cell r="D325">
            <v>766512</v>
          </cell>
          <cell r="F325">
            <v>439832</v>
          </cell>
          <cell r="G325">
            <v>201176</v>
          </cell>
          <cell r="H325">
            <v>1005168</v>
          </cell>
        </row>
        <row r="326">
          <cell r="C326" t="str">
            <v xml:space="preserve">                DEV GARMENTS-SAMPLES          -PUNE</v>
          </cell>
          <cell r="D326">
            <v>92184.57</v>
          </cell>
          <cell r="G326">
            <v>17882</v>
          </cell>
          <cell r="H326">
            <v>74302.570000000007</v>
          </cell>
        </row>
        <row r="327">
          <cell r="C327" t="str">
            <v xml:space="preserve">                JEEVAN YADAV                                                                                        </v>
          </cell>
          <cell r="D327">
            <v>50000</v>
          </cell>
          <cell r="H327">
            <v>50000</v>
          </cell>
        </row>
        <row r="328">
          <cell r="C328" t="str">
            <v xml:space="preserve">                KS SELECTIONS PRIVATE LIMITED -DELHI</v>
          </cell>
          <cell r="D328">
            <v>1538553</v>
          </cell>
          <cell r="F328">
            <v>161518</v>
          </cell>
          <cell r="G328">
            <v>14000</v>
          </cell>
          <cell r="H328">
            <v>1686071</v>
          </cell>
        </row>
        <row r="329">
          <cell r="C329" t="str">
            <v xml:space="preserve">                KUMAR CLOTHING CO             -LUDHIANA</v>
          </cell>
          <cell r="D329">
            <v>632319</v>
          </cell>
          <cell r="F329">
            <v>801823</v>
          </cell>
          <cell r="G329">
            <v>639692</v>
          </cell>
          <cell r="H329">
            <v>794450</v>
          </cell>
        </row>
        <row r="330">
          <cell r="C330" t="str">
            <v xml:space="preserve">                LIBERTY MARKETERS             -ERNAKULAM</v>
          </cell>
          <cell r="D330">
            <v>683602</v>
          </cell>
          <cell r="F330">
            <v>124517</v>
          </cell>
          <cell r="G330">
            <v>70019</v>
          </cell>
          <cell r="H330">
            <v>738100</v>
          </cell>
        </row>
        <row r="331">
          <cell r="C331" t="str">
            <v xml:space="preserve">                MONCHER COLLECTION            -LUDHIANA</v>
          </cell>
          <cell r="D331">
            <v>1007196.5</v>
          </cell>
          <cell r="H331">
            <v>1007196.5</v>
          </cell>
        </row>
        <row r="332">
          <cell r="C332" t="str">
            <v xml:space="preserve">                PANCHAJANYA FASHIONS PVT LTD  -BENGALURU</v>
          </cell>
          <cell r="D332">
            <v>1120541</v>
          </cell>
          <cell r="F332">
            <v>928706</v>
          </cell>
          <cell r="G332">
            <v>466096</v>
          </cell>
          <cell r="H332">
            <v>1583151</v>
          </cell>
        </row>
        <row r="333">
          <cell r="C333" t="str">
            <v xml:space="preserve">                PANCHAJANYA FASHIONS PVT LTD - SAMPLES -BANAGLORE</v>
          </cell>
          <cell r="D333">
            <v>178390</v>
          </cell>
          <cell r="F333">
            <v>69003</v>
          </cell>
          <cell r="G333">
            <v>166488</v>
          </cell>
          <cell r="H333">
            <v>80905</v>
          </cell>
        </row>
        <row r="334">
          <cell r="C334" t="str">
            <v xml:space="preserve">                PICASSO INTERNATIONAL         -PATNA</v>
          </cell>
          <cell r="D334">
            <v>1154596</v>
          </cell>
          <cell r="F334">
            <v>91209</v>
          </cell>
          <cell r="G334">
            <v>1150551</v>
          </cell>
          <cell r="H334">
            <v>95254</v>
          </cell>
        </row>
        <row r="335">
          <cell r="C335" t="str">
            <v xml:space="preserve">                PICASSO INTERNATIONAL SAMPLES -PATNA</v>
          </cell>
          <cell r="D335">
            <v>395934</v>
          </cell>
          <cell r="H335">
            <v>395934</v>
          </cell>
        </row>
        <row r="336">
          <cell r="C336" t="str">
            <v xml:space="preserve">                PIONEER AGENCIES              -LUDHIANA</v>
          </cell>
          <cell r="D336">
            <v>3366204.65</v>
          </cell>
          <cell r="H336">
            <v>3366204.65</v>
          </cell>
        </row>
        <row r="337">
          <cell r="C337" t="str">
            <v xml:space="preserve">                PRISHA APPARELS               -JAMMU TAWI</v>
          </cell>
          <cell r="D337">
            <v>3785904</v>
          </cell>
          <cell r="F337">
            <v>475666</v>
          </cell>
          <cell r="G337">
            <v>1409040</v>
          </cell>
          <cell r="H337">
            <v>2852530</v>
          </cell>
        </row>
        <row r="338">
          <cell r="C338" t="str">
            <v xml:space="preserve">                PRISHA APPARELS - SAMPLE      -JAMMU TAWI</v>
          </cell>
          <cell r="F338">
            <v>97260</v>
          </cell>
          <cell r="H338">
            <v>97260</v>
          </cell>
        </row>
        <row r="339">
          <cell r="C339" t="str">
            <v xml:space="preserve">                R.M DISTRIBUTORS -SAMPLES     -PUNE</v>
          </cell>
          <cell r="E339">
            <v>19390</v>
          </cell>
          <cell r="I339">
            <v>19390</v>
          </cell>
        </row>
        <row r="340">
          <cell r="C340" t="str">
            <v xml:space="preserve">                S HARLALKA                    -KOLKATTA</v>
          </cell>
          <cell r="D340">
            <v>5195739</v>
          </cell>
          <cell r="F340">
            <v>742693</v>
          </cell>
          <cell r="G340">
            <v>1867079</v>
          </cell>
          <cell r="H340">
            <v>4071353</v>
          </cell>
        </row>
        <row r="341">
          <cell r="C341" t="str">
            <v xml:space="preserve">                S.E ENTERPRISES               -PATNA</v>
          </cell>
          <cell r="E341">
            <v>203504.78</v>
          </cell>
          <cell r="F341">
            <v>203504</v>
          </cell>
          <cell r="I341">
            <v>0.78</v>
          </cell>
        </row>
        <row r="342">
          <cell r="C342" t="str">
            <v xml:space="preserve">                SHAKUNTLAM APPARELS           -JAIPUR</v>
          </cell>
          <cell r="D342">
            <v>2672124.9</v>
          </cell>
          <cell r="F342">
            <v>110903</v>
          </cell>
          <cell r="G342">
            <v>600000</v>
          </cell>
          <cell r="H342">
            <v>2183027.9</v>
          </cell>
        </row>
        <row r="343">
          <cell r="C343" t="str">
            <v xml:space="preserve">                SHAKUNTLAM APPARELS- SAMPELS  -JAIPUR</v>
          </cell>
          <cell r="D343">
            <v>85260</v>
          </cell>
          <cell r="F343">
            <v>7648</v>
          </cell>
          <cell r="H343">
            <v>92908</v>
          </cell>
        </row>
        <row r="344">
          <cell r="C344" t="str">
            <v xml:space="preserve">                SKR AGENCIES                  -LUCKNOW</v>
          </cell>
          <cell r="D344">
            <v>284268</v>
          </cell>
          <cell r="H344">
            <v>284268</v>
          </cell>
        </row>
        <row r="345">
          <cell r="C345" t="str">
            <v xml:space="preserve">                SONU AGENCIES ( CHANDIGARH )  -CHANDIGARH</v>
          </cell>
          <cell r="D345">
            <v>2992379.88</v>
          </cell>
          <cell r="F345">
            <v>89707</v>
          </cell>
          <cell r="G345">
            <v>926260</v>
          </cell>
          <cell r="H345">
            <v>2155826.88</v>
          </cell>
        </row>
        <row r="346">
          <cell r="C346" t="str">
            <v xml:space="preserve">                SRI RAMA AGENCIES- SAMPLES    -HYDERABAD CITY</v>
          </cell>
          <cell r="D346">
            <v>1037</v>
          </cell>
          <cell r="H346">
            <v>1037</v>
          </cell>
        </row>
        <row r="347">
          <cell r="C347" t="str">
            <v xml:space="preserve">                V T MARKETING                 -GAUTAM BUDHHA NAGAR</v>
          </cell>
          <cell r="G347">
            <v>59000</v>
          </cell>
          <cell r="I347">
            <v>59000</v>
          </cell>
        </row>
        <row r="348">
          <cell r="C348" t="str">
            <v xml:space="preserve">                V T MARKETING ( SAMPLES )     -GAUTAM BUDHHA NAGAR</v>
          </cell>
          <cell r="F348">
            <v>134581</v>
          </cell>
          <cell r="H348">
            <v>134581</v>
          </cell>
        </row>
        <row r="349">
          <cell r="C349" t="str">
            <v xml:space="preserve">            E B O</v>
          </cell>
          <cell r="D349">
            <v>63581.27</v>
          </cell>
          <cell r="F349">
            <v>517891</v>
          </cell>
          <cell r="G349">
            <v>630553.41</v>
          </cell>
          <cell r="I349">
            <v>49081.14</v>
          </cell>
        </row>
        <row r="350">
          <cell r="C350" t="str">
            <v xml:space="preserve">                CASH SALES - COSMOS MALL- SILLIGURI STORE                                                           </v>
          </cell>
          <cell r="D350">
            <v>36256</v>
          </cell>
          <cell r="F350">
            <v>127648</v>
          </cell>
          <cell r="G350">
            <v>257000</v>
          </cell>
          <cell r="I350">
            <v>93096</v>
          </cell>
        </row>
        <row r="351">
          <cell r="C351" t="str">
            <v xml:space="preserve">                OM ENTERPRISES                -BANGALORE</v>
          </cell>
          <cell r="D351">
            <v>25546</v>
          </cell>
          <cell r="H351">
            <v>25546</v>
          </cell>
        </row>
        <row r="352">
          <cell r="C352" t="str">
            <v xml:space="preserve">                TID-63092609 CARD SETTLEMENT-COSMOS MALL SILIGUDI                                                   </v>
          </cell>
          <cell r="D352">
            <v>1614.04</v>
          </cell>
          <cell r="F352">
            <v>170700</v>
          </cell>
          <cell r="G352">
            <v>167136.76999999999</v>
          </cell>
          <cell r="H352">
            <v>5177.2700000000004</v>
          </cell>
        </row>
        <row r="353">
          <cell r="C353" t="str">
            <v xml:space="preserve">                UPI SETTLEMENT-CCB819 - COSMOS STORE (UPI SALES - HDFC BANK - 00412320001421)                       </v>
          </cell>
          <cell r="D353">
            <v>165.23</v>
          </cell>
          <cell r="F353">
            <v>219543</v>
          </cell>
          <cell r="G353">
            <v>206416.64000000001</v>
          </cell>
          <cell r="H353">
            <v>13291.59</v>
          </cell>
        </row>
        <row r="354">
          <cell r="C354" t="str">
            <v xml:space="preserve">            EXPORTS</v>
          </cell>
          <cell r="E354">
            <v>185158.87</v>
          </cell>
          <cell r="G354">
            <v>175292</v>
          </cell>
          <cell r="I354">
            <v>360450.87</v>
          </cell>
        </row>
        <row r="355">
          <cell r="C355" t="str">
            <v xml:space="preserve">                HAJO-STRICK GMBH                                                                                    </v>
          </cell>
          <cell r="D355">
            <v>813.83</v>
          </cell>
          <cell r="H355">
            <v>813.83</v>
          </cell>
        </row>
        <row r="356">
          <cell r="C356" t="str">
            <v xml:space="preserve">                INDKOBSFORENINGEN AF 1964 AMBA -GREENS BORO</v>
          </cell>
          <cell r="E356">
            <v>381162.14</v>
          </cell>
          <cell r="I356">
            <v>381162.14</v>
          </cell>
        </row>
        <row r="357">
          <cell r="C357" t="str">
            <v xml:space="preserve">                KONTOOR US LLC                -GREENS BORO</v>
          </cell>
          <cell r="D357">
            <v>1717</v>
          </cell>
          <cell r="H357">
            <v>1717</v>
          </cell>
        </row>
        <row r="358">
          <cell r="C358" t="str">
            <v xml:space="preserve">                KONTOOR US LLC - DALLAS       -DALLAS</v>
          </cell>
          <cell r="D358">
            <v>2620</v>
          </cell>
          <cell r="H358">
            <v>2620</v>
          </cell>
        </row>
        <row r="359">
          <cell r="C359" t="str">
            <v xml:space="preserve">                KONTOOR US LLC (EL PASO)      -EL PASO</v>
          </cell>
          <cell r="D359">
            <v>4737.4399999999996</v>
          </cell>
          <cell r="H359">
            <v>4737.4399999999996</v>
          </cell>
        </row>
        <row r="360">
          <cell r="C360" t="str">
            <v xml:space="preserve">                LEE WRANGLER INTERNATIONAL SAGL - USA EUROPE CHINA -CHINA</v>
          </cell>
          <cell r="D360">
            <v>7823</v>
          </cell>
          <cell r="H360">
            <v>7823</v>
          </cell>
        </row>
        <row r="361">
          <cell r="C361" t="str">
            <v xml:space="preserve">                SYNERGY TRADERS               -KATHMANDU</v>
          </cell>
          <cell r="D361">
            <v>178292</v>
          </cell>
          <cell r="G361">
            <v>175292</v>
          </cell>
          <cell r="H361">
            <v>3000</v>
          </cell>
        </row>
        <row r="362">
          <cell r="C362" t="str">
            <v xml:space="preserve">            L F S - S O R</v>
          </cell>
          <cell r="D362">
            <v>111009423.51000001</v>
          </cell>
          <cell r="F362">
            <v>9860247</v>
          </cell>
          <cell r="G362">
            <v>17174807.399999999</v>
          </cell>
          <cell r="H362">
            <v>103694863.11</v>
          </cell>
        </row>
        <row r="363">
          <cell r="C363" t="str">
            <v xml:space="preserve">                BRAND FACTORY</v>
          </cell>
          <cell r="D363">
            <v>22999088.32</v>
          </cell>
          <cell r="H363">
            <v>22999088.32</v>
          </cell>
        </row>
        <row r="364">
          <cell r="C364" t="str">
            <v xml:space="preserve">                    BRAND FACTORY - FUTURE LIFESTYLE FASHION LTD  - RAJA BAZAAR (303) -PATNA</v>
          </cell>
          <cell r="D364">
            <v>941556.83</v>
          </cell>
          <cell r="H364">
            <v>941556.83</v>
          </cell>
        </row>
        <row r="365">
          <cell r="C365" t="str">
            <v xml:space="preserve">                    BRAND FACTORY - FUTURE LIFESTYLE FASHION LTD - ABIDS -MAHABOOBNAGAR</v>
          </cell>
          <cell r="D365">
            <v>286794.03999999998</v>
          </cell>
          <cell r="H365">
            <v>286794.03999999998</v>
          </cell>
        </row>
        <row r="366">
          <cell r="C366" t="str">
            <v xml:space="preserve">                    BRAND FACTORY - FUTURE LIFESTYLE FASHION LTD - ALLAHABAD - UP (STORE CODE 0389) -ALLAHABAD</v>
          </cell>
          <cell r="D366">
            <v>661488.96</v>
          </cell>
          <cell r="H366">
            <v>661488.96</v>
          </cell>
        </row>
        <row r="367">
          <cell r="C367" t="str">
            <v xml:space="preserve">                    BRAND FACTORY - FUTURE LIFESTYLE FASHION LTD - CELEBRATION MALL- AMRITSAR (STORE CODE 0396)-AMRISTAR</v>
          </cell>
          <cell r="D367">
            <v>755282.77</v>
          </cell>
          <cell r="H367">
            <v>755282.77</v>
          </cell>
        </row>
        <row r="368">
          <cell r="C368" t="str">
            <v xml:space="preserve">                    BRAND FACTORY - FUTURE LIFESTYLE FASHION LTD - COSMOS MALL - ZIRAKPUR -AMBALA</v>
          </cell>
          <cell r="D368">
            <v>1195920.97</v>
          </cell>
          <cell r="H368">
            <v>1195920.97</v>
          </cell>
        </row>
        <row r="369">
          <cell r="C369" t="str">
            <v xml:space="preserve">                    BRAND FACTORY - FUTURE LIFESTYLE FASHION LTD - DEHRADUN-DARSHANI TOWERS(342) -HALDWANI</v>
          </cell>
          <cell r="D369">
            <v>14334.47</v>
          </cell>
          <cell r="H369">
            <v>14334.47</v>
          </cell>
        </row>
        <row r="370">
          <cell r="C370" t="str">
            <v xml:space="preserve">                    BRAND FACTORY - FUTURE LIFESTYLE FASHION LTD - DELHI RAJOURI -DELHI</v>
          </cell>
          <cell r="D370">
            <v>2690.61</v>
          </cell>
          <cell r="H370">
            <v>2690.61</v>
          </cell>
        </row>
        <row r="371">
          <cell r="C371" t="str">
            <v xml:space="preserve">                    BRAND FACTORY - FUTURE LIFESTYLE FASHION LTD - DILSUKHNAGAR- HYDERABAD (STORE CODE 326)   -HYDERABAD</v>
          </cell>
          <cell r="D371">
            <v>1419637.39</v>
          </cell>
          <cell r="H371">
            <v>1419637.39</v>
          </cell>
        </row>
        <row r="372">
          <cell r="C372" t="str">
            <v xml:space="preserve">                    BRAND FACTORY - FUTURE LIFESTYLE FASHION LTD - JAMMU (STORE CODE 0313) -JAMMU &amp; KASHMIR</v>
          </cell>
          <cell r="D372">
            <v>1718358.1</v>
          </cell>
          <cell r="H372">
            <v>1718358.1</v>
          </cell>
        </row>
        <row r="373">
          <cell r="C373" t="str">
            <v xml:space="preserve">                    BRAND FACTORY - FUTURE LIFESTYLE FASHION LTD - -KANAKPURA - BANGALORE (STORE CODE 0431)   -BANAGLORE</v>
          </cell>
          <cell r="D373">
            <v>629358.25</v>
          </cell>
          <cell r="H373">
            <v>629358.25</v>
          </cell>
        </row>
        <row r="374">
          <cell r="C374" t="str">
            <v xml:space="preserve">                    BRAND FACTORY - FUTURE LIFESTYLE FASHION LTD - KUKATPALLY-HYDERABAD (STORE CODE 0446)     -HYDERABAD</v>
          </cell>
          <cell r="D374">
            <v>1415949.97</v>
          </cell>
          <cell r="H374">
            <v>1415949.97</v>
          </cell>
        </row>
        <row r="375">
          <cell r="C375" t="str">
            <v xml:space="preserve">                    BRAND FACTORY - FUTURE LIFESTYLE FASHION LTD - LIG-INDORE (STORE CODE 2488) -INDRE</v>
          </cell>
          <cell r="D375">
            <v>800925</v>
          </cell>
          <cell r="H375">
            <v>800925</v>
          </cell>
        </row>
        <row r="376">
          <cell r="C376" t="str">
            <v xml:space="preserve">                    BRAND FACTORY - FUTURE LIFESTYLE FASHION LTD - MARATHAHALLI (2409) -BANGALORE</v>
          </cell>
          <cell r="D376">
            <v>309374.58</v>
          </cell>
          <cell r="H376">
            <v>309374.58</v>
          </cell>
        </row>
        <row r="377">
          <cell r="C377" t="str">
            <v xml:space="preserve">                    BRAND FACTORY - FUTURE LIFESTYLE FASHION LTD - PALLIKARANAI-CHENNAI (STORE CODE 0395)       -CHENNAI</v>
          </cell>
          <cell r="D377">
            <v>793081.02</v>
          </cell>
          <cell r="H377">
            <v>793081.02</v>
          </cell>
        </row>
        <row r="378">
          <cell r="C378" t="str">
            <v xml:space="preserve">                    BRAND FACTORY - FUTURE LIFESTYLE FASHION LTD - RAJKOT- GUJRAT (STORE CODE 0316) -GUJRAT</v>
          </cell>
          <cell r="D378">
            <v>1246079.67</v>
          </cell>
          <cell r="H378">
            <v>1246079.67</v>
          </cell>
        </row>
        <row r="379">
          <cell r="C379" t="str">
            <v xml:space="preserve">                    BRAND FACTORY - FUTURE LIFESTYLE FASHION LTD - SALEM -SALEM</v>
          </cell>
          <cell r="D379">
            <v>1004293.96</v>
          </cell>
          <cell r="H379">
            <v>1004293.96</v>
          </cell>
        </row>
        <row r="380">
          <cell r="C380" t="str">
            <v xml:space="preserve">                    BRAND FACTORY - FUTURE LIFESTYLE FASHION LTD - SARJAPURA (STORE CODE 0393) -BANAGLORE</v>
          </cell>
          <cell r="D380">
            <v>22430.15</v>
          </cell>
          <cell r="H380">
            <v>22430.15</v>
          </cell>
        </row>
        <row r="381">
          <cell r="C381" t="str">
            <v xml:space="preserve">                    BRAND FACTORY - FUTURE LIFESTYLE FASHION LTD - SILIGURI-S F ROAD (348) -SILIGURI</v>
          </cell>
          <cell r="D381">
            <v>1214245.1100000001</v>
          </cell>
          <cell r="H381">
            <v>1214245.1100000001</v>
          </cell>
        </row>
        <row r="382">
          <cell r="C382" t="str">
            <v xml:space="preserve">                    BRAND FACTORY - FUTURE LIFESTYLE FASHION LTD - SUNNY TRADE CENTRE- JAIPUR (STORE CODE 0309)  -JAIPUR</v>
          </cell>
          <cell r="D382">
            <v>1951593.94</v>
          </cell>
          <cell r="H382">
            <v>1951593.94</v>
          </cell>
        </row>
        <row r="383">
          <cell r="C383" t="str">
            <v xml:space="preserve">                    BRAND FACTORY - FUTURE LIFESTYLE FASHION LTD - SURAT VIP ROAD  (STORE CODE 0311) -SURAT</v>
          </cell>
          <cell r="D383">
            <v>617482.31000000006</v>
          </cell>
          <cell r="H383">
            <v>617482.31000000006</v>
          </cell>
        </row>
        <row r="384">
          <cell r="C384" t="str">
            <v xml:space="preserve">                    BRAND FACTORY - FUTURE LIFESTYLE FASHION LTD -( GODAVARI ) -PATNA</v>
          </cell>
          <cell r="D384">
            <v>708359.74</v>
          </cell>
          <cell r="H384">
            <v>708359.74</v>
          </cell>
        </row>
        <row r="385">
          <cell r="C385" t="str">
            <v xml:space="preserve">                    BRAND FACTORY - FUTURE LIFESTYLE FASHION LTD -ASANSOL-SENTRUM MALL(1447) -ASANSOL</v>
          </cell>
          <cell r="D385">
            <v>1794301.45</v>
          </cell>
          <cell r="H385">
            <v>1794301.45</v>
          </cell>
        </row>
        <row r="386">
          <cell r="C386" t="str">
            <v xml:space="preserve">                    BRAND FACTORY - FUTURE LIFESTYLE FASHION LTD -GUWAHATI-PRITHVI PLANET ( 1446) -GUWAHATI</v>
          </cell>
          <cell r="D386">
            <v>256430.82</v>
          </cell>
          <cell r="H386">
            <v>256430.82</v>
          </cell>
        </row>
        <row r="387">
          <cell r="C387" t="str">
            <v xml:space="preserve">                    BRAND FACTORY - FUTURE LIFESTYLE FASHION LTD -PATNA</v>
          </cell>
          <cell r="D387">
            <v>931262</v>
          </cell>
          <cell r="H387">
            <v>931262</v>
          </cell>
        </row>
        <row r="388">
          <cell r="C388" t="str">
            <v xml:space="preserve">                    BRAND FACTORY - FUTURE LIFESTYLE FASHIONS LTD - PACIFIC MALL ( STORE CODE -2483) -GHAZIABAD</v>
          </cell>
          <cell r="D388">
            <v>830420.64</v>
          </cell>
          <cell r="H388">
            <v>830420.64</v>
          </cell>
        </row>
        <row r="389">
          <cell r="C389" t="str">
            <v xml:space="preserve">                    BRAND FACTORY - FUTURE LIFESTYLE FASHIONS LTD- KANPUR RAVE MOTI MALL ( STORE CODE 1448)      -KANPUR</v>
          </cell>
          <cell r="D389">
            <v>1055267.47</v>
          </cell>
          <cell r="H389">
            <v>1055267.47</v>
          </cell>
        </row>
        <row r="390">
          <cell r="C390" t="str">
            <v xml:space="preserve">                    BRAND FACTORY - FUTURE LIFESTYLE FASHIONS LTD- PUNE PIMPARI ( STORE CODE -2473) -PUNE</v>
          </cell>
          <cell r="D390">
            <v>422168.1</v>
          </cell>
          <cell r="H390">
            <v>422168.1</v>
          </cell>
        </row>
        <row r="391">
          <cell r="C391" t="str">
            <v xml:space="preserve">                FUTURE LIFE STYLE - CENTRAL</v>
          </cell>
          <cell r="D391">
            <v>10563987.029999999</v>
          </cell>
          <cell r="H391">
            <v>10563987.029999999</v>
          </cell>
        </row>
        <row r="392">
          <cell r="C392" t="str">
            <v xml:space="preserve">                    FUTURE LIFESTYLE FASHION LTD - INDORE -INDORE</v>
          </cell>
          <cell r="D392">
            <v>592398.93000000005</v>
          </cell>
          <cell r="H392">
            <v>592398.93000000005</v>
          </cell>
        </row>
        <row r="393">
          <cell r="C393" t="str">
            <v xml:space="preserve">                    FUTURE LIFESTYLE FASHIONS LTD  - MSM MALL -PUNE</v>
          </cell>
          <cell r="D393">
            <v>1143971</v>
          </cell>
          <cell r="H393">
            <v>1143971</v>
          </cell>
        </row>
        <row r="394">
          <cell r="C394" t="str">
            <v xml:space="preserve">                    FUTURE LIFESTYLE FASHIONS LTD - BANNERGHATTA SPECTRUM MALL - BANGALORE -BANAGLORE</v>
          </cell>
          <cell r="D394">
            <v>544258.59</v>
          </cell>
          <cell r="H394">
            <v>544258.59</v>
          </cell>
        </row>
        <row r="395">
          <cell r="C395" t="str">
            <v xml:space="preserve">                    FUTURE LIFESTYLE FASHIONS LTD - BHUBANESWAR                                                         </v>
          </cell>
          <cell r="D395">
            <v>17577.04</v>
          </cell>
          <cell r="H395">
            <v>17577.04</v>
          </cell>
        </row>
        <row r="396">
          <cell r="C396" t="str">
            <v xml:space="preserve">                    FUTURE LIFESTYLE FASHIONS LTD - FRAZER ROAD -PATNA</v>
          </cell>
          <cell r="D396">
            <v>1483313.73</v>
          </cell>
          <cell r="H396">
            <v>1483313.73</v>
          </cell>
        </row>
        <row r="397">
          <cell r="C397" t="str">
            <v xml:space="preserve">                    FUTURE LIFESTYLE FASHIONS LTD - GSM MALL  CHANDANAGAR HYDERABAD -SECUNDERABAD</v>
          </cell>
          <cell r="D397">
            <v>824587.07</v>
          </cell>
          <cell r="H397">
            <v>824587.07</v>
          </cell>
        </row>
        <row r="398">
          <cell r="C398" t="str">
            <v xml:space="preserve">                    FUTURE LIFESTYLE FASHIONS LTD - GUWAHATI (ASSAM) -GUWAHATI</v>
          </cell>
          <cell r="D398">
            <v>1763725.87</v>
          </cell>
          <cell r="H398">
            <v>1763725.87</v>
          </cell>
        </row>
        <row r="399">
          <cell r="C399" t="str">
            <v xml:space="preserve">                    FUTURE LIFESTYLE FASHIONS LTD - HYDERABAD - GACHIBOWLI -SECUNDERABAD</v>
          </cell>
          <cell r="D399">
            <v>755740.8</v>
          </cell>
          <cell r="H399">
            <v>755740.8</v>
          </cell>
        </row>
        <row r="400">
          <cell r="C400" t="str">
            <v xml:space="preserve">                    FUTURE LIFESTYLE FASHIONS LTD - JHARKHAND - RANCHI -RANCHI</v>
          </cell>
          <cell r="D400">
            <v>908019.16</v>
          </cell>
          <cell r="H400">
            <v>908019.16</v>
          </cell>
        </row>
        <row r="401">
          <cell r="C401" t="str">
            <v xml:space="preserve">                    FUTURE LIFESTYLE FASHIONS LTD - JP NAGAR -BANAGLORE</v>
          </cell>
          <cell r="D401">
            <v>453825</v>
          </cell>
          <cell r="H401">
            <v>453825</v>
          </cell>
        </row>
        <row r="402">
          <cell r="C402" t="str">
            <v xml:space="preserve">                    FUTURE LIFESTYLE FASHIONS LTD - KOCHI -COCHIN</v>
          </cell>
          <cell r="D402">
            <v>71255.41</v>
          </cell>
          <cell r="H402">
            <v>71255.41</v>
          </cell>
        </row>
        <row r="403">
          <cell r="C403" t="str">
            <v xml:space="preserve">                    FUTURE LIFESTYLE FASHIONS LTD - KUKATPALLY - HYDERABAD -SECUNDERABAD</v>
          </cell>
          <cell r="D403">
            <v>425925.73</v>
          </cell>
          <cell r="H403">
            <v>425925.73</v>
          </cell>
        </row>
        <row r="404">
          <cell r="C404" t="str">
            <v xml:space="preserve">                    FUTURE LIFESTYLE FASHIONS LTD - PUNJAGUTTA ( G.S CENTRE POINT)  - HYDERABAD -HYDERABAD</v>
          </cell>
          <cell r="D404">
            <v>537475</v>
          </cell>
          <cell r="H404">
            <v>537475</v>
          </cell>
        </row>
        <row r="405">
          <cell r="C405" t="str">
            <v xml:space="preserve">                    FUTURE LIFESTYLE FASHIONS LTD (DIVISION CENTRAL) - CT-SILIGURI-COSMOS MALL -SILIGURI</v>
          </cell>
          <cell r="D405">
            <v>295652.37</v>
          </cell>
          <cell r="H405">
            <v>295652.37</v>
          </cell>
        </row>
        <row r="406">
          <cell r="C406" t="str">
            <v xml:space="preserve">                    FUTURE LIFESTYLE FASHIONS LTD BELLANDUR VILLAGE(SOUL SPACE SPIRIT) -BANGALORE</v>
          </cell>
          <cell r="D406">
            <v>110402.83</v>
          </cell>
          <cell r="H406">
            <v>110402.83</v>
          </cell>
        </row>
        <row r="407">
          <cell r="C407" t="str">
            <v xml:space="preserve">                    FUTURE LIFESTYLE FASHIONS LTD -JAIPUR</v>
          </cell>
          <cell r="D407">
            <v>635858.5</v>
          </cell>
          <cell r="H407">
            <v>635858.5</v>
          </cell>
        </row>
        <row r="408">
          <cell r="C408" t="str">
            <v xml:space="preserve">                GLOBUS STORES - SOR</v>
          </cell>
          <cell r="E408">
            <v>103394.68</v>
          </cell>
          <cell r="I408">
            <v>103394.68</v>
          </cell>
        </row>
        <row r="409">
          <cell r="C409" t="str">
            <v xml:space="preserve">                    GLOBUS STORE LUDHIANA-WEST END MALL - SOR (STORE NO 61) -LUDHIANA</v>
          </cell>
          <cell r="E409">
            <v>130228</v>
          </cell>
          <cell r="I409">
            <v>130228</v>
          </cell>
        </row>
        <row r="410">
          <cell r="C410" t="str">
            <v xml:space="preserve">                    GLOBUS STORE MORADABAD-WAVE CINEMA COMPLEX - SOR (STORE NO 38) -MORADABAD</v>
          </cell>
          <cell r="D410">
            <v>26833.32</v>
          </cell>
          <cell r="H410">
            <v>26833.32</v>
          </cell>
        </row>
        <row r="411">
          <cell r="C411" t="str">
            <v xml:space="preserve">                LIFE STYLE INTERNATIONAL</v>
          </cell>
          <cell r="D411">
            <v>56198303.689999998</v>
          </cell>
          <cell r="F411">
            <v>6550120</v>
          </cell>
          <cell r="G411">
            <v>14385530.1</v>
          </cell>
          <cell r="H411">
            <v>48362893.590000004</v>
          </cell>
        </row>
        <row r="412">
          <cell r="C412" t="str">
            <v xml:space="preserve">                    LIFE STYLE INTERNATIONAL  (P) LTD - KOLKATA -KOLKATTA</v>
          </cell>
          <cell r="D412">
            <v>4071412.08</v>
          </cell>
          <cell r="F412">
            <v>524437</v>
          </cell>
          <cell r="G412">
            <v>45</v>
          </cell>
          <cell r="H412">
            <v>4595804.08</v>
          </cell>
        </row>
        <row r="413">
          <cell r="C413" t="str">
            <v xml:space="preserve">                    LIFE STYLE INTERNATIONAL (P)  LTD -GURGAON -GURGOAN</v>
          </cell>
          <cell r="D413">
            <v>808526.35</v>
          </cell>
          <cell r="H413">
            <v>808526.35</v>
          </cell>
        </row>
        <row r="414">
          <cell r="C414" t="str">
            <v xml:space="preserve">                    LIFE STYLE INTERNATIONAL (P)  LTD MUMBAI -MUMBAI</v>
          </cell>
          <cell r="D414">
            <v>9850642.3900000006</v>
          </cell>
          <cell r="F414">
            <v>1657646</v>
          </cell>
          <cell r="G414">
            <v>3799566.41</v>
          </cell>
          <cell r="H414">
            <v>7708721.9800000004</v>
          </cell>
        </row>
        <row r="415">
          <cell r="C415" t="str">
            <v xml:space="preserve">                    LIFE STYLE INTERNATIONAL (P) LTD - HYDERABAD -SECUNDERABAD</v>
          </cell>
          <cell r="D415">
            <v>6247812.0099999998</v>
          </cell>
          <cell r="F415">
            <v>805804</v>
          </cell>
          <cell r="G415">
            <v>2500000</v>
          </cell>
          <cell r="H415">
            <v>4553616.01</v>
          </cell>
        </row>
        <row r="416">
          <cell r="C416" t="str">
            <v xml:space="preserve">                    LIFE STYLE INTERNATIONAL (P) LTD- BANGALORE -BANAGLORE</v>
          </cell>
          <cell r="D416">
            <v>11420224.109999999</v>
          </cell>
          <cell r="F416">
            <v>1191298</v>
          </cell>
          <cell r="G416">
            <v>2982719.69</v>
          </cell>
          <cell r="H416">
            <v>9628802.4199999999</v>
          </cell>
        </row>
        <row r="417">
          <cell r="C417" t="str">
            <v xml:space="preserve">                    LIFE STYLE INTERNATIONAL (P) LTD -CHENNAI -CHENNAI</v>
          </cell>
          <cell r="D417">
            <v>6625835.4299999997</v>
          </cell>
          <cell r="F417">
            <v>255168</v>
          </cell>
          <cell r="G417">
            <v>62788</v>
          </cell>
          <cell r="H417">
            <v>6818215.4299999997</v>
          </cell>
        </row>
        <row r="418">
          <cell r="C418" t="str">
            <v xml:space="preserve">                    LIFE STYLE INTERNATIONAL (P) LTD- MEWAT -HARYANA</v>
          </cell>
          <cell r="D418">
            <v>17173851.32</v>
          </cell>
          <cell r="F418">
            <v>2115767</v>
          </cell>
          <cell r="G418">
            <v>5040411</v>
          </cell>
          <cell r="H418">
            <v>14249207.32</v>
          </cell>
        </row>
        <row r="419">
          <cell r="C419" t="str">
            <v xml:space="preserve">                RELIANCE - CENTRO</v>
          </cell>
          <cell r="D419">
            <v>2155817.2000000002</v>
          </cell>
          <cell r="G419">
            <v>68941.67</v>
          </cell>
          <cell r="H419">
            <v>2086875.53</v>
          </cell>
        </row>
        <row r="420">
          <cell r="C420" t="str">
            <v xml:space="preserve">                    RRL CENTRO ( SITE F1JH)  SPECTRUM MALL -BANGALORE</v>
          </cell>
          <cell r="E420">
            <v>37844.720000000001</v>
          </cell>
          <cell r="I420">
            <v>37844.720000000001</v>
          </cell>
        </row>
        <row r="421">
          <cell r="C421" t="str">
            <v xml:space="preserve">                    RRL CENTRO (SITE  F1ZC) BENGALURU-SOUL SPACE SPIRIT -BANGALORE</v>
          </cell>
          <cell r="D421">
            <v>335847.54</v>
          </cell>
          <cell r="H421">
            <v>335847.54</v>
          </cell>
        </row>
        <row r="422">
          <cell r="C422" t="str">
            <v xml:space="preserve">                    RRL CENTRO (SITE F1AD) MSM PARANJAPE PUNE -NAVI MUMBAI</v>
          </cell>
          <cell r="D422">
            <v>319131.27</v>
          </cell>
          <cell r="H422">
            <v>319131.27</v>
          </cell>
        </row>
        <row r="423">
          <cell r="C423" t="str">
            <v xml:space="preserve">                    RRL CENTRO (SITE F1BD) POONAM MALL NAGPUR -NAVI MUMBAI</v>
          </cell>
          <cell r="D423">
            <v>361860.33</v>
          </cell>
          <cell r="H423">
            <v>361860.33</v>
          </cell>
        </row>
        <row r="424">
          <cell r="C424" t="str">
            <v xml:space="preserve">                    RRL CENTRO (SITE F1BI) PUNE-AMANORA-TOWN CENTER - PUNE-3 -PUNE</v>
          </cell>
          <cell r="D424">
            <v>47565.36</v>
          </cell>
          <cell r="H424">
            <v>47565.36</v>
          </cell>
        </row>
        <row r="425">
          <cell r="C425" t="str">
            <v xml:space="preserve">                    RRL CENTRO (SITE F1CD) PATNA-THE MALL-FRAZER ROAD -PATNA</v>
          </cell>
          <cell r="D425">
            <v>224603.62</v>
          </cell>
          <cell r="H425">
            <v>224603.62</v>
          </cell>
        </row>
        <row r="426">
          <cell r="C426" t="str">
            <v xml:space="preserve">                    RRL CENTRO (SITE F1DI) GUWAHATI -GUWAHATI</v>
          </cell>
          <cell r="D426">
            <v>368097.71</v>
          </cell>
          <cell r="H426">
            <v>368097.71</v>
          </cell>
        </row>
        <row r="427">
          <cell r="C427" t="str">
            <v xml:space="preserve">                    RRL CENTRO (SITE F1EI)  JAIPUR -JAIPUR</v>
          </cell>
          <cell r="D427">
            <v>28165.279999999999</v>
          </cell>
          <cell r="H427">
            <v>28165.279999999999</v>
          </cell>
        </row>
        <row r="428">
          <cell r="C428" t="str">
            <v xml:space="preserve">                    RRL CENTRO (SITE F1FH)  INDORE -BHOPAL</v>
          </cell>
          <cell r="E428">
            <v>128606</v>
          </cell>
          <cell r="I428">
            <v>128606</v>
          </cell>
        </row>
        <row r="429">
          <cell r="C429" t="str">
            <v xml:space="preserve">                    RRL CENTRO (SITE F1FI) BHUBANESWAR -BHUBANESWAR</v>
          </cell>
          <cell r="D429">
            <v>66981.570000000007</v>
          </cell>
          <cell r="G429">
            <v>20000</v>
          </cell>
          <cell r="H429">
            <v>46981.57</v>
          </cell>
        </row>
        <row r="430">
          <cell r="C430" t="str">
            <v xml:space="preserve">                    RRL CENTRO (SITE F1GH) KUKATPALLY - HYDERABAD -KUKUTPALLY;HYDERABA</v>
          </cell>
          <cell r="D430">
            <v>261572.38</v>
          </cell>
          <cell r="G430">
            <v>28941.67</v>
          </cell>
          <cell r="H430">
            <v>232630.71</v>
          </cell>
        </row>
        <row r="431">
          <cell r="C431" t="str">
            <v xml:space="preserve">                    RRL CENTRO (SITE F1HH)  COSMOS MALL SILIGUDI -NORTH 24 PARGANAS</v>
          </cell>
          <cell r="D431">
            <v>285967.19</v>
          </cell>
          <cell r="H431">
            <v>285967.19</v>
          </cell>
        </row>
        <row r="432">
          <cell r="C432" t="str">
            <v xml:space="preserve">                    RRL CENTRO (SITE F1KI) KOCHI-M G ROAD-CENTRE SQUAR -KOCHI</v>
          </cell>
          <cell r="E432">
            <v>13876.13</v>
          </cell>
          <cell r="G432">
            <v>20000</v>
          </cell>
          <cell r="I432">
            <v>33876.129999999997</v>
          </cell>
        </row>
        <row r="433">
          <cell r="C433" t="str">
            <v xml:space="preserve">                    RRL CENTRO (SITE F1LH)  GACHIBOWLI HYDERABAD -HYDERABAD CITY</v>
          </cell>
          <cell r="E433">
            <v>390201</v>
          </cell>
          <cell r="I433">
            <v>390201</v>
          </cell>
        </row>
        <row r="434">
          <cell r="C434" t="str">
            <v xml:space="preserve">                    RRL CENTRO (SITE F1LI)  GSM MALL HYDERABAD -HYDERABAD CITY</v>
          </cell>
          <cell r="D434">
            <v>57364.59</v>
          </cell>
          <cell r="H434">
            <v>57364.59</v>
          </cell>
        </row>
        <row r="435">
          <cell r="C435" t="str">
            <v xml:space="preserve">                    RRL CENTRO (SITE F1PH) SAVYRAJ MALL RANCHI -RANCHI</v>
          </cell>
          <cell r="D435">
            <v>10588.75</v>
          </cell>
          <cell r="H435">
            <v>10588.75</v>
          </cell>
        </row>
        <row r="436">
          <cell r="C436" t="str">
            <v xml:space="preserve">                    RRL CENTRO (SITE F1TH)  ASCENT MALL PUNE -NAVI MUMBAI</v>
          </cell>
          <cell r="D436">
            <v>27706.07</v>
          </cell>
          <cell r="H436">
            <v>27706.07</v>
          </cell>
        </row>
        <row r="437">
          <cell r="C437" t="str">
            <v xml:space="preserve">                    RRL CENTRO (SITE F1UH) AHMEDABAD-AMBAVADI -AHMEDABAD</v>
          </cell>
          <cell r="D437">
            <v>255186.45</v>
          </cell>
          <cell r="H437">
            <v>255186.45</v>
          </cell>
        </row>
        <row r="438">
          <cell r="C438" t="str">
            <v xml:space="preserve">                    RRL CENTRO (SITE F1VH)  VISHAKAPATNAM-MAIN ROAD -VISAKHAPATNAM</v>
          </cell>
          <cell r="D438">
            <v>36386.559999999998</v>
          </cell>
          <cell r="H438">
            <v>36386.559999999998</v>
          </cell>
        </row>
        <row r="439">
          <cell r="C439" t="str">
            <v xml:space="preserve">                    RRL CENTRO (SITE F1XH) LUCKNOW-SAHARA GANJ -LUCKNOW</v>
          </cell>
          <cell r="E439">
            <v>356536.24</v>
          </cell>
          <cell r="I439">
            <v>356536.24</v>
          </cell>
        </row>
        <row r="440">
          <cell r="C440" t="str">
            <v xml:space="preserve">                    RRL CENTRO (SITE F1YH) THANE-DAHISAR-THAKUR MALL -MUMBAI</v>
          </cell>
          <cell r="D440">
            <v>53594.73</v>
          </cell>
          <cell r="H440">
            <v>53594.73</v>
          </cell>
        </row>
        <row r="441">
          <cell r="C441" t="str">
            <v xml:space="preserve">                    RRL CENTRO (SITE TY5G)  GREAT INDIA PLACE-UTTAR PRADESH -LUCKNOW</v>
          </cell>
          <cell r="D441">
            <v>342261.89</v>
          </cell>
          <cell r="H441">
            <v>342261.89</v>
          </cell>
        </row>
        <row r="442">
          <cell r="C442" t="str">
            <v xml:space="preserve">                RELIANCE - FASHION FACTORY</v>
          </cell>
          <cell r="D442">
            <v>19195621.949999999</v>
          </cell>
          <cell r="F442">
            <v>3310127</v>
          </cell>
          <cell r="G442">
            <v>2720335.63</v>
          </cell>
          <cell r="H442">
            <v>19785413.32</v>
          </cell>
        </row>
        <row r="443">
          <cell r="C443" t="str">
            <v xml:space="preserve">                    FF ( F1BH KOL-LEE ROAD) RELIANCE RETAIL LIMITED -NORTH 24 PARGANAS</v>
          </cell>
          <cell r="E443">
            <v>15901</v>
          </cell>
          <cell r="I443">
            <v>15901</v>
          </cell>
        </row>
        <row r="444">
          <cell r="C444" t="str">
            <v xml:space="preserve">                    FF ( F1DH NEW DELHI-JANAKPURI)- RELIANCE RETAIL LIMITED -DELHI</v>
          </cell>
          <cell r="D444">
            <v>1203839.96</v>
          </cell>
          <cell r="G444">
            <v>200000</v>
          </cell>
          <cell r="H444">
            <v>1003839.96</v>
          </cell>
        </row>
        <row r="445">
          <cell r="C445" t="str">
            <v xml:space="preserve">                    FF ( F1EE  SALEM ) - RELIANCE RETAIL LIMITED -CHENNAI</v>
          </cell>
          <cell r="D445">
            <v>933056.23</v>
          </cell>
          <cell r="G445">
            <v>249235.16</v>
          </cell>
          <cell r="H445">
            <v>683821.07</v>
          </cell>
        </row>
        <row r="446">
          <cell r="C446" t="str">
            <v xml:space="preserve">                    FF ( F1FD  PATNA GODAVARI ) - RELIANCE RETAIL LIMITED -PATNA</v>
          </cell>
          <cell r="D446">
            <v>449896.74</v>
          </cell>
          <cell r="F446">
            <v>292391</v>
          </cell>
          <cell r="H446">
            <v>742287.74</v>
          </cell>
        </row>
        <row r="447">
          <cell r="C447" t="str">
            <v xml:space="preserve">                    FF ( F1GD PUNJAB) - RELIANCE RETAIL LIMITED -MOHALI</v>
          </cell>
          <cell r="D447">
            <v>1235829.8400000001</v>
          </cell>
          <cell r="G447">
            <v>838734.01</v>
          </cell>
          <cell r="H447">
            <v>397095.83</v>
          </cell>
        </row>
        <row r="448">
          <cell r="C448" t="str">
            <v xml:space="preserve">                    FF ( F1GD ZIRAKPUR)- RELIANCE RETAIL LIMITED -MOHALI</v>
          </cell>
          <cell r="E448">
            <v>624091.24</v>
          </cell>
          <cell r="I448">
            <v>624091.24</v>
          </cell>
        </row>
        <row r="449">
          <cell r="C449" t="str">
            <v xml:space="preserve">                    FF ( F1GE PATNA RAJA BAZAR ) - RELIANCE RETAIL LIMITED -PATNA</v>
          </cell>
          <cell r="D449">
            <v>1003338.11</v>
          </cell>
          <cell r="F449">
            <v>241324</v>
          </cell>
          <cell r="H449">
            <v>1244662.1100000001</v>
          </cell>
        </row>
        <row r="450">
          <cell r="C450" t="str">
            <v xml:space="preserve">                    FF ( F1GG ALLAHABAD ) - RELIANCE RETAIL LIMITED - UTTARPRADESH -LUCKNOW</v>
          </cell>
          <cell r="D450">
            <v>541781.21</v>
          </cell>
          <cell r="F450">
            <v>143689</v>
          </cell>
          <cell r="G450">
            <v>100000</v>
          </cell>
          <cell r="H450">
            <v>585470.21</v>
          </cell>
        </row>
        <row r="451">
          <cell r="C451" t="str">
            <v xml:space="preserve">                    FF ( F1IF SURAT) - RELIANCE RETAIL LIMITED -SURAT</v>
          </cell>
          <cell r="D451">
            <v>990197.73</v>
          </cell>
          <cell r="G451">
            <v>400000</v>
          </cell>
          <cell r="H451">
            <v>590197.73</v>
          </cell>
        </row>
        <row r="452">
          <cell r="C452" t="str">
            <v xml:space="preserve">                    FF ( F1IG DEHARADUN) - RELIANCE RETAIL LIMITED - UTTARNCHAL -DEHARADUN</v>
          </cell>
          <cell r="D452">
            <v>484367.78</v>
          </cell>
          <cell r="H452">
            <v>484367.78</v>
          </cell>
        </row>
        <row r="453">
          <cell r="C453" t="str">
            <v xml:space="preserve">                    FF ( F1JD  SILIGURI ) - RELIANCE RETAIL LIMITED -SILIGURI</v>
          </cell>
          <cell r="D453">
            <v>726091.76</v>
          </cell>
          <cell r="H453">
            <v>726091.76</v>
          </cell>
        </row>
        <row r="454">
          <cell r="C454" t="str">
            <v xml:space="preserve">                    FF ( F1KE  JAIPUR ) - RELIANCE RETAIL LIMITED -JAIPUR</v>
          </cell>
          <cell r="D454">
            <v>980014.75</v>
          </cell>
          <cell r="F454">
            <v>411012</v>
          </cell>
          <cell r="H454">
            <v>1391026.75</v>
          </cell>
        </row>
        <row r="455">
          <cell r="C455" t="str">
            <v xml:space="preserve">                    FF ( F1LD HYD - DILSUKHNAGAR) - RELIANCE RETAIL LIMITED - TELANGANA -HYDERABAD CITY</v>
          </cell>
          <cell r="D455">
            <v>988609.23</v>
          </cell>
          <cell r="H455">
            <v>988609.23</v>
          </cell>
        </row>
        <row r="456">
          <cell r="C456" t="str">
            <v xml:space="preserve">                    FF ( F1LE GHAZIABAD-JAIPURIA SUNRISE) -RELIANCE RETAIL LIMITED -LUCKNOW</v>
          </cell>
          <cell r="D456">
            <v>587120.46</v>
          </cell>
          <cell r="F456">
            <v>167729</v>
          </cell>
          <cell r="H456">
            <v>754849.46</v>
          </cell>
        </row>
        <row r="457">
          <cell r="C457" t="str">
            <v xml:space="preserve">                    FF ( F1NE AHMEDABAD )- RELIANCE RETAIL LIMITED - GUJARAT -AHMEDABAD</v>
          </cell>
          <cell r="D457">
            <v>325589.03999999998</v>
          </cell>
          <cell r="H457">
            <v>325589.03999999998</v>
          </cell>
        </row>
        <row r="458">
          <cell r="C458" t="str">
            <v xml:space="preserve">                    FF ( F1NG GUWAHATI-PRITHVI PLANET )- RELIANCE RETAIL LIMITED -KAMRUP</v>
          </cell>
          <cell r="D458">
            <v>833945.77</v>
          </cell>
          <cell r="F458">
            <v>102216</v>
          </cell>
          <cell r="H458">
            <v>936161.77</v>
          </cell>
        </row>
        <row r="459">
          <cell r="C459" t="str">
            <v xml:space="preserve">                    FF ( F1OD BENGALURU-SARJAPUR ROAD) - RELIANCE RETAIL LIMITED -BANGALORE</v>
          </cell>
          <cell r="D459">
            <v>404345.49</v>
          </cell>
          <cell r="H459">
            <v>404345.49</v>
          </cell>
        </row>
        <row r="460">
          <cell r="C460" t="str">
            <v xml:space="preserve">                    FF ( F1OG ASANSOL) - RELIANCE RETAIL LIMITED -NORTH 24 PARGANAS</v>
          </cell>
          <cell r="D460">
            <v>323185.36</v>
          </cell>
          <cell r="H460">
            <v>323185.36</v>
          </cell>
        </row>
        <row r="461">
          <cell r="C461" t="str">
            <v xml:space="preserve">                    FF ( F1QD KARNATAKA) - RELIANCE RETAIL LIMITED - -BANGALORE</v>
          </cell>
          <cell r="D461">
            <v>1341995.9099999999</v>
          </cell>
          <cell r="F461">
            <v>128788</v>
          </cell>
          <cell r="G461">
            <v>300000</v>
          </cell>
          <cell r="H461">
            <v>1170783.9099999999</v>
          </cell>
        </row>
        <row r="462">
          <cell r="C462" t="str">
            <v xml:space="preserve">                    FF ( F1RF LUCKNOW) - RELIACE RETAILS LIMITED -KANPUR</v>
          </cell>
          <cell r="D462">
            <v>1374706.46</v>
          </cell>
          <cell r="F462">
            <v>140298</v>
          </cell>
          <cell r="G462">
            <v>300000</v>
          </cell>
          <cell r="H462">
            <v>1215004.46</v>
          </cell>
        </row>
        <row r="463">
          <cell r="C463" t="str">
            <v xml:space="preserve">                    FF ( F1SG INDORE ) - RELIANCE RETAIL LIMITED -BHOPAL</v>
          </cell>
          <cell r="D463">
            <v>895856.45</v>
          </cell>
          <cell r="F463">
            <v>205783</v>
          </cell>
          <cell r="H463">
            <v>1101639.45</v>
          </cell>
        </row>
        <row r="464">
          <cell r="C464" t="str">
            <v xml:space="preserve">                    FF ( F1TD  KUKATPALLY ) - RELIANCE RETAIL LIMITED -HYDERABAD CITY</v>
          </cell>
          <cell r="D464">
            <v>1142573.58</v>
          </cell>
          <cell r="F464">
            <v>235913</v>
          </cell>
          <cell r="G464">
            <v>332366.46000000002</v>
          </cell>
          <cell r="H464">
            <v>1046120.12</v>
          </cell>
        </row>
        <row r="465">
          <cell r="C465" t="str">
            <v xml:space="preserve">                    FF ( F1WG  LUCKNOW ) - RELIANCE RETAIL LIMITED -LUCKNOW</v>
          </cell>
          <cell r="D465">
            <v>309631.26</v>
          </cell>
          <cell r="H465">
            <v>309631.26</v>
          </cell>
        </row>
        <row r="466">
          <cell r="C466" t="str">
            <v xml:space="preserve">                    FF ( F1XG CHENNAI- PALLIKARANAI) - RELIANCE RETAIL LIMTED -CHE NNAI</v>
          </cell>
          <cell r="D466">
            <v>1044878.39</v>
          </cell>
          <cell r="F466">
            <v>591841</v>
          </cell>
          <cell r="H466">
            <v>1636719.39</v>
          </cell>
        </row>
        <row r="467">
          <cell r="C467" t="str">
            <v xml:space="preserve">                    FF ( FR1E KARNAL KUNJPURA ROAD) RELIANCE RETAIL LIMITED -GURGOAN</v>
          </cell>
          <cell r="E467">
            <v>852590.55</v>
          </cell>
          <cell r="F467">
            <v>125148</v>
          </cell>
          <cell r="I467">
            <v>727442.55</v>
          </cell>
        </row>
        <row r="468">
          <cell r="C468" t="str">
            <v xml:space="preserve">                    FF ( FR1L RAEBARELI SATGURU HEIGH)- RELIANCE RETAIL LIMITED -LUCKNOW</v>
          </cell>
          <cell r="D468">
            <v>412180.85</v>
          </cell>
          <cell r="H468">
            <v>412180.85</v>
          </cell>
        </row>
        <row r="469">
          <cell r="C469" t="str">
            <v xml:space="preserve">                    FF ( FR1Y MORADABAD B R SQUARE ) - RELIANCE RETAIL LIMITED -LUCKNOW</v>
          </cell>
          <cell r="D469">
            <v>948241.38</v>
          </cell>
          <cell r="F469">
            <v>307534</v>
          </cell>
          <cell r="H469">
            <v>1255775.3799999999</v>
          </cell>
        </row>
        <row r="470">
          <cell r="C470" t="str">
            <v xml:space="preserve">                    FF ( FR2V  LUCKNOW-ALAMBAGH)- RELIANCE RETAIL LIMITED -LUCKNOW</v>
          </cell>
          <cell r="D470">
            <v>215041.12</v>
          </cell>
          <cell r="H470">
            <v>215041.12</v>
          </cell>
        </row>
        <row r="471">
          <cell r="C471" t="str">
            <v xml:space="preserve">                    FF ( FR3N TRITON MALL) - RELIANCE RETAIL LIMITED -JAIPUR</v>
          </cell>
          <cell r="D471">
            <v>991889.88</v>
          </cell>
          <cell r="F471">
            <v>216461</v>
          </cell>
          <cell r="H471">
            <v>1208350.8799999999</v>
          </cell>
        </row>
        <row r="472">
          <cell r="C472" t="str">
            <v xml:space="preserve">            ONLINE</v>
          </cell>
          <cell r="D472">
            <v>9086195.1999999993</v>
          </cell>
          <cell r="F472">
            <v>4802297.08</v>
          </cell>
          <cell r="G472">
            <v>6530587.6100000003</v>
          </cell>
          <cell r="H472">
            <v>7357904.6699999999</v>
          </cell>
        </row>
        <row r="473">
          <cell r="C473" t="str">
            <v xml:space="preserve">                BIG FOOT RETAIL SOLUTIONS PVT LTD ( SHIPROCKET PVT LTD ) -GURUGRAM</v>
          </cell>
          <cell r="D473">
            <v>5130.16</v>
          </cell>
          <cell r="G473">
            <v>523.91999999999996</v>
          </cell>
          <cell r="H473">
            <v>4606.24</v>
          </cell>
        </row>
        <row r="474">
          <cell r="C474" t="str">
            <v xml:space="preserve">                DIRECT ONLINE CUSTOMER                                                                              </v>
          </cell>
          <cell r="F474">
            <v>129164</v>
          </cell>
          <cell r="G474">
            <v>405</v>
          </cell>
          <cell r="H474">
            <v>128759</v>
          </cell>
        </row>
        <row r="475">
          <cell r="C475" t="str">
            <v xml:space="preserve">                JIO MART                                                                                            </v>
          </cell>
          <cell r="D475">
            <v>29436.73</v>
          </cell>
          <cell r="H475">
            <v>29436.73</v>
          </cell>
        </row>
        <row r="476">
          <cell r="C476" t="str">
            <v xml:space="preserve">                MYNTRA DESIGNS - PPMP -NEW B2C -MUMBAI</v>
          </cell>
          <cell r="D476">
            <v>6054884.9699999997</v>
          </cell>
          <cell r="F476">
            <v>3088039</v>
          </cell>
          <cell r="G476">
            <v>4039353.57</v>
          </cell>
          <cell r="H476">
            <v>5103570.4000000004</v>
          </cell>
        </row>
        <row r="477">
          <cell r="C477" t="str">
            <v xml:space="preserve">                MYNTRA DESIGNS - PPMP -NEW B2C-SHIPPING CHG-TDS 94C AC                                              </v>
          </cell>
          <cell r="E477">
            <v>265500.48</v>
          </cell>
          <cell r="G477">
            <v>394286.82</v>
          </cell>
          <cell r="I477">
            <v>659787.30000000005</v>
          </cell>
        </row>
        <row r="478">
          <cell r="C478" t="str">
            <v xml:space="preserve">                MYNTRA JABONG INDIA PVT LTD - HOSKOTE - B2C OLD                                                     </v>
          </cell>
          <cell r="E478">
            <v>0</v>
          </cell>
          <cell r="I478">
            <v>0</v>
          </cell>
        </row>
        <row r="479">
          <cell r="C479" t="str">
            <v xml:space="preserve">                RELIANCE AJIO - B2C- OMNI MODEL -TUMKUR</v>
          </cell>
          <cell r="D479">
            <v>3281242.65</v>
          </cell>
          <cell r="F479">
            <v>1497887</v>
          </cell>
          <cell r="G479">
            <v>1934375.04</v>
          </cell>
          <cell r="H479">
            <v>2844754.61</v>
          </cell>
        </row>
        <row r="480">
          <cell r="C480" t="str">
            <v xml:space="preserve">                SHOPIFY PAYMENTS - RAZER      -MUMBAI</v>
          </cell>
          <cell r="E480">
            <v>13495.9</v>
          </cell>
          <cell r="F480">
            <v>87207.08</v>
          </cell>
          <cell r="G480">
            <v>73711.179999999993</v>
          </cell>
        </row>
        <row r="481">
          <cell r="C481" t="str">
            <v xml:space="preserve">                SHOPIFY-PAYU PAYMENTS-PYTM PAYMENT SERVICES                                                         </v>
          </cell>
          <cell r="E481">
            <v>5502.93</v>
          </cell>
          <cell r="G481">
            <v>87932.08</v>
          </cell>
          <cell r="I481">
            <v>93435.01</v>
          </cell>
        </row>
        <row r="482">
          <cell r="C482" t="str">
            <v xml:space="preserve">        OTHER BRANDS</v>
          </cell>
          <cell r="D482">
            <v>3873922.85</v>
          </cell>
          <cell r="F482">
            <v>25843649</v>
          </cell>
          <cell r="G482">
            <v>19191027.079999998</v>
          </cell>
          <cell r="H482">
            <v>10526544.77</v>
          </cell>
        </row>
        <row r="483">
          <cell r="C483" t="str">
            <v xml:space="preserve">            OTHER BRAND</v>
          </cell>
          <cell r="D483">
            <v>6679303.4400000004</v>
          </cell>
          <cell r="F483">
            <v>18167628</v>
          </cell>
          <cell r="G483">
            <v>14118740.08</v>
          </cell>
          <cell r="H483">
            <v>10728191.359999999</v>
          </cell>
        </row>
        <row r="484">
          <cell r="C484" t="str">
            <v xml:space="preserve">                BENETTON INDIA PVT LTD        -HARYANA</v>
          </cell>
          <cell r="D484">
            <v>3329863</v>
          </cell>
          <cell r="F484">
            <v>3886566</v>
          </cell>
          <cell r="G484">
            <v>3329863</v>
          </cell>
          <cell r="H484">
            <v>3886566</v>
          </cell>
        </row>
        <row r="485">
          <cell r="C485" t="str">
            <v xml:space="preserve">                CELIO FUTURE FASHION PVT LTD  -BHIWANDI</v>
          </cell>
          <cell r="D485">
            <v>2717337</v>
          </cell>
          <cell r="F485">
            <v>5491005</v>
          </cell>
          <cell r="G485">
            <v>8208342</v>
          </cell>
        </row>
        <row r="486">
          <cell r="C486" t="str">
            <v xml:space="preserve">                INDIAN TERRAIN FASHIONS LIMITED -CHENNAI</v>
          </cell>
          <cell r="D486">
            <v>301083.55</v>
          </cell>
          <cell r="H486">
            <v>301083.55</v>
          </cell>
        </row>
        <row r="487">
          <cell r="C487" t="str">
            <v xml:space="preserve">                PDS LIMITED                   -KOLKATA</v>
          </cell>
          <cell r="E487">
            <v>0.82</v>
          </cell>
          <cell r="I487">
            <v>0.82</v>
          </cell>
        </row>
        <row r="488">
          <cell r="C488" t="str">
            <v xml:space="preserve">                PEPE JEANS INDIA LIMITED      -MUMBAI</v>
          </cell>
          <cell r="D488">
            <v>107833.72</v>
          </cell>
          <cell r="F488">
            <v>8790057</v>
          </cell>
          <cell r="G488">
            <v>2580535.08</v>
          </cell>
          <cell r="H488">
            <v>6317355.6399999997</v>
          </cell>
        </row>
        <row r="489">
          <cell r="C489" t="str">
            <v xml:space="preserve">                PUMA SPORTS INDIA PVT LTD     -BANGALORE</v>
          </cell>
          <cell r="D489">
            <v>128035.19</v>
          </cell>
          <cell r="H489">
            <v>128035.19</v>
          </cell>
        </row>
        <row r="490">
          <cell r="C490" t="str">
            <v xml:space="preserve">                RADHAMANI TEXTILES PRIVATE LIMITED-DEBTOR -BANGALORE</v>
          </cell>
          <cell r="D490">
            <v>111181.75999999999</v>
          </cell>
          <cell r="H490">
            <v>111181.75999999999</v>
          </cell>
        </row>
        <row r="491">
          <cell r="C491" t="str">
            <v xml:space="preserve">                SELFX INDIA PVT.LTD           -GURUGRAM</v>
          </cell>
          <cell r="E491">
            <v>14439.26</v>
          </cell>
          <cell r="I491">
            <v>14439.26</v>
          </cell>
        </row>
        <row r="492">
          <cell r="C492" t="str">
            <v xml:space="preserve">                SHOPPER STOP LTD-KA           -BANAGLORE</v>
          </cell>
          <cell r="E492">
            <v>6072.7</v>
          </cell>
          <cell r="I492">
            <v>6072.7</v>
          </cell>
        </row>
        <row r="493">
          <cell r="C493" t="str">
            <v xml:space="preserve">                ZETWERK MANUFACTURING BUSINESSES PRIVATE LIMITED -BANGALORE</v>
          </cell>
          <cell r="D493">
            <v>4482</v>
          </cell>
          <cell r="H493">
            <v>4482</v>
          </cell>
        </row>
        <row r="494">
          <cell r="C494" t="str">
            <v xml:space="preserve">            OTHERS / STOCKLOT</v>
          </cell>
          <cell r="E494">
            <v>2901699.59</v>
          </cell>
          <cell r="F494">
            <v>7615329</v>
          </cell>
          <cell r="G494">
            <v>5015182</v>
          </cell>
          <cell r="I494">
            <v>301552.59000000003</v>
          </cell>
        </row>
        <row r="495">
          <cell r="C495" t="str">
            <v xml:space="preserve">                ABHIRAJ GARMENTS              -BANGALORE</v>
          </cell>
          <cell r="E495">
            <v>36744</v>
          </cell>
          <cell r="I495">
            <v>36744</v>
          </cell>
        </row>
        <row r="496">
          <cell r="C496" t="str">
            <v xml:space="preserve">                ALLURE FASHIONS ( INDIA)      -BANGALORE</v>
          </cell>
          <cell r="D496">
            <v>268410</v>
          </cell>
          <cell r="G496">
            <v>172999</v>
          </cell>
          <cell r="H496">
            <v>95411</v>
          </cell>
        </row>
        <row r="497">
          <cell r="C497" t="str">
            <v xml:space="preserve">                ARS EXPORT                    -BANGALORE</v>
          </cell>
          <cell r="E497">
            <v>21168</v>
          </cell>
          <cell r="I497">
            <v>21168</v>
          </cell>
        </row>
        <row r="498">
          <cell r="C498" t="str">
            <v xml:space="preserve">                BALU EXPORTS,                 -TIRUPUR</v>
          </cell>
          <cell r="E498">
            <v>2520</v>
          </cell>
          <cell r="I498">
            <v>2520</v>
          </cell>
        </row>
        <row r="499">
          <cell r="C499" t="str">
            <v xml:space="preserve">                BSV TEXTILES                  -DAVANAGERE</v>
          </cell>
          <cell r="F499">
            <v>5733</v>
          </cell>
          <cell r="H499">
            <v>5733</v>
          </cell>
        </row>
        <row r="500">
          <cell r="C500" t="str">
            <v xml:space="preserve">                C.M.T.CORPORATION             -TIRUPUR</v>
          </cell>
          <cell r="F500">
            <v>1081080</v>
          </cell>
          <cell r="G500">
            <v>1081080</v>
          </cell>
        </row>
        <row r="501">
          <cell r="C501" t="str">
            <v xml:space="preserve">                CELEBRITY FASHIONS LIMITED    -CHENNAI</v>
          </cell>
          <cell r="D501">
            <v>2668</v>
          </cell>
          <cell r="H501">
            <v>2668</v>
          </cell>
        </row>
        <row r="502">
          <cell r="C502" t="str">
            <v xml:space="preserve">                CREDENCE ENTERPRISES PRIVATE LIMITED-NEW -RANCHI</v>
          </cell>
          <cell r="E502">
            <v>81001</v>
          </cell>
          <cell r="I502">
            <v>81001</v>
          </cell>
        </row>
        <row r="503">
          <cell r="C503" t="str">
            <v xml:space="preserve">                CREDENCE ENTERPRISES PVT LTD  -RANCHI</v>
          </cell>
          <cell r="E503">
            <v>443145</v>
          </cell>
          <cell r="I503">
            <v>443145</v>
          </cell>
        </row>
        <row r="504">
          <cell r="C504" t="str">
            <v xml:space="preserve">                DESI DUDE ( NAVEEN SHARMA)    -CHENNAI</v>
          </cell>
          <cell r="E504">
            <v>3050000</v>
          </cell>
          <cell r="F504">
            <v>3249500</v>
          </cell>
          <cell r="G504">
            <v>199500</v>
          </cell>
        </row>
        <row r="505">
          <cell r="C505" t="str">
            <v xml:space="preserve">                DUA FASHION  ( STOCK LOT DEHRADUN ) -DEHRADUN</v>
          </cell>
          <cell r="D505">
            <v>25</v>
          </cell>
          <cell r="H505">
            <v>25</v>
          </cell>
        </row>
        <row r="506">
          <cell r="C506" t="str">
            <v xml:space="preserve">                EXCEL KNITS                   -TIRUPUR</v>
          </cell>
          <cell r="D506">
            <v>185168</v>
          </cell>
          <cell r="G506">
            <v>185168</v>
          </cell>
        </row>
        <row r="507">
          <cell r="C507" t="str">
            <v xml:space="preserve">                FASHION FIESTA                -SRINAGAR</v>
          </cell>
          <cell r="E507">
            <v>585272</v>
          </cell>
          <cell r="I507">
            <v>585272</v>
          </cell>
        </row>
        <row r="508">
          <cell r="C508" t="str">
            <v xml:space="preserve">                FORTITUDE GROUPS              -HARYANA</v>
          </cell>
          <cell r="D508">
            <v>588</v>
          </cell>
          <cell r="H508">
            <v>588</v>
          </cell>
        </row>
        <row r="509">
          <cell r="C509" t="str">
            <v xml:space="preserve">                GAURAV                        -PUNE</v>
          </cell>
          <cell r="E509">
            <v>11513.6</v>
          </cell>
          <cell r="F509">
            <v>51425</v>
          </cell>
          <cell r="H509">
            <v>39911.4</v>
          </cell>
        </row>
        <row r="510">
          <cell r="C510" t="str">
            <v xml:space="preserve">                GAURAV JAGGI                  -BANAGLORE</v>
          </cell>
          <cell r="D510">
            <v>1890</v>
          </cell>
          <cell r="H510">
            <v>1890</v>
          </cell>
        </row>
        <row r="511">
          <cell r="C511" t="str">
            <v xml:space="preserve">                GOLD ( EASSA PILLOR)          -BANGALORE</v>
          </cell>
          <cell r="F511">
            <v>2961015</v>
          </cell>
          <cell r="G511">
            <v>2961015</v>
          </cell>
        </row>
        <row r="512">
          <cell r="C512" t="str">
            <v xml:space="preserve">                HIND HOSIERY MILLS            -LUDHIANA</v>
          </cell>
          <cell r="D512">
            <v>18181</v>
          </cell>
          <cell r="H512">
            <v>18181</v>
          </cell>
        </row>
        <row r="513">
          <cell r="C513" t="str">
            <v xml:space="preserve">                INNOVATIVE RETAIL CONCEPTS PRIVATE LIMITED ( DASANAPURA ) -BANAGLORE</v>
          </cell>
          <cell r="E513">
            <v>45</v>
          </cell>
          <cell r="I513">
            <v>45</v>
          </cell>
        </row>
        <row r="514">
          <cell r="C514" t="str">
            <v xml:space="preserve">                JAI VESHNO JI TRADERS         -HARIDWAR</v>
          </cell>
          <cell r="D514">
            <v>309732</v>
          </cell>
          <cell r="H514">
            <v>309732</v>
          </cell>
        </row>
        <row r="515">
          <cell r="C515" t="str">
            <v xml:space="preserve">                JGM INDUSTRIES PVT. LTD.      -LUDHIANA</v>
          </cell>
          <cell r="D515">
            <v>2281</v>
          </cell>
          <cell r="H515">
            <v>2281</v>
          </cell>
        </row>
        <row r="516">
          <cell r="C516" t="str">
            <v xml:space="preserve">                K SQUARE ENTEPRISES           -BANGALORE</v>
          </cell>
          <cell r="D516">
            <v>18525.57</v>
          </cell>
          <cell r="H516">
            <v>18525.57</v>
          </cell>
        </row>
        <row r="517">
          <cell r="C517" t="str">
            <v xml:space="preserve">                K2 TECHNOSOFT INDIA PVT LTD   -PUNE</v>
          </cell>
          <cell r="E517">
            <v>2145</v>
          </cell>
          <cell r="I517">
            <v>2145</v>
          </cell>
        </row>
        <row r="518">
          <cell r="C518" t="str">
            <v xml:space="preserve">                KAMALA APPARELS - BANGALORE   -BANAGLORE</v>
          </cell>
          <cell r="E518">
            <v>28268</v>
          </cell>
          <cell r="I518">
            <v>28268</v>
          </cell>
        </row>
        <row r="519">
          <cell r="C519" t="str">
            <v xml:space="preserve">                KLASSIC FABRICS               -MUMBAI</v>
          </cell>
          <cell r="D519">
            <v>8137.5</v>
          </cell>
          <cell r="H519">
            <v>8137.5</v>
          </cell>
        </row>
        <row r="520">
          <cell r="C520" t="str">
            <v xml:space="preserve">                MOTHERLAND GARMENTS PVT LTD ( DEBTOR) -BANGALORE</v>
          </cell>
          <cell r="D520">
            <v>315000</v>
          </cell>
          <cell r="H520">
            <v>315000</v>
          </cell>
        </row>
        <row r="521">
          <cell r="C521" t="str">
            <v xml:space="preserve">                NANDANA CREATIONS             -BANAGLORE</v>
          </cell>
          <cell r="D521">
            <v>1</v>
          </cell>
          <cell r="H521">
            <v>1</v>
          </cell>
        </row>
        <row r="522">
          <cell r="C522" t="str">
            <v xml:space="preserve">                NYKA EVENT PVT LTD            -MUMBAI</v>
          </cell>
          <cell r="E522">
            <v>94136.960000000006</v>
          </cell>
          <cell r="I522">
            <v>94136.960000000006</v>
          </cell>
        </row>
        <row r="523">
          <cell r="C523" t="str">
            <v xml:space="preserve">                PARV MACHHAR                  -AKHOLA</v>
          </cell>
          <cell r="D523">
            <v>4949</v>
          </cell>
          <cell r="H523">
            <v>4949</v>
          </cell>
        </row>
        <row r="524">
          <cell r="C524" t="str">
            <v xml:space="preserve">                PETEXX INDIA EXPORTS          -TIRUPUR</v>
          </cell>
          <cell r="D524">
            <v>2843</v>
          </cell>
          <cell r="H524">
            <v>2843</v>
          </cell>
        </row>
        <row r="525">
          <cell r="C525" t="str">
            <v xml:space="preserve">                PRATEEK APPARELS PVT LTD      -BANAGLORE</v>
          </cell>
          <cell r="D525">
            <v>37767</v>
          </cell>
          <cell r="H525">
            <v>37767</v>
          </cell>
        </row>
        <row r="526">
          <cell r="C526" t="str">
            <v xml:space="preserve">                R G TRADING                   -BANGALORE</v>
          </cell>
          <cell r="D526">
            <v>159594</v>
          </cell>
          <cell r="F526">
            <v>200000</v>
          </cell>
          <cell r="G526">
            <v>359594</v>
          </cell>
        </row>
        <row r="527">
          <cell r="C527" t="str">
            <v xml:space="preserve">                RADHEY DEPARTMENTAL STORE     -DEHARADUN</v>
          </cell>
          <cell r="D527">
            <v>1532</v>
          </cell>
          <cell r="H527">
            <v>1532</v>
          </cell>
        </row>
        <row r="528">
          <cell r="C528" t="str">
            <v xml:space="preserve">                RAJ CREATIONS                 -BANGALORE</v>
          </cell>
          <cell r="D528">
            <v>149281</v>
          </cell>
          <cell r="H528">
            <v>149281</v>
          </cell>
        </row>
        <row r="529">
          <cell r="C529" t="str">
            <v xml:space="preserve">                RISHI SOOD                                                                                          </v>
          </cell>
          <cell r="D529">
            <v>9138</v>
          </cell>
          <cell r="H529">
            <v>9138</v>
          </cell>
        </row>
        <row r="530">
          <cell r="C530" t="str">
            <v xml:space="preserve">                ROUTE 77 TRADE CULTURE        -BANGALORE</v>
          </cell>
          <cell r="D530">
            <v>1</v>
          </cell>
          <cell r="F530">
            <v>44483</v>
          </cell>
          <cell r="G530">
            <v>44483</v>
          </cell>
          <cell r="H530">
            <v>1</v>
          </cell>
        </row>
        <row r="531">
          <cell r="C531" t="str">
            <v xml:space="preserve">                S K TRADERS                   -BANAGLORE</v>
          </cell>
          <cell r="E531">
            <v>122099</v>
          </cell>
          <cell r="I531">
            <v>122099</v>
          </cell>
        </row>
        <row r="532">
          <cell r="C532" t="str">
            <v xml:space="preserve">                SAGAR SANGAM TEXILE PVT. LTD. -KOLKATA</v>
          </cell>
          <cell r="D532">
            <v>16183</v>
          </cell>
          <cell r="H532">
            <v>16183</v>
          </cell>
        </row>
        <row r="533">
          <cell r="C533" t="str">
            <v xml:space="preserve">                SANGEETA                      -MUMBAI</v>
          </cell>
          <cell r="D533">
            <v>11182</v>
          </cell>
          <cell r="H533">
            <v>11182</v>
          </cell>
        </row>
        <row r="534">
          <cell r="C534" t="str">
            <v xml:space="preserve">                SHRI SAI ENTERPRISES          -NEW DELHI</v>
          </cell>
          <cell r="E534">
            <v>7344</v>
          </cell>
          <cell r="G534">
            <v>11340</v>
          </cell>
          <cell r="I534">
            <v>18684</v>
          </cell>
        </row>
        <row r="535">
          <cell r="C535" t="str">
            <v xml:space="preserve">                SHRI VAISHNO JI TRADERS       -HARIDWAR</v>
          </cell>
          <cell r="E535">
            <v>17000</v>
          </cell>
          <cell r="I535">
            <v>17000</v>
          </cell>
        </row>
        <row r="536">
          <cell r="C536" t="str">
            <v xml:space="preserve">                SLR GARMENTS                  -BANGALORE</v>
          </cell>
          <cell r="D536">
            <v>2256</v>
          </cell>
          <cell r="H536">
            <v>2256</v>
          </cell>
        </row>
        <row r="537">
          <cell r="C537" t="str">
            <v xml:space="preserve">                SRI MANJUNATHA CREATIONS (LOKESH STOCK LOT) -BANGALORE</v>
          </cell>
          <cell r="E537">
            <v>295</v>
          </cell>
          <cell r="I537">
            <v>295</v>
          </cell>
        </row>
        <row r="538">
          <cell r="C538" t="str">
            <v xml:space="preserve">                SSS GLOBAL FASHIONS                                                                                 </v>
          </cell>
          <cell r="E538">
            <v>10310</v>
          </cell>
          <cell r="I538">
            <v>10310</v>
          </cell>
        </row>
        <row r="539">
          <cell r="C539" t="str">
            <v xml:space="preserve">                SUSPENCE A/C                  -BANGALORE</v>
          </cell>
          <cell r="D539">
            <v>3.9</v>
          </cell>
          <cell r="F539">
            <v>18006</v>
          </cell>
          <cell r="G539">
            <v>3</v>
          </cell>
          <cell r="H539">
            <v>18006.900000000001</v>
          </cell>
        </row>
        <row r="540">
          <cell r="C540" t="str">
            <v xml:space="preserve">                TEXTILE INTERNATIONALS        -BANGALORE</v>
          </cell>
          <cell r="D540">
            <v>74986</v>
          </cell>
          <cell r="H540">
            <v>74986</v>
          </cell>
        </row>
        <row r="541">
          <cell r="C541" t="str">
            <v xml:space="preserve">                VENKATESH A (CAD)             -BANAGLORE</v>
          </cell>
          <cell r="D541">
            <v>4536</v>
          </cell>
          <cell r="H541">
            <v>4536</v>
          </cell>
        </row>
        <row r="542">
          <cell r="C542" t="str">
            <v xml:space="preserve">                VISHAL SURI                                                                                         </v>
          </cell>
          <cell r="D542">
            <v>3199</v>
          </cell>
          <cell r="F542">
            <v>4087</v>
          </cell>
          <cell r="H542">
            <v>7286</v>
          </cell>
        </row>
        <row r="543">
          <cell r="C543" t="str">
            <v xml:space="preserve">                VIVEK TRIPATHI                -BANAGLORE</v>
          </cell>
          <cell r="D543">
            <v>3249</v>
          </cell>
          <cell r="H543">
            <v>3249</v>
          </cell>
        </row>
        <row r="544">
          <cell r="C544" t="str">
            <v xml:space="preserve">            PPE KIT CUSTOMES</v>
          </cell>
          <cell r="D544">
            <v>19787</v>
          </cell>
          <cell r="H544">
            <v>19787</v>
          </cell>
        </row>
        <row r="545">
          <cell r="C545" t="str">
            <v xml:space="preserve">                JIYANSH ENTERPRISE            -SURAT</v>
          </cell>
          <cell r="D545">
            <v>2400</v>
          </cell>
          <cell r="H545">
            <v>2400</v>
          </cell>
        </row>
        <row r="546">
          <cell r="C546" t="str">
            <v xml:space="preserve">                SHIBANI CHHABRIA GARMENTS PUR                                                                       </v>
          </cell>
          <cell r="D546">
            <v>5</v>
          </cell>
          <cell r="H546">
            <v>5</v>
          </cell>
        </row>
        <row r="547">
          <cell r="C547" t="str">
            <v xml:space="preserve">                SUMITH SIDDAGANGAIAH                                                                                </v>
          </cell>
          <cell r="D547">
            <v>1260</v>
          </cell>
          <cell r="H547">
            <v>1260</v>
          </cell>
        </row>
        <row r="548">
          <cell r="C548" t="str">
            <v xml:space="preserve">                SUPERMARKET GROCERY SUPPLIES PVT LTD - MUMBAI -BHIWANDI</v>
          </cell>
          <cell r="D548">
            <v>16122</v>
          </cell>
          <cell r="H548">
            <v>16122</v>
          </cell>
        </row>
        <row r="549">
          <cell r="C549" t="str">
            <v xml:space="preserve">            STAFF</v>
          </cell>
          <cell r="D549">
            <v>76532</v>
          </cell>
          <cell r="F549">
            <v>60692</v>
          </cell>
          <cell r="G549">
            <v>57105</v>
          </cell>
          <cell r="H549">
            <v>80119</v>
          </cell>
        </row>
        <row r="550">
          <cell r="C550" t="str">
            <v xml:space="preserve">                ABHISHEK GC (TOKEN NO. 1118)                                                                        </v>
          </cell>
          <cell r="F550">
            <v>1344</v>
          </cell>
          <cell r="G550">
            <v>1344</v>
          </cell>
        </row>
        <row r="551">
          <cell r="C551" t="str">
            <v xml:space="preserve">                AISHWARYA N -DESIGN EMP-20178 GARMENTS PURCHASE                                                     </v>
          </cell>
          <cell r="F551">
            <v>1343</v>
          </cell>
          <cell r="G551">
            <v>1343</v>
          </cell>
        </row>
        <row r="552">
          <cell r="C552" t="str">
            <v xml:space="preserve">                AKSHAY AHUJA                                                                                        </v>
          </cell>
          <cell r="D552">
            <v>10020</v>
          </cell>
          <cell r="H552">
            <v>10020</v>
          </cell>
        </row>
        <row r="553">
          <cell r="C553" t="str">
            <v xml:space="preserve">                ANANDA KUMAR DEVGOSWAMI ( TS 824 ) GARMENTS PURCHASE                                                </v>
          </cell>
          <cell r="F553">
            <v>8978</v>
          </cell>
          <cell r="G553">
            <v>4978</v>
          </cell>
          <cell r="H553">
            <v>4000</v>
          </cell>
        </row>
        <row r="554">
          <cell r="C554" t="str">
            <v xml:space="preserve">                ASHISH TYAGI GARMENTS PURCHASE                                                                      </v>
          </cell>
          <cell r="D554">
            <v>2267</v>
          </cell>
          <cell r="H554">
            <v>2267</v>
          </cell>
        </row>
        <row r="555">
          <cell r="C555" t="str">
            <v xml:space="preserve">                AVIT ANAND ( JUNIOR MERCHANDISER T NO 10778) - GARMENT PURCHASE                                     </v>
          </cell>
          <cell r="D555">
            <v>4300</v>
          </cell>
          <cell r="H555">
            <v>4300</v>
          </cell>
        </row>
        <row r="556">
          <cell r="C556" t="str">
            <v xml:space="preserve">                BALASUBRAMANIAM G (GARMENTS PURCHASE)                                                               </v>
          </cell>
          <cell r="D556">
            <v>21246</v>
          </cell>
          <cell r="H556">
            <v>21246</v>
          </cell>
        </row>
        <row r="557">
          <cell r="C557" t="str">
            <v xml:space="preserve">                BHASKAR ( FLIPCARBON )        -BANGALORE</v>
          </cell>
          <cell r="D557">
            <v>1574</v>
          </cell>
          <cell r="H557">
            <v>1574</v>
          </cell>
        </row>
        <row r="558">
          <cell r="C558" t="str">
            <v xml:space="preserve">                BIMLESH KUMAR MARKETINGGARMENTS PURCHASE TN : 1165                                                  </v>
          </cell>
          <cell r="F558">
            <v>1231</v>
          </cell>
          <cell r="G558">
            <v>1231</v>
          </cell>
        </row>
        <row r="559">
          <cell r="C559" t="str">
            <v xml:space="preserve">                CHANDAN KUMAR DAS - GARMENT PURCHASE                                                                </v>
          </cell>
          <cell r="F559">
            <v>4573</v>
          </cell>
          <cell r="G559">
            <v>4573</v>
          </cell>
        </row>
        <row r="560">
          <cell r="C560" t="str">
            <v xml:space="preserve">                CHANDRU TS-244 GAR PURCHASE   -BANGALORE</v>
          </cell>
          <cell r="D560">
            <v>2678</v>
          </cell>
          <cell r="H560">
            <v>2678</v>
          </cell>
        </row>
        <row r="561">
          <cell r="C561" t="str">
            <v xml:space="preserve">                DAMODAR CHHABRIA - GARMENTS PURCHASE                                                                </v>
          </cell>
          <cell r="D561">
            <v>466</v>
          </cell>
          <cell r="F561">
            <v>2</v>
          </cell>
          <cell r="H561">
            <v>468</v>
          </cell>
        </row>
        <row r="562">
          <cell r="C562" t="str">
            <v xml:space="preserve">                DINESH KUMAR D.B - GARMENT PURCHASE                                                                 </v>
          </cell>
          <cell r="F562">
            <v>7963</v>
          </cell>
          <cell r="G562">
            <v>7963</v>
          </cell>
        </row>
        <row r="563">
          <cell r="C563" t="str">
            <v xml:space="preserve">                DIVAKAR (STORE)- GAR PURCHASE -BANGALORE</v>
          </cell>
          <cell r="F563">
            <v>7046</v>
          </cell>
          <cell r="H563">
            <v>7046</v>
          </cell>
        </row>
        <row r="564">
          <cell r="C564" t="str">
            <v xml:space="preserve">                EUGENE COOPER ( GARMENTS PURCHASE)                                                                  </v>
          </cell>
          <cell r="D564">
            <v>6833</v>
          </cell>
          <cell r="H564">
            <v>6833</v>
          </cell>
        </row>
        <row r="565">
          <cell r="C565" t="str">
            <v xml:space="preserve">                FRANCIS GARMENTS PURCHASE (TS 582)                                                                  </v>
          </cell>
          <cell r="D565">
            <v>1995</v>
          </cell>
          <cell r="F565">
            <v>2400</v>
          </cell>
          <cell r="G565">
            <v>2400</v>
          </cell>
          <cell r="H565">
            <v>1995</v>
          </cell>
        </row>
        <row r="566">
          <cell r="C566" t="str">
            <v xml:space="preserve">                HARISH ( TS 458 ) GARMENTS PURCHASE                                                                 </v>
          </cell>
          <cell r="F566">
            <v>1100</v>
          </cell>
          <cell r="H566">
            <v>1100</v>
          </cell>
        </row>
        <row r="567">
          <cell r="C567" t="str">
            <v xml:space="preserve">                JOHN WOODLAND                 -BANAGLORE</v>
          </cell>
          <cell r="D567">
            <v>4200</v>
          </cell>
          <cell r="H567">
            <v>4200</v>
          </cell>
        </row>
        <row r="568">
          <cell r="C568" t="str">
            <v xml:space="preserve">                KENCHAPPA  ( TOKEN  NO :717  )-GARMENT PURCHASE                                                     </v>
          </cell>
          <cell r="D568">
            <v>7235</v>
          </cell>
          <cell r="H568">
            <v>7235</v>
          </cell>
        </row>
        <row r="569">
          <cell r="C569" t="str">
            <v xml:space="preserve">                NAVEEN A M ( SATYAN SIR DEIVER )                                                                    </v>
          </cell>
          <cell r="D569">
            <v>3070</v>
          </cell>
          <cell r="F569">
            <v>1050</v>
          </cell>
          <cell r="G569">
            <v>3070</v>
          </cell>
          <cell r="H569">
            <v>1050</v>
          </cell>
        </row>
        <row r="570">
          <cell r="C570" t="str">
            <v xml:space="preserve">                PUSHPENDER - GARMENTS PURCHASE                                                                      </v>
          </cell>
          <cell r="F570">
            <v>3539</v>
          </cell>
          <cell r="G570">
            <v>3539</v>
          </cell>
        </row>
        <row r="571">
          <cell r="C571" t="str">
            <v xml:space="preserve">                RAGHU SOOD                                                                                          </v>
          </cell>
          <cell r="D571">
            <v>3017</v>
          </cell>
          <cell r="H571">
            <v>3017</v>
          </cell>
        </row>
        <row r="572">
          <cell r="C572" t="str">
            <v xml:space="preserve">                RAMESH ( 518) FC INCHARGE- GAREMENTS PURCHASE                                                       </v>
          </cell>
          <cell r="D572">
            <v>1418</v>
          </cell>
          <cell r="H572">
            <v>1418</v>
          </cell>
        </row>
        <row r="573">
          <cell r="C573" t="str">
            <v xml:space="preserve">                RAMESH ( ACCOUNTS MANAGER) -GARMENT PURCHASE                                                        </v>
          </cell>
          <cell r="G573">
            <v>3496</v>
          </cell>
          <cell r="I573">
            <v>3496</v>
          </cell>
        </row>
        <row r="574">
          <cell r="C574" t="str">
            <v xml:space="preserve">                RANGANATH GARMENTS PUR ( 487 )                                                                      </v>
          </cell>
          <cell r="F574">
            <v>1785</v>
          </cell>
          <cell r="G574">
            <v>1785</v>
          </cell>
        </row>
        <row r="575">
          <cell r="C575" t="str">
            <v xml:space="preserve">                RISHI CHHABRIA GARMENTS PURCHASE                                                                    </v>
          </cell>
          <cell r="D575">
            <v>233</v>
          </cell>
          <cell r="F575">
            <v>4</v>
          </cell>
          <cell r="H575">
            <v>237</v>
          </cell>
        </row>
        <row r="576">
          <cell r="C576" t="str">
            <v xml:space="preserve">                SAMEER KHAN TOKEN NO-1184- GARMENTS PURCHASE -BANGALORE</v>
          </cell>
          <cell r="F576">
            <v>1890</v>
          </cell>
          <cell r="G576">
            <v>1890</v>
          </cell>
        </row>
        <row r="577">
          <cell r="C577" t="str">
            <v xml:space="preserve">                SANJAY KUMAR S -GARMENTS PURCHASE / ONLINE  ( 1163 )                                                </v>
          </cell>
          <cell r="F577">
            <v>5855</v>
          </cell>
          <cell r="G577">
            <v>5855</v>
          </cell>
        </row>
        <row r="578">
          <cell r="C578" t="str">
            <v xml:space="preserve">                SATYA FABRIC MANAGER-SALARY ADVANCE /GARMENTS PUR                                                   </v>
          </cell>
          <cell r="F578">
            <v>2000</v>
          </cell>
          <cell r="G578">
            <v>2000</v>
          </cell>
        </row>
        <row r="579">
          <cell r="C579" t="str">
            <v xml:space="preserve">                SATYAN CHHABRIA GARMENTS PURCHASE -BANAGLORE</v>
          </cell>
          <cell r="D579">
            <v>38</v>
          </cell>
          <cell r="F579">
            <v>5</v>
          </cell>
          <cell r="H579">
            <v>43</v>
          </cell>
        </row>
        <row r="580">
          <cell r="C580" t="str">
            <v xml:space="preserve">                SHIVAGAMI - GARMENTS PUR      -BANGALORE</v>
          </cell>
          <cell r="F580">
            <v>4985</v>
          </cell>
          <cell r="G580">
            <v>4985</v>
          </cell>
        </row>
        <row r="581">
          <cell r="C581" t="str">
            <v xml:space="preserve">                SOURABH GOSWAMI GARMENT PURCHASES                                                                   </v>
          </cell>
          <cell r="F581">
            <v>2706</v>
          </cell>
          <cell r="G581">
            <v>2706</v>
          </cell>
        </row>
        <row r="582">
          <cell r="C582" t="str">
            <v xml:space="preserve">                STAFF SALES GARMENTS          -BANGALORE</v>
          </cell>
          <cell r="E582">
            <v>1260</v>
          </cell>
          <cell r="I582">
            <v>1260</v>
          </cell>
        </row>
        <row r="583">
          <cell r="C583" t="str">
            <v xml:space="preserve">                SUBHASH  (FABRIC) - GARMENTS PURCHASE                                                               </v>
          </cell>
          <cell r="D583">
            <v>4148</v>
          </cell>
          <cell r="H583">
            <v>4148</v>
          </cell>
        </row>
        <row r="584">
          <cell r="C584" t="str">
            <v xml:space="preserve">                SUNIL - ASM - GARMENT PURCHASE                                                                      </v>
          </cell>
          <cell r="D584">
            <v>3054</v>
          </cell>
          <cell r="G584">
            <v>3054</v>
          </cell>
        </row>
        <row r="585">
          <cell r="C585" t="str">
            <v xml:space="preserve">                SURESH (Q A)  - GARMENTS PURCHASE -BANGALORE</v>
          </cell>
          <cell r="F585">
            <v>893</v>
          </cell>
          <cell r="G585">
            <v>893</v>
          </cell>
        </row>
        <row r="586">
          <cell r="C586" t="str">
            <v>ASSET</v>
          </cell>
          <cell r="D586">
            <v>37871569.899999999</v>
          </cell>
          <cell r="F586">
            <v>919478.29</v>
          </cell>
          <cell r="G586">
            <v>194085.99</v>
          </cell>
          <cell r="H586">
            <v>38596962.200000003</v>
          </cell>
        </row>
        <row r="587">
          <cell r="C587" t="str">
            <v xml:space="preserve">    FIXED ASSETS</v>
          </cell>
          <cell r="D587">
            <v>35165741.369999997</v>
          </cell>
          <cell r="F587">
            <v>2550</v>
          </cell>
          <cell r="H587">
            <v>35168291.369999997</v>
          </cell>
        </row>
        <row r="588">
          <cell r="C588" t="str">
            <v xml:space="preserve">        BLOCK OF ASSET - 0% BUILDING</v>
          </cell>
          <cell r="D588">
            <v>4169550</v>
          </cell>
          <cell r="H588">
            <v>4169550</v>
          </cell>
        </row>
        <row r="589">
          <cell r="C589" t="str">
            <v xml:space="preserve">            BUILDING A/C                                                                                        </v>
          </cell>
          <cell r="D589">
            <v>4169550</v>
          </cell>
          <cell r="H589">
            <v>4169550</v>
          </cell>
        </row>
        <row r="590">
          <cell r="C590" t="str">
            <v xml:space="preserve">        BLOCK OF ASSET - 10% FURNITURE &amp; FIXTURES</v>
          </cell>
          <cell r="D590">
            <v>23947442.829999998</v>
          </cell>
          <cell r="H590">
            <v>23947442.829999998</v>
          </cell>
        </row>
        <row r="591">
          <cell r="C591" t="str">
            <v xml:space="preserve">            FURNITURE &amp; FIXTURES</v>
          </cell>
          <cell r="D591">
            <v>20007943.829999998</v>
          </cell>
          <cell r="H591">
            <v>20007943.829999998</v>
          </cell>
        </row>
        <row r="592">
          <cell r="C592" t="str">
            <v xml:space="preserve">                ELECTRICAL FITTING                                                                                  </v>
          </cell>
          <cell r="D592">
            <v>3714233.18</v>
          </cell>
          <cell r="H592">
            <v>3714233.18</v>
          </cell>
        </row>
        <row r="593">
          <cell r="C593" t="str">
            <v xml:space="preserve">                FURNITURE AND FIXTURES                                                                              </v>
          </cell>
          <cell r="D593">
            <v>16061945.550000001</v>
          </cell>
          <cell r="H593">
            <v>16061945.550000001</v>
          </cell>
        </row>
        <row r="594">
          <cell r="C594" t="str">
            <v xml:space="preserve">                LFS - FURNITURE &amp; FIXTURES RECOVERY                                                                 </v>
          </cell>
          <cell r="D594">
            <v>26565</v>
          </cell>
          <cell r="H594">
            <v>26565</v>
          </cell>
        </row>
        <row r="595">
          <cell r="C595" t="str">
            <v xml:space="preserve">                MANNEQUINS                                                                                          </v>
          </cell>
          <cell r="D595">
            <v>205200.1</v>
          </cell>
          <cell r="H595">
            <v>205200.1</v>
          </cell>
        </row>
        <row r="596">
          <cell r="C596" t="str">
            <v xml:space="preserve">            T-BASE DISPLAY ITEMS</v>
          </cell>
          <cell r="D596">
            <v>3939499</v>
          </cell>
          <cell r="H596">
            <v>3939499</v>
          </cell>
        </row>
        <row r="597">
          <cell r="C597" t="str">
            <v xml:space="preserve">                DISPLAY ITEM - BINDAL SONS - LUCKNOW                                                                </v>
          </cell>
          <cell r="D597">
            <v>96562</v>
          </cell>
          <cell r="H597">
            <v>96562</v>
          </cell>
        </row>
        <row r="598">
          <cell r="C598" t="str">
            <v xml:space="preserve">                DISPLAY ITEMS -  KAYSONS - JAUNPUR                                                                  </v>
          </cell>
          <cell r="D598">
            <v>89100</v>
          </cell>
          <cell r="H598">
            <v>89100</v>
          </cell>
        </row>
        <row r="599">
          <cell r="C599" t="str">
            <v xml:space="preserve">                DISPLAY ITEMS - AHUJA CLOTHIERS - HARYANA                                                           </v>
          </cell>
          <cell r="D599">
            <v>66265</v>
          </cell>
          <cell r="H599">
            <v>66265</v>
          </cell>
        </row>
        <row r="600">
          <cell r="C600" t="str">
            <v xml:space="preserve">                DISPLAY ITEMS - BACHOOMAL SONS - AGRA                                                               </v>
          </cell>
          <cell r="D600">
            <v>171222</v>
          </cell>
          <cell r="H600">
            <v>171222</v>
          </cell>
        </row>
        <row r="601">
          <cell r="C601" t="str">
            <v xml:space="preserve">                DISPLAY ITEMS - CENTRAL - AHMEDABAD                                                                 </v>
          </cell>
          <cell r="D601">
            <v>106300</v>
          </cell>
          <cell r="H601">
            <v>106300</v>
          </cell>
        </row>
        <row r="602">
          <cell r="C602" t="str">
            <v xml:space="preserve">                DISPLAY ITEMS - CENTRAL - JAIPUR                                                                    </v>
          </cell>
          <cell r="D602">
            <v>164729</v>
          </cell>
          <cell r="H602">
            <v>164729</v>
          </cell>
        </row>
        <row r="603">
          <cell r="C603" t="str">
            <v xml:space="preserve">                DISPLAY ITEMS - CENTRAL - MUKTSAR                                                                   </v>
          </cell>
          <cell r="D603">
            <v>139843</v>
          </cell>
          <cell r="H603">
            <v>139843</v>
          </cell>
        </row>
        <row r="604">
          <cell r="C604" t="str">
            <v xml:space="preserve">                DISPLAY ITEMS - CENTRAL - SURAT                                                                     </v>
          </cell>
          <cell r="D604">
            <v>106300</v>
          </cell>
          <cell r="H604">
            <v>106300</v>
          </cell>
        </row>
        <row r="605">
          <cell r="C605" t="str">
            <v xml:space="preserve">                DISPLAY ITEMS - CENTRAL - VISAKAPATNAM                                                              </v>
          </cell>
          <cell r="D605">
            <v>48000</v>
          </cell>
          <cell r="H605">
            <v>48000</v>
          </cell>
        </row>
        <row r="606">
          <cell r="C606" t="str">
            <v xml:space="preserve">                DISPLAY ITEMS - CENTRALS - BANGALORE (GANDOLA)                                                      </v>
          </cell>
          <cell r="D606">
            <v>103200</v>
          </cell>
          <cell r="H606">
            <v>103200</v>
          </cell>
        </row>
        <row r="607">
          <cell r="C607" t="str">
            <v xml:space="preserve">                DISPLAY ITEMS - CENTRALS - GACHIBOWLI                                                               </v>
          </cell>
          <cell r="D607">
            <v>110400</v>
          </cell>
          <cell r="H607">
            <v>110400</v>
          </cell>
        </row>
        <row r="608">
          <cell r="C608" t="str">
            <v xml:space="preserve">                DISPLAY ITEMS - CENTRALS - GURGEON                                                                  </v>
          </cell>
          <cell r="D608">
            <v>163287</v>
          </cell>
          <cell r="H608">
            <v>163287</v>
          </cell>
        </row>
        <row r="609">
          <cell r="C609" t="str">
            <v xml:space="preserve">                DISPLAY ITEMS - CENTRALS - KUKATPALLY                                                               </v>
          </cell>
          <cell r="D609">
            <v>103200</v>
          </cell>
          <cell r="H609">
            <v>103200</v>
          </cell>
        </row>
        <row r="610">
          <cell r="C610" t="str">
            <v xml:space="preserve">                DISPLAY ITEMS - CENTRALS - PATNA (GANDOLA)                                                          </v>
          </cell>
          <cell r="D610">
            <v>110400</v>
          </cell>
          <cell r="H610">
            <v>110400</v>
          </cell>
        </row>
        <row r="611">
          <cell r="C611" t="str">
            <v xml:space="preserve">                DISPLAY ITEMS - CENTRALS - PUNE                                                                     </v>
          </cell>
          <cell r="D611">
            <v>215585</v>
          </cell>
          <cell r="H611">
            <v>215585</v>
          </cell>
        </row>
        <row r="612">
          <cell r="C612" t="str">
            <v xml:space="preserve">                DISPLAY ITEMS - CENTRALS- BANGALORE                                                                 </v>
          </cell>
          <cell r="D612">
            <v>213707</v>
          </cell>
          <cell r="H612">
            <v>213707</v>
          </cell>
        </row>
        <row r="613">
          <cell r="C613" t="str">
            <v xml:space="preserve">                DISPLAY ITEMS - CENTRALS- PUNE (ASCENT MALL)                                                        </v>
          </cell>
          <cell r="D613">
            <v>94900</v>
          </cell>
          <cell r="H613">
            <v>94900</v>
          </cell>
        </row>
        <row r="614">
          <cell r="C614" t="str">
            <v xml:space="preserve">                DISPLAY ITEMS - GUWAHATI STORES                                                                     </v>
          </cell>
          <cell r="D614">
            <v>638854</v>
          </cell>
          <cell r="H614">
            <v>638854</v>
          </cell>
        </row>
        <row r="615">
          <cell r="C615" t="str">
            <v xml:space="preserve">                DISPLAY ITEMS - JANATA APPARELS - BAREILY                                                           </v>
          </cell>
          <cell r="D615">
            <v>43200</v>
          </cell>
          <cell r="H615">
            <v>43200</v>
          </cell>
        </row>
        <row r="616">
          <cell r="C616" t="str">
            <v xml:space="preserve">                DISPLAY ITEMS - LIVIN - GAZIABAD                                                                    </v>
          </cell>
          <cell r="D616">
            <v>83578</v>
          </cell>
          <cell r="H616">
            <v>83578</v>
          </cell>
        </row>
        <row r="617">
          <cell r="C617" t="str">
            <v xml:space="preserve">                DISPLAY ITEMS - MANGALAM - GURGEON                                                                  </v>
          </cell>
          <cell r="D617">
            <v>74922</v>
          </cell>
          <cell r="H617">
            <v>74922</v>
          </cell>
        </row>
        <row r="618">
          <cell r="C618" t="str">
            <v xml:space="preserve">                DISPLAY ITEMS - PARTHAS - COCHIN                                                                    </v>
          </cell>
          <cell r="D618">
            <v>8300</v>
          </cell>
          <cell r="H618">
            <v>8300</v>
          </cell>
        </row>
        <row r="619">
          <cell r="C619" t="str">
            <v xml:space="preserve">                DISPLAY ITEMS - ROORKEE                                                                             </v>
          </cell>
          <cell r="D619">
            <v>21124</v>
          </cell>
          <cell r="H619">
            <v>21124</v>
          </cell>
        </row>
        <row r="620">
          <cell r="C620" t="str">
            <v xml:space="preserve">                DISPLAY ITEMS - T PALYA - BANGALORE                                                                 </v>
          </cell>
          <cell r="D620">
            <v>869959</v>
          </cell>
          <cell r="H620">
            <v>869959</v>
          </cell>
        </row>
        <row r="621">
          <cell r="C621" t="str">
            <v xml:space="preserve">                DISPLAY ITEMS - VALENCIA - NOIDA                                                                    </v>
          </cell>
          <cell r="D621">
            <v>96562</v>
          </cell>
          <cell r="H621">
            <v>96562</v>
          </cell>
        </row>
        <row r="622">
          <cell r="C622" t="str">
            <v xml:space="preserve">        BLOCK OF ASSET - 15% OFFICE EQUIPMENTS</v>
          </cell>
          <cell r="D622">
            <v>4302104.03</v>
          </cell>
          <cell r="H622">
            <v>4302104.03</v>
          </cell>
        </row>
        <row r="623">
          <cell r="C623" t="str">
            <v xml:space="preserve">            AIR CONDITIONER                                                                                     </v>
          </cell>
          <cell r="D623">
            <v>712933.24</v>
          </cell>
          <cell r="H623">
            <v>712933.24</v>
          </cell>
        </row>
        <row r="624">
          <cell r="C624" t="str">
            <v xml:space="preserve">            CRATES                                                                                              </v>
          </cell>
          <cell r="D624">
            <v>84828.82</v>
          </cell>
          <cell r="H624">
            <v>84828.82</v>
          </cell>
        </row>
        <row r="625">
          <cell r="C625" t="str">
            <v xml:space="preserve">            FAX MACHINE                                                                                         </v>
          </cell>
          <cell r="D625">
            <v>1059.9000000000001</v>
          </cell>
          <cell r="H625">
            <v>1059.9000000000001</v>
          </cell>
        </row>
        <row r="626">
          <cell r="C626" t="str">
            <v xml:space="preserve">            FIRE EXTINGUISHERS                                                                                  </v>
          </cell>
          <cell r="D626">
            <v>384503.4</v>
          </cell>
          <cell r="H626">
            <v>384503.4</v>
          </cell>
        </row>
        <row r="627">
          <cell r="C627" t="str">
            <v xml:space="preserve">            REFRIDGERATOR                                                                                       </v>
          </cell>
          <cell r="D627">
            <v>63236.7</v>
          </cell>
          <cell r="H627">
            <v>63236.7</v>
          </cell>
        </row>
        <row r="628">
          <cell r="C628" t="str">
            <v xml:space="preserve">            SAMSUNG LCD TV                                                                                      </v>
          </cell>
          <cell r="D628">
            <v>13430.6</v>
          </cell>
          <cell r="H628">
            <v>13430.6</v>
          </cell>
        </row>
        <row r="629">
          <cell r="C629" t="str">
            <v xml:space="preserve">            TELEPHONE INSTRUMENT - ADC                                                                          </v>
          </cell>
          <cell r="D629">
            <v>49000</v>
          </cell>
          <cell r="H629">
            <v>49000</v>
          </cell>
        </row>
        <row r="630">
          <cell r="C630" t="str">
            <v xml:space="preserve">            TELEPHONE INSTRUMENTS                                                                               </v>
          </cell>
          <cell r="D630">
            <v>551546.69999999995</v>
          </cell>
          <cell r="H630">
            <v>551546.69999999995</v>
          </cell>
        </row>
        <row r="631">
          <cell r="C631" t="str">
            <v xml:space="preserve">            TOOLS AND OFFICE EQUIPMENTS                                                                         </v>
          </cell>
          <cell r="D631">
            <v>1094346.1200000001</v>
          </cell>
          <cell r="H631">
            <v>1094346.1200000001</v>
          </cell>
        </row>
        <row r="632">
          <cell r="C632" t="str">
            <v xml:space="preserve">            TV - DVD - CCTV                                                                                     </v>
          </cell>
          <cell r="D632">
            <v>1334720.25</v>
          </cell>
          <cell r="H632">
            <v>1334720.25</v>
          </cell>
        </row>
        <row r="633">
          <cell r="C633" t="str">
            <v xml:space="preserve">            WATER COOLER                                                                                        </v>
          </cell>
          <cell r="D633">
            <v>12498.3</v>
          </cell>
          <cell r="H633">
            <v>12498.3</v>
          </cell>
        </row>
        <row r="634">
          <cell r="C634" t="str">
            <v xml:space="preserve">        BLOCK OF ASSET - 15% PLANT &amp; MACHINERY</v>
          </cell>
          <cell r="D634">
            <v>42622649.310000002</v>
          </cell>
          <cell r="H634">
            <v>42622649.310000002</v>
          </cell>
        </row>
        <row r="635">
          <cell r="C635" t="str">
            <v xml:space="preserve">            BATTERIES                                                                                           </v>
          </cell>
          <cell r="D635">
            <v>301706.68</v>
          </cell>
          <cell r="H635">
            <v>301706.68</v>
          </cell>
        </row>
        <row r="636">
          <cell r="C636" t="str">
            <v xml:space="preserve">            COMPRESSOR                                                                                          </v>
          </cell>
          <cell r="D636">
            <v>69170</v>
          </cell>
          <cell r="H636">
            <v>69170</v>
          </cell>
        </row>
        <row r="637">
          <cell r="C637" t="str">
            <v xml:space="preserve">            CURRENCY COUNTING MACHINE                                                                           </v>
          </cell>
          <cell r="D637">
            <v>7182</v>
          </cell>
          <cell r="H637">
            <v>7182</v>
          </cell>
        </row>
        <row r="638">
          <cell r="C638" t="str">
            <v xml:space="preserve">            GENERATOR 4%                                                                                        </v>
          </cell>
          <cell r="D638">
            <v>51708</v>
          </cell>
          <cell r="H638">
            <v>51708</v>
          </cell>
        </row>
        <row r="639">
          <cell r="C639" t="str">
            <v xml:space="preserve">            GENERATOR 5.5%                                                                                      </v>
          </cell>
          <cell r="D639">
            <v>1573266.2</v>
          </cell>
          <cell r="H639">
            <v>1573266.2</v>
          </cell>
        </row>
        <row r="640">
          <cell r="C640" t="str">
            <v xml:space="preserve">            GENERATORS CUNNONS 5%                                                                               </v>
          </cell>
          <cell r="D640">
            <v>277505</v>
          </cell>
          <cell r="H640">
            <v>277505</v>
          </cell>
        </row>
        <row r="641">
          <cell r="C641" t="str">
            <v xml:space="preserve">            PLANT AND MACHINERY                                                                                 </v>
          </cell>
          <cell r="D641">
            <v>8508580.4700000007</v>
          </cell>
          <cell r="H641">
            <v>8508580.4700000007</v>
          </cell>
        </row>
        <row r="642">
          <cell r="C642" t="str">
            <v xml:space="preserve">            PLANT AND MACHINERY 14.5%                                                                           </v>
          </cell>
          <cell r="D642">
            <v>603053</v>
          </cell>
          <cell r="H642">
            <v>603053</v>
          </cell>
        </row>
        <row r="643">
          <cell r="C643" t="str">
            <v xml:space="preserve">            PLANT AND MACHINERY IMPORTS                                                                         </v>
          </cell>
          <cell r="D643">
            <v>30856280.460000001</v>
          </cell>
          <cell r="H643">
            <v>30856280.460000001</v>
          </cell>
        </row>
        <row r="644">
          <cell r="C644" t="str">
            <v xml:space="preserve">            TRANSFORMER                                                                                         </v>
          </cell>
          <cell r="D644">
            <v>317251.5</v>
          </cell>
          <cell r="H644">
            <v>317251.5</v>
          </cell>
        </row>
        <row r="645">
          <cell r="C645" t="str">
            <v xml:space="preserve">            WASHING MACHINE                                                                                     </v>
          </cell>
          <cell r="D645">
            <v>56946</v>
          </cell>
          <cell r="H645">
            <v>56946</v>
          </cell>
        </row>
        <row r="646">
          <cell r="C646" t="str">
            <v xml:space="preserve">        BLOCK OF ASSET - 15% VEHICLES</v>
          </cell>
          <cell r="D646">
            <v>9248720.3000000007</v>
          </cell>
          <cell r="H646">
            <v>9248720.3000000007</v>
          </cell>
        </row>
        <row r="647">
          <cell r="C647" t="str">
            <v xml:space="preserve">            EICHER CANTER                                                                                       </v>
          </cell>
          <cell r="D647">
            <v>1008096.2</v>
          </cell>
          <cell r="H647">
            <v>1008096.2</v>
          </cell>
        </row>
        <row r="648">
          <cell r="C648" t="str">
            <v xml:space="preserve">            ETIOS MOTOR CAR                                                                                     </v>
          </cell>
          <cell r="D648">
            <v>129501.1</v>
          </cell>
          <cell r="H648">
            <v>129501.1</v>
          </cell>
        </row>
        <row r="649">
          <cell r="C649" t="str">
            <v xml:space="preserve">            HONDA ACTIVA 3G                                                                                     </v>
          </cell>
          <cell r="D649">
            <v>56618</v>
          </cell>
          <cell r="H649">
            <v>56618</v>
          </cell>
        </row>
        <row r="650">
          <cell r="C650" t="str">
            <v xml:space="preserve">            HONDA CITY 1.5 VX CVT                                                                               </v>
          </cell>
          <cell r="D650">
            <v>1671821</v>
          </cell>
          <cell r="H650">
            <v>1671821</v>
          </cell>
        </row>
        <row r="651">
          <cell r="C651" t="str">
            <v xml:space="preserve">            MOTOR CAR  ALTO                                                                                     </v>
          </cell>
          <cell r="D651">
            <v>377855</v>
          </cell>
          <cell r="H651">
            <v>377855</v>
          </cell>
        </row>
        <row r="652">
          <cell r="C652" t="str">
            <v xml:space="preserve">            MOTOR CAR  DZIRE                                                                                    </v>
          </cell>
          <cell r="D652">
            <v>911619</v>
          </cell>
          <cell r="H652">
            <v>911619</v>
          </cell>
        </row>
        <row r="653">
          <cell r="C653" t="str">
            <v xml:space="preserve">            MOTOR CAR GETZ                                                                                      </v>
          </cell>
          <cell r="D653">
            <v>41395.75</v>
          </cell>
          <cell r="H653">
            <v>41395.75</v>
          </cell>
        </row>
        <row r="654">
          <cell r="C654" t="str">
            <v xml:space="preserve">            MOTOR CAR I 20                                                                                      </v>
          </cell>
          <cell r="D654">
            <v>161181.48000000001</v>
          </cell>
          <cell r="H654">
            <v>161181.48000000001</v>
          </cell>
        </row>
        <row r="655">
          <cell r="C655" t="str">
            <v xml:space="preserve">            MOTOR CAR INDICA SOLD                                                                               </v>
          </cell>
          <cell r="D655">
            <v>33401.449999999997</v>
          </cell>
          <cell r="H655">
            <v>33401.449999999997</v>
          </cell>
        </row>
        <row r="656">
          <cell r="C656" t="str">
            <v xml:space="preserve">            MOTOR CYCLE                                                                                         </v>
          </cell>
          <cell r="D656">
            <v>43228.04</v>
          </cell>
          <cell r="H656">
            <v>43228.04</v>
          </cell>
        </row>
        <row r="657">
          <cell r="C657" t="str">
            <v xml:space="preserve">            MOTORCAR SX4                                                                                        </v>
          </cell>
          <cell r="D657">
            <v>8786.43</v>
          </cell>
          <cell r="H657">
            <v>8786.43</v>
          </cell>
        </row>
        <row r="658">
          <cell r="C658" t="str">
            <v xml:space="preserve">            TATA MARCOPOLO(STARBUS)                                                                             </v>
          </cell>
          <cell r="D658">
            <v>1691406.25</v>
          </cell>
          <cell r="H658">
            <v>1691406.25</v>
          </cell>
        </row>
        <row r="659">
          <cell r="C659" t="str">
            <v xml:space="preserve">            TEMPOR TRAVELLER                                                                                    </v>
          </cell>
          <cell r="D659">
            <v>508706.4</v>
          </cell>
          <cell r="H659">
            <v>508706.4</v>
          </cell>
        </row>
        <row r="660">
          <cell r="C660" t="str">
            <v xml:space="preserve">            TOYOTO INNOVA                                                                                       </v>
          </cell>
          <cell r="D660">
            <v>1270942.2</v>
          </cell>
          <cell r="H660">
            <v>1270942.2</v>
          </cell>
        </row>
        <row r="661">
          <cell r="C661" t="str">
            <v xml:space="preserve">            VERNA MOTOR CAR DATED 19.8                                                                          </v>
          </cell>
          <cell r="D661">
            <v>689319</v>
          </cell>
          <cell r="H661">
            <v>689319</v>
          </cell>
        </row>
        <row r="662">
          <cell r="C662" t="str">
            <v xml:space="preserve">            VERNA MT DATE 29.8                                                                                  </v>
          </cell>
          <cell r="D662">
            <v>644843</v>
          </cell>
          <cell r="H662">
            <v>644843</v>
          </cell>
        </row>
        <row r="663">
          <cell r="C663" t="str">
            <v xml:space="preserve">        BLOCK OF ASSET - 60% COMPUTER</v>
          </cell>
          <cell r="D663">
            <v>6182472.4000000004</v>
          </cell>
          <cell r="F663">
            <v>2550</v>
          </cell>
          <cell r="H663">
            <v>6185022.4000000004</v>
          </cell>
        </row>
        <row r="664">
          <cell r="C664" t="str">
            <v xml:space="preserve">            COMPUTER &amp; ACCESSORIES                                                                              </v>
          </cell>
          <cell r="D664">
            <v>1913507.06</v>
          </cell>
          <cell r="F664">
            <v>2550</v>
          </cell>
          <cell r="H664">
            <v>1916057.06</v>
          </cell>
        </row>
        <row r="665">
          <cell r="C665" t="str">
            <v xml:space="preserve">            COMPUTER/LAPTOP                                                                                     </v>
          </cell>
          <cell r="D665">
            <v>2398895.66</v>
          </cell>
          <cell r="H665">
            <v>2398895.66</v>
          </cell>
        </row>
        <row r="666">
          <cell r="C666" t="str">
            <v xml:space="preserve">            LICENSE &amp; SOFTWARE                                                                                  </v>
          </cell>
          <cell r="D666">
            <v>1709005.7</v>
          </cell>
          <cell r="H666">
            <v>1709005.7</v>
          </cell>
        </row>
        <row r="667">
          <cell r="C667" t="str">
            <v xml:space="preserve">            PRINTER                                                                                             </v>
          </cell>
          <cell r="D667">
            <v>161063.98000000001</v>
          </cell>
          <cell r="H667">
            <v>161063.98000000001</v>
          </cell>
        </row>
        <row r="668">
          <cell r="C668" t="str">
            <v xml:space="preserve">        BLOCK OF ASSET - 80% UPS</v>
          </cell>
          <cell r="D668">
            <v>244950.08</v>
          </cell>
          <cell r="H668">
            <v>244950.08</v>
          </cell>
        </row>
        <row r="669">
          <cell r="C669" t="str">
            <v xml:space="preserve">            UPS                                                                                                 </v>
          </cell>
          <cell r="D669">
            <v>244950.08</v>
          </cell>
          <cell r="H669">
            <v>244950.08</v>
          </cell>
        </row>
        <row r="670">
          <cell r="C670" t="str">
            <v xml:space="preserve">        DEPRICATION RESERVE</v>
          </cell>
          <cell r="E670">
            <v>55552147.579999998</v>
          </cell>
          <cell r="I670">
            <v>55552147.579999998</v>
          </cell>
        </row>
        <row r="671">
          <cell r="C671" t="str">
            <v xml:space="preserve">            DEPRICATION RESERVE</v>
          </cell>
          <cell r="E671">
            <v>55552147.579999998</v>
          </cell>
          <cell r="I671">
            <v>55552147.579999998</v>
          </cell>
        </row>
        <row r="672">
          <cell r="C672" t="str">
            <v xml:space="preserve">                DEPRECIATION  RESERVE                                                                               </v>
          </cell>
          <cell r="E672">
            <v>55552147.579999998</v>
          </cell>
          <cell r="I672">
            <v>55552147.579999998</v>
          </cell>
        </row>
        <row r="673">
          <cell r="C673" t="str">
            <v xml:space="preserve">    INVESTMENTS</v>
          </cell>
          <cell r="D673">
            <v>2705828.53</v>
          </cell>
          <cell r="F673">
            <v>916928.29</v>
          </cell>
          <cell r="G673">
            <v>194085.99</v>
          </cell>
          <cell r="H673">
            <v>3428670.83</v>
          </cell>
        </row>
        <row r="674">
          <cell r="C674" t="str">
            <v xml:space="preserve">        FIXED DEPOSTI - SCB ( LC MARGIN MONEY)                                                              </v>
          </cell>
          <cell r="D674">
            <v>2705828.53</v>
          </cell>
          <cell r="F674">
            <v>916928.29</v>
          </cell>
          <cell r="G674">
            <v>194085.99</v>
          </cell>
          <cell r="H674">
            <v>3428670.83</v>
          </cell>
        </row>
        <row r="675">
          <cell r="C675" t="str">
            <v>CAPITAL</v>
          </cell>
          <cell r="E675">
            <v>38328455.130000003</v>
          </cell>
          <cell r="F675">
            <v>970283.95</v>
          </cell>
          <cell r="I675">
            <v>37358171.18</v>
          </cell>
        </row>
        <row r="676">
          <cell r="C676" t="str">
            <v xml:space="preserve">    SHARE CAPITAL</v>
          </cell>
          <cell r="E676">
            <v>38328455.130000003</v>
          </cell>
          <cell r="F676">
            <v>970283.95</v>
          </cell>
          <cell r="I676">
            <v>37358171.18</v>
          </cell>
        </row>
        <row r="677">
          <cell r="C677" t="str">
            <v xml:space="preserve">        SHARE CAPITAL</v>
          </cell>
          <cell r="E677">
            <v>38328455.130000003</v>
          </cell>
          <cell r="F677">
            <v>970283.95</v>
          </cell>
          <cell r="I677">
            <v>37358171.18</v>
          </cell>
        </row>
        <row r="678">
          <cell r="C678" t="str">
            <v xml:space="preserve">            RISHI CHHABRIA - CAPITAL ACCOUNT                                                                    </v>
          </cell>
          <cell r="E678">
            <v>10390774.859999999</v>
          </cell>
          <cell r="F678">
            <v>360559.95</v>
          </cell>
          <cell r="I678">
            <v>10030214.91</v>
          </cell>
        </row>
        <row r="679">
          <cell r="C679" t="str">
            <v xml:space="preserve">            SATYAN CHHABRIA CAPITAL ACCOUNT                                                                     </v>
          </cell>
          <cell r="E679">
            <v>27937680.27</v>
          </cell>
          <cell r="F679">
            <v>609724</v>
          </cell>
          <cell r="I679">
            <v>27327956.27</v>
          </cell>
        </row>
        <row r="680">
          <cell r="C680" t="str">
            <v>CURRENT LIABILITY</v>
          </cell>
          <cell r="E680">
            <v>103268959.95999999</v>
          </cell>
          <cell r="F680">
            <v>35568540.609999999</v>
          </cell>
          <cell r="G680">
            <v>27403337.859999999</v>
          </cell>
          <cell r="I680">
            <v>95103757.209999993</v>
          </cell>
        </row>
        <row r="681">
          <cell r="C681" t="str">
            <v xml:space="preserve">    DUTIES AND TAXES</v>
          </cell>
          <cell r="E681">
            <v>10040464.939999999</v>
          </cell>
          <cell r="F681">
            <v>8604096.4199999999</v>
          </cell>
          <cell r="G681">
            <v>7173121.2699999996</v>
          </cell>
          <cell r="I681">
            <v>8609489.7899999991</v>
          </cell>
        </row>
        <row r="682">
          <cell r="C682" t="str">
            <v xml:space="preserve">        DUTIES &amp; TAXES</v>
          </cell>
          <cell r="E682">
            <v>10040355.49</v>
          </cell>
          <cell r="F682">
            <v>8604096.4199999999</v>
          </cell>
          <cell r="G682">
            <v>7173121.2699999996</v>
          </cell>
          <cell r="I682">
            <v>8609380.3399999999</v>
          </cell>
        </row>
        <row r="683">
          <cell r="C683" t="str">
            <v xml:space="preserve">            CGST INPUT  2.5 % RCM                                                                               </v>
          </cell>
          <cell r="D683">
            <v>15747.6</v>
          </cell>
          <cell r="F683">
            <v>8075.45</v>
          </cell>
          <cell r="H683">
            <v>23823.05</v>
          </cell>
        </row>
        <row r="684">
          <cell r="C684" t="str">
            <v xml:space="preserve">            CGST INPUT 14%                                                                                      </v>
          </cell>
          <cell r="D684">
            <v>3525.58</v>
          </cell>
          <cell r="F684">
            <v>1633</v>
          </cell>
          <cell r="H684">
            <v>5158.58</v>
          </cell>
        </row>
        <row r="685">
          <cell r="C685" t="str">
            <v xml:space="preserve">            CGST INPUT 2.5%                                                                                     </v>
          </cell>
          <cell r="D685">
            <v>330407.26</v>
          </cell>
          <cell r="F685">
            <v>22122.57</v>
          </cell>
          <cell r="G685">
            <v>9697.52</v>
          </cell>
          <cell r="H685">
            <v>342832.31</v>
          </cell>
        </row>
        <row r="686">
          <cell r="C686" t="str">
            <v xml:space="preserve">            CGST INPUT 6%                                                                                       </v>
          </cell>
          <cell r="D686">
            <v>416203.22</v>
          </cell>
          <cell r="F686">
            <v>86815.9</v>
          </cell>
          <cell r="H686">
            <v>503019.12</v>
          </cell>
        </row>
        <row r="687">
          <cell r="C687" t="str">
            <v xml:space="preserve">            CGST INPUT 9%                                                                                       </v>
          </cell>
          <cell r="D687">
            <v>2206950.21</v>
          </cell>
          <cell r="F687">
            <v>288731.28999999998</v>
          </cell>
          <cell r="G687">
            <v>16707</v>
          </cell>
          <cell r="H687">
            <v>2478974.5</v>
          </cell>
        </row>
        <row r="688">
          <cell r="C688" t="str">
            <v xml:space="preserve">            CGST INPUT 9% - WB                                                                                  </v>
          </cell>
          <cell r="D688">
            <v>41937.550000000003</v>
          </cell>
          <cell r="H688">
            <v>41937.550000000003</v>
          </cell>
        </row>
        <row r="689">
          <cell r="C689" t="str">
            <v xml:space="preserve">            CGST INPUT 9% RCM                                                                                   </v>
          </cell>
          <cell r="D689">
            <v>121676.9</v>
          </cell>
          <cell r="F689">
            <v>15573</v>
          </cell>
          <cell r="H689">
            <v>137249.9</v>
          </cell>
        </row>
        <row r="690">
          <cell r="C690" t="str">
            <v xml:space="preserve">            CGST OUTPUT 2.5%                                                                                    </v>
          </cell>
          <cell r="E690">
            <v>865851.91</v>
          </cell>
          <cell r="F690">
            <v>13969.02</v>
          </cell>
          <cell r="G690">
            <v>116133.51</v>
          </cell>
          <cell r="I690">
            <v>968016.4</v>
          </cell>
        </row>
        <row r="691">
          <cell r="C691" t="str">
            <v xml:space="preserve">            CGST OUTPUT 2.5% RCM                                                                                </v>
          </cell>
          <cell r="E691">
            <v>15747.6</v>
          </cell>
          <cell r="G691">
            <v>8075.45</v>
          </cell>
          <cell r="I691">
            <v>23823.05</v>
          </cell>
        </row>
        <row r="692">
          <cell r="C692" t="str">
            <v xml:space="preserve">            CGST OUTPUT 6%                                                                                      </v>
          </cell>
          <cell r="E692">
            <v>1173714.8</v>
          </cell>
          <cell r="F692">
            <v>61727.61</v>
          </cell>
          <cell r="G692">
            <v>163459.92000000001</v>
          </cell>
          <cell r="I692">
            <v>1275447.1100000001</v>
          </cell>
        </row>
        <row r="693">
          <cell r="C693" t="str">
            <v xml:space="preserve">            CGST OUTPUT 9%                                                                                      </v>
          </cell>
          <cell r="E693">
            <v>3460.42</v>
          </cell>
          <cell r="F693">
            <v>0.73</v>
          </cell>
          <cell r="I693">
            <v>3459.69</v>
          </cell>
        </row>
        <row r="694">
          <cell r="C694" t="str">
            <v xml:space="preserve">            CGST OUTPUT 9% RCM                                                                                  </v>
          </cell>
          <cell r="E694">
            <v>121676.9</v>
          </cell>
          <cell r="G694">
            <v>15573</v>
          </cell>
          <cell r="I694">
            <v>137249.9</v>
          </cell>
        </row>
        <row r="695">
          <cell r="C695" t="str">
            <v xml:space="preserve">            ESI EMPLOYEE CONTRIBUTION                                                                           </v>
          </cell>
          <cell r="D695">
            <v>353070.75</v>
          </cell>
          <cell r="F695">
            <v>62836</v>
          </cell>
          <cell r="G695">
            <v>63039</v>
          </cell>
          <cell r="H695">
            <v>352867.75</v>
          </cell>
        </row>
        <row r="696">
          <cell r="C696" t="str">
            <v xml:space="preserve">            ESI PAYABLE                                                                                         </v>
          </cell>
          <cell r="E696">
            <v>1014938</v>
          </cell>
          <cell r="F696">
            <v>944794</v>
          </cell>
          <cell r="G696">
            <v>332927</v>
          </cell>
          <cell r="I696">
            <v>403071</v>
          </cell>
        </row>
        <row r="697">
          <cell r="C697" t="str">
            <v xml:space="preserve">            GST TAX PAYABLE                                                                                     </v>
          </cell>
          <cell r="D697">
            <v>14151695.300000001</v>
          </cell>
          <cell r="F697">
            <v>32975</v>
          </cell>
          <cell r="H697">
            <v>14184670.300000001</v>
          </cell>
        </row>
        <row r="698">
          <cell r="C698" t="str">
            <v xml:space="preserve">            GST TAX PAYABLE ( KARNATAKA)                                                                        </v>
          </cell>
          <cell r="D698">
            <v>922651.81</v>
          </cell>
          <cell r="H698">
            <v>922651.81</v>
          </cell>
        </row>
        <row r="699">
          <cell r="C699" t="str">
            <v xml:space="preserve">            GST TAX PAYABLE ( SILLIGURI)                                                                        </v>
          </cell>
          <cell r="D699">
            <v>218121.48</v>
          </cell>
          <cell r="H699">
            <v>218121.48</v>
          </cell>
        </row>
        <row r="700">
          <cell r="C700" t="str">
            <v xml:space="preserve">            GST TCS (E-COMMERCE)                                                                                </v>
          </cell>
          <cell r="D700">
            <v>181575</v>
          </cell>
          <cell r="H700">
            <v>181575</v>
          </cell>
        </row>
        <row r="701">
          <cell r="C701" t="str">
            <v xml:space="preserve">            IGST INPUT 12%                                                                                      </v>
          </cell>
          <cell r="D701">
            <v>1384933.03</v>
          </cell>
          <cell r="F701">
            <v>156600.98000000001</v>
          </cell>
          <cell r="G701">
            <v>657</v>
          </cell>
          <cell r="H701">
            <v>1540877.01</v>
          </cell>
        </row>
        <row r="702">
          <cell r="C702" t="str">
            <v xml:space="preserve">            IGST INPUT 12% IMPORTS                                                                              </v>
          </cell>
          <cell r="D702">
            <v>112916.72</v>
          </cell>
          <cell r="H702">
            <v>112916.72</v>
          </cell>
        </row>
        <row r="703">
          <cell r="C703" t="str">
            <v xml:space="preserve">            IGST INPUT 12% IMPORTS (NEW)                                                                        </v>
          </cell>
          <cell r="D703">
            <v>13061</v>
          </cell>
          <cell r="H703">
            <v>13061</v>
          </cell>
        </row>
        <row r="704">
          <cell r="C704" t="str">
            <v xml:space="preserve">            IGST INPUT 18%                                                                                      </v>
          </cell>
          <cell r="D704">
            <v>645914.53</v>
          </cell>
          <cell r="F704">
            <v>207150.89</v>
          </cell>
          <cell r="G704">
            <v>2844</v>
          </cell>
          <cell r="H704">
            <v>850221.42</v>
          </cell>
        </row>
        <row r="705">
          <cell r="C705" t="str">
            <v xml:space="preserve">            IGST INPUT 5%                                                                                       </v>
          </cell>
          <cell r="D705">
            <v>4098387.68</v>
          </cell>
          <cell r="F705">
            <v>489218.2</v>
          </cell>
          <cell r="G705">
            <v>20215.95</v>
          </cell>
          <cell r="H705">
            <v>4567389.93</v>
          </cell>
        </row>
        <row r="706">
          <cell r="C706" t="str">
            <v xml:space="preserve">            IGST INPUT 5% RCM                                                                                   </v>
          </cell>
          <cell r="D706">
            <v>1600</v>
          </cell>
          <cell r="H706">
            <v>1600</v>
          </cell>
        </row>
        <row r="707">
          <cell r="C707" t="str">
            <v xml:space="preserve">            IGST OUTPUT 12%</v>
          </cell>
          <cell r="E707">
            <v>16547842.970000001</v>
          </cell>
          <cell r="F707">
            <v>195239.6</v>
          </cell>
          <cell r="G707">
            <v>2330110.77</v>
          </cell>
          <cell r="I707">
            <v>18682714.140000001</v>
          </cell>
        </row>
        <row r="708">
          <cell r="C708" t="str">
            <v xml:space="preserve">            IGST OUTPUT 18%                                                                                     </v>
          </cell>
          <cell r="E708">
            <v>150067.24</v>
          </cell>
          <cell r="F708">
            <v>10.53</v>
          </cell>
          <cell r="G708">
            <v>4841.6899999999996</v>
          </cell>
          <cell r="I708">
            <v>154898.4</v>
          </cell>
        </row>
        <row r="709">
          <cell r="C709" t="str">
            <v xml:space="preserve">            IGST OUTPUT 5%</v>
          </cell>
          <cell r="E709">
            <v>5081228</v>
          </cell>
          <cell r="F709">
            <v>57340.09</v>
          </cell>
          <cell r="G709">
            <v>960711.14</v>
          </cell>
          <cell r="I709">
            <v>5984599.0499999998</v>
          </cell>
        </row>
        <row r="710">
          <cell r="C710" t="str">
            <v xml:space="preserve">            IGST OUTPUT 5% RCM                                                                                  </v>
          </cell>
          <cell r="E710">
            <v>1600</v>
          </cell>
          <cell r="I710">
            <v>1600</v>
          </cell>
        </row>
        <row r="711">
          <cell r="C711" t="str">
            <v xml:space="preserve">            PF EMPLOYEE CONTRIBUTION                                                                            </v>
          </cell>
          <cell r="D711">
            <v>63329.5</v>
          </cell>
          <cell r="F711">
            <v>812434</v>
          </cell>
          <cell r="G711">
            <v>815161</v>
          </cell>
          <cell r="H711">
            <v>60602.5</v>
          </cell>
        </row>
        <row r="712">
          <cell r="C712" t="str">
            <v xml:space="preserve">            PF PAYABLE A/C                                                                                      </v>
          </cell>
          <cell r="E712">
            <v>9425289.5</v>
          </cell>
          <cell r="F712">
            <v>4623267</v>
          </cell>
          <cell r="G712">
            <v>1692572</v>
          </cell>
          <cell r="I712">
            <v>6494594.5</v>
          </cell>
        </row>
        <row r="713">
          <cell r="C713" t="str">
            <v xml:space="preserve">            PROFESSIONAL TAX ON EMPLOYMENT( RC 338136859)                                                       </v>
          </cell>
          <cell r="E713">
            <v>24800</v>
          </cell>
          <cell r="F713">
            <v>24800</v>
          </cell>
          <cell r="G713">
            <v>13400</v>
          </cell>
          <cell r="I713">
            <v>13400</v>
          </cell>
        </row>
        <row r="714">
          <cell r="C714" t="str">
            <v xml:space="preserve">            SGST INPUT  9% - WB                                                                                 </v>
          </cell>
          <cell r="D714">
            <v>41937.550000000003</v>
          </cell>
          <cell r="H714">
            <v>41937.550000000003</v>
          </cell>
        </row>
        <row r="715">
          <cell r="C715" t="str">
            <v xml:space="preserve">            SGST INPUT 14%                                                                                      </v>
          </cell>
          <cell r="D715">
            <v>3525.58</v>
          </cell>
          <cell r="F715">
            <v>1633</v>
          </cell>
          <cell r="H715">
            <v>5158.58</v>
          </cell>
        </row>
        <row r="716">
          <cell r="C716" t="str">
            <v xml:space="preserve">            SGST INPUT 2.5 % RCM                                                                                </v>
          </cell>
          <cell r="D716">
            <v>14613.3</v>
          </cell>
          <cell r="F716">
            <v>8075.45</v>
          </cell>
          <cell r="H716">
            <v>22688.75</v>
          </cell>
        </row>
        <row r="717">
          <cell r="C717" t="str">
            <v xml:space="preserve">            SGST INPUT 2.5%                                                                                     </v>
          </cell>
          <cell r="D717">
            <v>330407.26</v>
          </cell>
          <cell r="F717">
            <v>22122.57</v>
          </cell>
          <cell r="G717">
            <v>9697.52</v>
          </cell>
          <cell r="H717">
            <v>342832.31</v>
          </cell>
        </row>
        <row r="718">
          <cell r="C718" t="str">
            <v xml:space="preserve">            SGST INPUT 6%                                                                                       </v>
          </cell>
          <cell r="D718">
            <v>416203.22</v>
          </cell>
          <cell r="F718">
            <v>86815.9</v>
          </cell>
          <cell r="H718">
            <v>503019.12</v>
          </cell>
        </row>
        <row r="719">
          <cell r="C719" t="str">
            <v xml:space="preserve">            SGST INPUT 9%                                                                                       </v>
          </cell>
          <cell r="D719">
            <v>2208662.14</v>
          </cell>
          <cell r="F719">
            <v>288731.28000000003</v>
          </cell>
          <cell r="G719">
            <v>16707</v>
          </cell>
          <cell r="H719">
            <v>2480686.42</v>
          </cell>
        </row>
        <row r="720">
          <cell r="C720" t="str">
            <v xml:space="preserve">            SGST INPUT 9% RCM                                                                                   </v>
          </cell>
          <cell r="D720">
            <v>118801.9</v>
          </cell>
          <cell r="F720">
            <v>15573</v>
          </cell>
          <cell r="H720">
            <v>134374.9</v>
          </cell>
        </row>
        <row r="721">
          <cell r="C721" t="str">
            <v xml:space="preserve">            SGST OUTPUT 2.5%                                                                                    </v>
          </cell>
          <cell r="E721">
            <v>865851.91</v>
          </cell>
          <cell r="F721">
            <v>13969.02</v>
          </cell>
          <cell r="G721">
            <v>116133.51</v>
          </cell>
          <cell r="I721">
            <v>968016.4</v>
          </cell>
        </row>
        <row r="722">
          <cell r="C722" t="str">
            <v xml:space="preserve">            SGST OUTPUT 2.5%  RCM                                                                               </v>
          </cell>
          <cell r="E722">
            <v>14613.3</v>
          </cell>
          <cell r="G722">
            <v>8075.45</v>
          </cell>
          <cell r="I722">
            <v>22688.75</v>
          </cell>
        </row>
        <row r="723">
          <cell r="C723" t="str">
            <v xml:space="preserve">            SGST OUTPUT 6%                                                                                      </v>
          </cell>
          <cell r="E723">
            <v>1173714.8</v>
          </cell>
          <cell r="F723">
            <v>61727.61</v>
          </cell>
          <cell r="G723">
            <v>163459.92000000001</v>
          </cell>
          <cell r="I723">
            <v>1275447.1100000001</v>
          </cell>
        </row>
        <row r="724">
          <cell r="C724" t="str">
            <v xml:space="preserve">            SGST OUTPUT 9%                                                                                      </v>
          </cell>
          <cell r="E724">
            <v>3460.42</v>
          </cell>
          <cell r="F724">
            <v>0.73</v>
          </cell>
          <cell r="I724">
            <v>3459.69</v>
          </cell>
        </row>
        <row r="725">
          <cell r="C725" t="str">
            <v xml:space="preserve">            SGST OUTPUT 9%  RCM                                                                                 </v>
          </cell>
          <cell r="E725">
            <v>118801.9</v>
          </cell>
          <cell r="G725">
            <v>15573</v>
          </cell>
          <cell r="I725">
            <v>134374.9</v>
          </cell>
        </row>
        <row r="726">
          <cell r="C726" t="str">
            <v xml:space="preserve">            TDS-194A@10% INTEREST                                                                               </v>
          </cell>
          <cell r="E726">
            <v>28265.33</v>
          </cell>
          <cell r="I726">
            <v>28265.33</v>
          </cell>
        </row>
        <row r="727">
          <cell r="C727" t="str">
            <v xml:space="preserve">            TDS-194C@1% - WORKS CONTRACT                                                                        </v>
          </cell>
          <cell r="E727">
            <v>61171.09</v>
          </cell>
          <cell r="G727">
            <v>10614</v>
          </cell>
          <cell r="I727">
            <v>71785.09</v>
          </cell>
        </row>
        <row r="728">
          <cell r="C728" t="str">
            <v xml:space="preserve">            TDS-194C@2% - WORKS CONTRACT                                                                        </v>
          </cell>
          <cell r="E728">
            <v>220344.53</v>
          </cell>
          <cell r="G728">
            <v>33237.72</v>
          </cell>
          <cell r="I728">
            <v>253582.25</v>
          </cell>
        </row>
        <row r="729">
          <cell r="C729" t="str">
            <v xml:space="preserve">            TDS-194H@5% COMMISSION /BROKERAGE                                                                   </v>
          </cell>
          <cell r="E729">
            <v>129476.25</v>
          </cell>
          <cell r="G729">
            <v>30922</v>
          </cell>
          <cell r="I729">
            <v>160398.25</v>
          </cell>
        </row>
        <row r="730">
          <cell r="C730" t="str">
            <v xml:space="preserve">            TDS-194I@10% - RENT LAND&amp;BUILDINGS/FURNITURE&amp;FIXTURE                                                </v>
          </cell>
          <cell r="E730">
            <v>808956.42</v>
          </cell>
          <cell r="G730">
            <v>74942.2</v>
          </cell>
          <cell r="I730">
            <v>883898.62</v>
          </cell>
        </row>
        <row r="731">
          <cell r="C731" t="str">
            <v xml:space="preserve">            TDS-194J@10% - FEES / ROYALTY (OTHERS)                                                              </v>
          </cell>
          <cell r="E731">
            <v>221926.3</v>
          </cell>
          <cell r="G731">
            <v>93062</v>
          </cell>
          <cell r="I731">
            <v>314988.3</v>
          </cell>
        </row>
        <row r="732">
          <cell r="C732" t="str">
            <v xml:space="preserve">            TDS-194J@2% -FEES FOR TECHNICAL SERVICES / ROYALTY (CINEMATOGRAPHIC FILMS)                          </v>
          </cell>
          <cell r="E732">
            <v>16647</v>
          </cell>
          <cell r="G732">
            <v>1291</v>
          </cell>
          <cell r="I732">
            <v>17938</v>
          </cell>
        </row>
        <row r="733">
          <cell r="C733" t="str">
            <v xml:space="preserve">            TDS-194Q@0.1% - PURCHASE OF GOODS                                                                   </v>
          </cell>
          <cell r="E733">
            <v>60764.97</v>
          </cell>
          <cell r="F733">
            <v>133</v>
          </cell>
          <cell r="G733">
            <v>7280</v>
          </cell>
          <cell r="I733">
            <v>67911.97</v>
          </cell>
        </row>
        <row r="734">
          <cell r="C734" t="str">
            <v xml:space="preserve">            TDS-92B-NON GOVT EMPLOYEE                                                                           </v>
          </cell>
          <cell r="E734">
            <v>308000</v>
          </cell>
          <cell r="G734">
            <v>26000</v>
          </cell>
          <cell r="I734">
            <v>334000</v>
          </cell>
        </row>
        <row r="735">
          <cell r="C735" t="str">
            <v xml:space="preserve">        TDS-194I@2% - RENT MACHINERIES                                                                      </v>
          </cell>
          <cell r="E735">
            <v>109.45</v>
          </cell>
          <cell r="I735">
            <v>109.45</v>
          </cell>
        </row>
        <row r="736">
          <cell r="C736" t="str">
            <v xml:space="preserve">    OTHER LIABILITY</v>
          </cell>
          <cell r="E736">
            <v>3291457</v>
          </cell>
          <cell r="F736">
            <v>4859</v>
          </cell>
          <cell r="G736">
            <v>14160</v>
          </cell>
          <cell r="I736">
            <v>3300758</v>
          </cell>
        </row>
        <row r="737">
          <cell r="C737" t="str">
            <v xml:space="preserve">        SECURITY DEPOSIT RECD</v>
          </cell>
          <cell r="E737">
            <v>3300000</v>
          </cell>
          <cell r="I737">
            <v>3300000</v>
          </cell>
        </row>
        <row r="738">
          <cell r="C738" t="str">
            <v xml:space="preserve">            A R CLOTHING CO- SECURITY DEPOSIT                                                                   </v>
          </cell>
          <cell r="E738">
            <v>500000</v>
          </cell>
          <cell r="I738">
            <v>500000</v>
          </cell>
        </row>
        <row r="739">
          <cell r="C739" t="str">
            <v xml:space="preserve">            KS SELECTIONS PRIVATE LIMITED - SECURITY DEPOSITS                                                   </v>
          </cell>
          <cell r="E739">
            <v>500000</v>
          </cell>
          <cell r="I739">
            <v>500000</v>
          </cell>
        </row>
        <row r="740">
          <cell r="C740" t="str">
            <v xml:space="preserve">            KUMAR CLOTHING CO - SECURITY DEPOSIT -                                                              </v>
          </cell>
          <cell r="E740">
            <v>1100000</v>
          </cell>
          <cell r="I740">
            <v>1100000</v>
          </cell>
        </row>
        <row r="741">
          <cell r="C741" t="str">
            <v xml:space="preserve">            PANCHAJANYA FASHIONS PVT LTD - SECURITY DEPOSIT                                                     </v>
          </cell>
          <cell r="E741">
            <v>200000</v>
          </cell>
          <cell r="I741">
            <v>200000</v>
          </cell>
        </row>
        <row r="742">
          <cell r="C742" t="str">
            <v xml:space="preserve">            PICASSO INTERNATIONAL -FIXED DEPOSIT                                                                </v>
          </cell>
          <cell r="E742">
            <v>500000</v>
          </cell>
          <cell r="I742">
            <v>500000</v>
          </cell>
        </row>
        <row r="743">
          <cell r="C743" t="str">
            <v xml:space="preserve">            WARDROBE (JMD CREATIONS)- SECURITY DEPOSIT                                                          </v>
          </cell>
          <cell r="E743">
            <v>500000</v>
          </cell>
          <cell r="I743">
            <v>500000</v>
          </cell>
        </row>
        <row r="744">
          <cell r="C744" t="str">
            <v xml:space="preserve">        UNITED INDIA INSURANCE COMPANY LIMITED -BANAGLORE</v>
          </cell>
          <cell r="D744">
            <v>8543</v>
          </cell>
          <cell r="F744">
            <v>4859</v>
          </cell>
          <cell r="G744">
            <v>14160</v>
          </cell>
          <cell r="I744">
            <v>758</v>
          </cell>
        </row>
        <row r="745">
          <cell r="C745" t="str">
            <v xml:space="preserve">    SUNDRY CREDITORS</v>
          </cell>
          <cell r="E745">
            <v>89937038.019999996</v>
          </cell>
          <cell r="F745">
            <v>26959585.190000001</v>
          </cell>
          <cell r="G745">
            <v>20216056.59</v>
          </cell>
          <cell r="I745">
            <v>83193509.420000002</v>
          </cell>
        </row>
        <row r="746">
          <cell r="C746" t="str">
            <v xml:space="preserve">        CONSUMABLES</v>
          </cell>
          <cell r="E746">
            <v>567775.4</v>
          </cell>
          <cell r="F746">
            <v>114874</v>
          </cell>
          <cell r="G746">
            <v>7227.5</v>
          </cell>
          <cell r="I746">
            <v>460128.9</v>
          </cell>
        </row>
        <row r="747">
          <cell r="C747" t="str">
            <v xml:space="preserve">            CONSUMBALES</v>
          </cell>
          <cell r="E747">
            <v>567775.4</v>
          </cell>
          <cell r="F747">
            <v>114874</v>
          </cell>
          <cell r="G747">
            <v>7227.5</v>
          </cell>
          <cell r="I747">
            <v>460128.9</v>
          </cell>
        </row>
        <row r="748">
          <cell r="C748" t="str">
            <v xml:space="preserve">                HANUMAN CHEMICALS             -BANGALORE</v>
          </cell>
          <cell r="E748">
            <v>138379.84</v>
          </cell>
          <cell r="G748">
            <v>7227.5</v>
          </cell>
          <cell r="I748">
            <v>145607.34</v>
          </cell>
        </row>
        <row r="749">
          <cell r="C749" t="str">
            <v xml:space="preserve">                NEEDLES  MARKETING (P) LTD    -BANGALORE</v>
          </cell>
          <cell r="E749">
            <v>359023.56</v>
          </cell>
          <cell r="F749">
            <v>74990</v>
          </cell>
          <cell r="I749">
            <v>284033.56</v>
          </cell>
        </row>
        <row r="750">
          <cell r="C750" t="str">
            <v xml:space="preserve">                SUNSHINE GARMENT FINISHING EQUIPMEN -BANGALORE</v>
          </cell>
          <cell r="E750">
            <v>56876</v>
          </cell>
          <cell r="F750">
            <v>39884</v>
          </cell>
          <cell r="I750">
            <v>16992</v>
          </cell>
        </row>
        <row r="751">
          <cell r="C751" t="str">
            <v xml:space="preserve">                YASH INTERNATIONAL            -BANAGLORE</v>
          </cell>
          <cell r="E751">
            <v>13496</v>
          </cell>
          <cell r="I751">
            <v>13496</v>
          </cell>
        </row>
        <row r="752">
          <cell r="C752" t="str">
            <v xml:space="preserve">        EXPENSE</v>
          </cell>
          <cell r="E752">
            <v>21659761.870000001</v>
          </cell>
          <cell r="F752">
            <v>10589363.789999999</v>
          </cell>
          <cell r="G752">
            <v>7467404</v>
          </cell>
          <cell r="I752">
            <v>18537802.079999998</v>
          </cell>
        </row>
        <row r="753">
          <cell r="C753" t="str">
            <v xml:space="preserve">            OTHER EXPENSE</v>
          </cell>
          <cell r="E753">
            <v>1480526.86</v>
          </cell>
          <cell r="F753">
            <v>916941</v>
          </cell>
          <cell r="G753">
            <v>1063666.5</v>
          </cell>
          <cell r="I753">
            <v>1627252.36</v>
          </cell>
        </row>
        <row r="754">
          <cell r="C754" t="str">
            <v xml:space="preserve">                A R KOLOR KRAFT               -BANGALORE</v>
          </cell>
          <cell r="E754">
            <v>13230</v>
          </cell>
          <cell r="I754">
            <v>13230</v>
          </cell>
        </row>
        <row r="755">
          <cell r="C755" t="str">
            <v xml:space="preserve">                AD WAVE CREATIONS             -BANAGLORE</v>
          </cell>
          <cell r="E755">
            <v>1194.76</v>
          </cell>
          <cell r="I755">
            <v>1194.76</v>
          </cell>
        </row>
        <row r="756">
          <cell r="C756" t="str">
            <v xml:space="preserve">                ADECCO INDIA PVT LTD          -BANGALORE</v>
          </cell>
          <cell r="E756">
            <v>0</v>
          </cell>
          <cell r="I756">
            <v>0</v>
          </cell>
        </row>
        <row r="757">
          <cell r="C757" t="str">
            <v xml:space="preserve">                AMERICAN EXPRESS 372293198281009 -BANGALORE</v>
          </cell>
          <cell r="D757">
            <v>0.88</v>
          </cell>
          <cell r="F757">
            <v>654022</v>
          </cell>
          <cell r="G757">
            <v>654022.88</v>
          </cell>
        </row>
        <row r="758">
          <cell r="C758" t="str">
            <v xml:space="preserve">                BINODH SHAH                                                                                         </v>
          </cell>
          <cell r="E758">
            <v>10500</v>
          </cell>
          <cell r="I758">
            <v>10500</v>
          </cell>
        </row>
        <row r="759">
          <cell r="C759" t="str">
            <v xml:space="preserve">                BSNL-(BHARAT SANCHAR NIGAM LIMITED) -BANGALORE</v>
          </cell>
          <cell r="F759">
            <v>3242</v>
          </cell>
          <cell r="G759">
            <v>3242</v>
          </cell>
        </row>
        <row r="760">
          <cell r="C760" t="str">
            <v xml:space="preserve">                PANDIT CARGO                  -BANGALORE</v>
          </cell>
          <cell r="G760">
            <v>227639</v>
          </cell>
          <cell r="I760">
            <v>227639</v>
          </cell>
        </row>
        <row r="761">
          <cell r="C761" t="str">
            <v xml:space="preserve">                PAVAN ELECTRICALS             -BANGALORE</v>
          </cell>
          <cell r="E761">
            <v>63096.4</v>
          </cell>
          <cell r="I761">
            <v>63096.4</v>
          </cell>
        </row>
        <row r="762">
          <cell r="C762" t="str">
            <v xml:space="preserve">                QODE QUAY TECHNOLOGIES PRIVATE LIMITED -PUNE</v>
          </cell>
          <cell r="E762">
            <v>95580</v>
          </cell>
          <cell r="I762">
            <v>95580</v>
          </cell>
        </row>
        <row r="763">
          <cell r="C763" t="str">
            <v xml:space="preserve">                RCPL LOGISTICS PVT  LTD       -BANAGLORE</v>
          </cell>
          <cell r="E763">
            <v>47921</v>
          </cell>
          <cell r="F763">
            <v>47921</v>
          </cell>
        </row>
        <row r="764">
          <cell r="C764" t="str">
            <v xml:space="preserve">                S.L.R. ENTERPRISES            -BANGALORE</v>
          </cell>
          <cell r="E764">
            <v>159223.78</v>
          </cell>
          <cell r="G764">
            <v>171309</v>
          </cell>
          <cell r="I764">
            <v>330532.78000000003</v>
          </cell>
        </row>
        <row r="765">
          <cell r="C765" t="str">
            <v xml:space="preserve">                SAHANA LOGISTICS PVT LTD      -BANGALORE</v>
          </cell>
          <cell r="G765">
            <v>1596</v>
          </cell>
          <cell r="I765">
            <v>1596</v>
          </cell>
        </row>
        <row r="766">
          <cell r="C766" t="str">
            <v xml:space="preserve">                SCB CREDIT CARD NO.4541-9823-3633-2454 (RDC) -BANGALORE</v>
          </cell>
          <cell r="E766">
            <v>156327</v>
          </cell>
          <cell r="F766">
            <v>156327</v>
          </cell>
        </row>
        <row r="767">
          <cell r="C767" t="str">
            <v xml:space="preserve">                SHAFEEQ AHMED - EXPENSES                                                                            </v>
          </cell>
          <cell r="D767">
            <v>45000</v>
          </cell>
          <cell r="H767">
            <v>45000</v>
          </cell>
        </row>
        <row r="768">
          <cell r="C768" t="str">
            <v xml:space="preserve">                SHARMA TRANSPORTS             -BANGALORE</v>
          </cell>
          <cell r="E768">
            <v>1459</v>
          </cell>
          <cell r="F768">
            <v>1360</v>
          </cell>
          <cell r="I768">
            <v>99</v>
          </cell>
        </row>
        <row r="769">
          <cell r="C769" t="str">
            <v xml:space="preserve">                SRE AMBAL GARMENTS            -TIRUPUR</v>
          </cell>
          <cell r="E769">
            <v>261912</v>
          </cell>
          <cell r="F769">
            <v>2885</v>
          </cell>
          <cell r="I769">
            <v>259027</v>
          </cell>
        </row>
        <row r="770">
          <cell r="C770" t="str">
            <v xml:space="preserve">                SRI AMMAJEE ENTERPRISES       -BANGALORE</v>
          </cell>
          <cell r="E770">
            <v>4782.8</v>
          </cell>
          <cell r="I770">
            <v>4782.8</v>
          </cell>
        </row>
        <row r="771">
          <cell r="C771" t="str">
            <v xml:space="preserve">                SRI SRINIVASA ENTERPRISES     -BANGALORE</v>
          </cell>
          <cell r="E771">
            <v>566674</v>
          </cell>
          <cell r="I771">
            <v>566674</v>
          </cell>
        </row>
        <row r="772">
          <cell r="C772" t="str">
            <v xml:space="preserve">                SUPER TRADE BULK CARGO        -TIRUPUR</v>
          </cell>
          <cell r="E772">
            <v>22861</v>
          </cell>
          <cell r="I772">
            <v>22861</v>
          </cell>
        </row>
        <row r="773">
          <cell r="C773" t="str">
            <v xml:space="preserve">                SUPREME TRANSPORT SOLUTIONS  PVT  LTD -BANGALORE</v>
          </cell>
          <cell r="E773">
            <v>68927</v>
          </cell>
          <cell r="I773">
            <v>68927</v>
          </cell>
        </row>
        <row r="774">
          <cell r="C774" t="str">
            <v xml:space="preserve">                TNS  EXPRESS PVT LTD          -NORTH WEST DELHI</v>
          </cell>
          <cell r="E774">
            <v>36756</v>
          </cell>
          <cell r="F774">
            <v>36101</v>
          </cell>
          <cell r="I774">
            <v>655</v>
          </cell>
        </row>
        <row r="775">
          <cell r="C775" t="str">
            <v xml:space="preserve">                TUV SUD SOUTH ASIA PVT LTD    -BANGALORE</v>
          </cell>
          <cell r="E775">
            <v>15083</v>
          </cell>
          <cell r="F775">
            <v>15083</v>
          </cell>
          <cell r="G775">
            <v>5857.62</v>
          </cell>
          <cell r="I775">
            <v>5857.62</v>
          </cell>
        </row>
        <row r="776">
          <cell r="C776" t="str">
            <v xml:space="preserve">            A &amp; A GRAPHICS                                                                                      </v>
          </cell>
          <cell r="D776">
            <v>3000</v>
          </cell>
          <cell r="H776">
            <v>3000</v>
          </cell>
        </row>
        <row r="777">
          <cell r="C777" t="str">
            <v xml:space="preserve">            A TO Z TRAVELS                -TUMKUR</v>
          </cell>
          <cell r="E777">
            <v>50400</v>
          </cell>
          <cell r="F777">
            <v>50400</v>
          </cell>
          <cell r="G777">
            <v>12600</v>
          </cell>
          <cell r="I777">
            <v>12600</v>
          </cell>
        </row>
        <row r="778">
          <cell r="C778" t="str">
            <v xml:space="preserve">            A.P. ENTERPRISES              -BANAGLORE</v>
          </cell>
          <cell r="E778">
            <v>47409</v>
          </cell>
          <cell r="F778">
            <v>20131</v>
          </cell>
          <cell r="I778">
            <v>27278</v>
          </cell>
        </row>
        <row r="779">
          <cell r="C779" t="str">
            <v xml:space="preserve">            AARYAN COMFORTS (  MAA HOSPITALITY ) -BANAGLORE</v>
          </cell>
          <cell r="D779">
            <v>2577.77</v>
          </cell>
          <cell r="G779">
            <v>2577.77</v>
          </cell>
        </row>
        <row r="780">
          <cell r="C780" t="str">
            <v xml:space="preserve">            ABS QE ASSURANCE SERVICES PRIVATE LIMITED -MUMBAI</v>
          </cell>
          <cell r="D780">
            <v>18.399999999999999</v>
          </cell>
          <cell r="H780">
            <v>18.399999999999999</v>
          </cell>
        </row>
        <row r="781">
          <cell r="C781" t="str">
            <v xml:space="preserve">            ACC CLOTHING LLP              -BANAGLORE</v>
          </cell>
          <cell r="E781">
            <v>82810</v>
          </cell>
          <cell r="F781">
            <v>82810</v>
          </cell>
        </row>
        <row r="782">
          <cell r="C782" t="str">
            <v xml:space="preserve">            ADISHWAR INDIA LIMITED                                                                              </v>
          </cell>
          <cell r="E782">
            <v>1079.05</v>
          </cell>
          <cell r="I782">
            <v>1079.05</v>
          </cell>
        </row>
        <row r="783">
          <cell r="C783" t="str">
            <v xml:space="preserve">            AIR INDIA LIMITED                                                                                   </v>
          </cell>
          <cell r="E783">
            <v>11490</v>
          </cell>
          <cell r="F783">
            <v>11490</v>
          </cell>
        </row>
        <row r="784">
          <cell r="C784" t="str">
            <v xml:space="preserve">            AIRTEL-(BHARTI  AIRTEL  LTD)  -BANGALORE</v>
          </cell>
          <cell r="D784">
            <v>0.74</v>
          </cell>
          <cell r="F784">
            <v>4979.42</v>
          </cell>
          <cell r="G784">
            <v>4992.74</v>
          </cell>
          <cell r="I784">
            <v>12.58</v>
          </cell>
        </row>
        <row r="785">
          <cell r="C785" t="str">
            <v xml:space="preserve">            AK ENTERPRISES                -BENGALURU</v>
          </cell>
          <cell r="D785">
            <v>24452</v>
          </cell>
          <cell r="H785">
            <v>24452</v>
          </cell>
        </row>
        <row r="786">
          <cell r="C786" t="str">
            <v xml:space="preserve">            AKHIL KHAN                                                                                          </v>
          </cell>
          <cell r="D786">
            <v>2274</v>
          </cell>
          <cell r="G786">
            <v>35000</v>
          </cell>
          <cell r="I786">
            <v>32726</v>
          </cell>
        </row>
        <row r="787">
          <cell r="C787" t="str">
            <v xml:space="preserve">            AKSHARA PRINTS                -BANAGLORE</v>
          </cell>
          <cell r="E787">
            <v>360354.2</v>
          </cell>
          <cell r="F787">
            <v>142345</v>
          </cell>
          <cell r="G787">
            <v>27972</v>
          </cell>
          <cell r="I787">
            <v>245981.2</v>
          </cell>
        </row>
        <row r="788">
          <cell r="C788" t="str">
            <v xml:space="preserve">            AL-ANWAR ENTERPRISES          -BANAGLORE</v>
          </cell>
          <cell r="D788">
            <v>15000</v>
          </cell>
          <cell r="H788">
            <v>15000</v>
          </cell>
        </row>
        <row r="789">
          <cell r="C789" t="str">
            <v xml:space="preserve">            ALLIANCE AIR AVIATION LIMITED-DELHI                                                                 </v>
          </cell>
          <cell r="E789">
            <v>53932</v>
          </cell>
          <cell r="F789">
            <v>19972</v>
          </cell>
          <cell r="I789">
            <v>33960</v>
          </cell>
        </row>
        <row r="790">
          <cell r="C790" t="str">
            <v xml:space="preserve">            ALLIANCE AIR AVIATION LIMITED-MP                                                                    </v>
          </cell>
          <cell r="E790">
            <v>25262</v>
          </cell>
          <cell r="F790">
            <v>25262</v>
          </cell>
        </row>
        <row r="791">
          <cell r="C791" t="str">
            <v xml:space="preserve">            AMITH GARMENT SERVICES        -BANAGLORE</v>
          </cell>
          <cell r="E791">
            <v>23895.4</v>
          </cell>
          <cell r="F791">
            <v>23895.4</v>
          </cell>
        </row>
        <row r="792">
          <cell r="C792" t="str">
            <v xml:space="preserve">            ANIL SOOD - EXPENSES                                                                                </v>
          </cell>
          <cell r="F792">
            <v>50000</v>
          </cell>
          <cell r="H792">
            <v>50000</v>
          </cell>
        </row>
        <row r="793">
          <cell r="C793" t="str">
            <v xml:space="preserve">            ANNAPURNA INDUSTRIAL HARDWARE &amp; ELECTRICAL -BANAGLORE</v>
          </cell>
          <cell r="E793">
            <v>58486.18</v>
          </cell>
          <cell r="F793">
            <v>54022</v>
          </cell>
          <cell r="G793">
            <v>43877.72</v>
          </cell>
          <cell r="I793">
            <v>48341.9</v>
          </cell>
        </row>
        <row r="794">
          <cell r="C794" t="str">
            <v xml:space="preserve">            APPAREL EXPORT PROMOTION COUNCIL -BANAGLORE</v>
          </cell>
          <cell r="D794">
            <v>11.8</v>
          </cell>
          <cell r="G794">
            <v>11.8</v>
          </cell>
        </row>
        <row r="795">
          <cell r="C795" t="str">
            <v xml:space="preserve">            APPARELS1179                  -BANAGLORE</v>
          </cell>
          <cell r="E795">
            <v>11626</v>
          </cell>
          <cell r="I795">
            <v>11626</v>
          </cell>
        </row>
        <row r="796">
          <cell r="C796" t="str">
            <v xml:space="preserve">            ASHA MOTOR SALES AND SERVICE  -TUMKUR</v>
          </cell>
          <cell r="G796">
            <v>26275</v>
          </cell>
          <cell r="I796">
            <v>26275</v>
          </cell>
        </row>
        <row r="797">
          <cell r="C797" t="str">
            <v xml:space="preserve">            ASHISH THYAGI ( EXPENSES ) NEW                                                                      </v>
          </cell>
          <cell r="D797">
            <v>42333</v>
          </cell>
          <cell r="H797">
            <v>42333</v>
          </cell>
        </row>
        <row r="798">
          <cell r="C798" t="str">
            <v xml:space="preserve">            BANGALORE APPAREL MANUFACTURERS ASSOCIATION -BANAGLORE</v>
          </cell>
          <cell r="E798">
            <v>3540</v>
          </cell>
          <cell r="I798">
            <v>3540</v>
          </cell>
        </row>
        <row r="799">
          <cell r="C799" t="str">
            <v xml:space="preserve">            BESCOM                        -BANGALORE</v>
          </cell>
          <cell r="E799">
            <v>1211129.1599999999</v>
          </cell>
          <cell r="F799">
            <v>926651.59</v>
          </cell>
          <cell r="G799">
            <v>434909</v>
          </cell>
          <cell r="I799">
            <v>719386.57</v>
          </cell>
        </row>
        <row r="800">
          <cell r="C800" t="str">
            <v xml:space="preserve">            BHARANI HOSPITALITY SERVICES  -TUMKUR</v>
          </cell>
          <cell r="E800">
            <v>154308</v>
          </cell>
          <cell r="F800">
            <v>154308</v>
          </cell>
          <cell r="G800">
            <v>118965</v>
          </cell>
          <cell r="I800">
            <v>118965</v>
          </cell>
        </row>
        <row r="801">
          <cell r="C801" t="str">
            <v xml:space="preserve">            BLISS INTERNATIONAL CARGO     -BANAGLORE</v>
          </cell>
          <cell r="G801">
            <v>24940</v>
          </cell>
          <cell r="I801">
            <v>24940</v>
          </cell>
        </row>
        <row r="802">
          <cell r="C802" t="str">
            <v xml:space="preserve">            BLUE DART EXPRESS LTD         -BANGALORE</v>
          </cell>
          <cell r="E802">
            <v>53290.42</v>
          </cell>
          <cell r="F802">
            <v>53290</v>
          </cell>
          <cell r="G802">
            <v>32579.74</v>
          </cell>
          <cell r="I802">
            <v>32580.16</v>
          </cell>
        </row>
        <row r="803">
          <cell r="C803" t="str">
            <v xml:space="preserve">            BUDGET COURIERS PRIVATE LIMITED -BANGALORE</v>
          </cell>
          <cell r="D803">
            <v>8613.68</v>
          </cell>
          <cell r="H803">
            <v>8613.68</v>
          </cell>
        </row>
        <row r="804">
          <cell r="C804" t="str">
            <v xml:space="preserve">            BULLET LOGISTICS INDIA PVT LTD -BANAGLORE</v>
          </cell>
          <cell r="D804">
            <v>10008.76</v>
          </cell>
          <cell r="H804">
            <v>10008.76</v>
          </cell>
        </row>
        <row r="805">
          <cell r="C805" t="str">
            <v xml:space="preserve">            BUREAU VERITAS CONSUMER PRODUCTS SERVICES (INDIA) PVT LTD -BANAGLORE</v>
          </cell>
          <cell r="E805">
            <v>37765.699999999997</v>
          </cell>
          <cell r="F805">
            <v>37765</v>
          </cell>
          <cell r="G805">
            <v>14357.68</v>
          </cell>
          <cell r="I805">
            <v>14358.38</v>
          </cell>
        </row>
        <row r="806">
          <cell r="C806" t="str">
            <v xml:space="preserve">            C T NAGARAJA                  -BANGALORE</v>
          </cell>
          <cell r="E806">
            <v>3741</v>
          </cell>
          <cell r="I806">
            <v>3741</v>
          </cell>
        </row>
        <row r="807">
          <cell r="C807" t="str">
            <v xml:space="preserve">            CHANDAN KUMAR DAS - EXPENSES                                                                        </v>
          </cell>
          <cell r="F807">
            <v>40000</v>
          </cell>
          <cell r="G807">
            <v>80799</v>
          </cell>
          <cell r="I807">
            <v>40799</v>
          </cell>
        </row>
        <row r="808">
          <cell r="C808" t="str">
            <v xml:space="preserve">            CHARISMA                      -BANAGLORE</v>
          </cell>
          <cell r="E808">
            <v>196000</v>
          </cell>
          <cell r="I808">
            <v>196000</v>
          </cell>
        </row>
        <row r="809">
          <cell r="C809" t="str">
            <v xml:space="preserve">            CHETHAN TOURS AND TRAVELS     -TUMKUR</v>
          </cell>
          <cell r="E809">
            <v>76076</v>
          </cell>
          <cell r="F809">
            <v>136808</v>
          </cell>
          <cell r="G809">
            <v>187200</v>
          </cell>
          <cell r="I809">
            <v>126468</v>
          </cell>
        </row>
        <row r="810">
          <cell r="C810" t="str">
            <v xml:space="preserve">            CITI BANK CREDIT CARD (ARC)  5546-3770-1361-6117 -BANGALORE</v>
          </cell>
          <cell r="F810">
            <v>17870</v>
          </cell>
          <cell r="G810">
            <v>17870</v>
          </cell>
        </row>
        <row r="811">
          <cell r="C811" t="str">
            <v xml:space="preserve">            CITI BANK CREDIT CARD (SDC) 4304636300737000 -BANGALORE</v>
          </cell>
          <cell r="E811">
            <v>882887</v>
          </cell>
          <cell r="F811">
            <v>1574359</v>
          </cell>
          <cell r="G811">
            <v>691472</v>
          </cell>
        </row>
        <row r="812">
          <cell r="C812" t="str">
            <v xml:space="preserve">            CLASSIC GARMENT PROCESSORS    -BANGLORE</v>
          </cell>
          <cell r="E812">
            <v>48747.9</v>
          </cell>
          <cell r="I812">
            <v>48747.9</v>
          </cell>
        </row>
        <row r="813">
          <cell r="C813" t="str">
            <v xml:space="preserve">            COSMIC SOLUTIONS              -BANAGLORE</v>
          </cell>
          <cell r="E813">
            <v>81858.149999999994</v>
          </cell>
          <cell r="F813">
            <v>71865</v>
          </cell>
          <cell r="G813">
            <v>1186</v>
          </cell>
          <cell r="I813">
            <v>11179.15</v>
          </cell>
        </row>
        <row r="814">
          <cell r="C814" t="str">
            <v xml:space="preserve">            COSMOPOLITAN INDUSTRIAL SECURITY &amp; DETECTIVE SERVICES PVT LTD -BANAGLORE</v>
          </cell>
          <cell r="E814">
            <v>437577</v>
          </cell>
          <cell r="F814">
            <v>218546</v>
          </cell>
          <cell r="G814">
            <v>110171</v>
          </cell>
          <cell r="I814">
            <v>329202</v>
          </cell>
        </row>
        <row r="815">
          <cell r="C815" t="str">
            <v xml:space="preserve">            DELHIVERY PVT LTD (SHOPIFY)                                                                         </v>
          </cell>
          <cell r="D815">
            <v>21032.66</v>
          </cell>
          <cell r="H815">
            <v>21032.66</v>
          </cell>
        </row>
        <row r="816">
          <cell r="C816" t="str">
            <v xml:space="preserve">            DESIGN ARTS                   -BANAGLORE</v>
          </cell>
          <cell r="E816">
            <v>6300</v>
          </cell>
          <cell r="F816">
            <v>6300</v>
          </cell>
        </row>
        <row r="817">
          <cell r="C817" t="str">
            <v xml:space="preserve">            DHARNIISS TRADERS             -TIRUPUR</v>
          </cell>
          <cell r="D817">
            <v>1015</v>
          </cell>
          <cell r="H817">
            <v>1015</v>
          </cell>
        </row>
        <row r="818">
          <cell r="C818" t="str">
            <v xml:space="preserve">            DHL EXPRESS INDIA PVT LTD     -BANGALORE</v>
          </cell>
          <cell r="D818">
            <v>2823</v>
          </cell>
          <cell r="H818">
            <v>2823</v>
          </cell>
        </row>
        <row r="819">
          <cell r="C819" t="str">
            <v xml:space="preserve">            DINESH KUMAR D.B - ASM -EXPENSES                                                                    </v>
          </cell>
          <cell r="D819">
            <v>1225</v>
          </cell>
          <cell r="F819">
            <v>20000</v>
          </cell>
          <cell r="G819">
            <v>34697</v>
          </cell>
          <cell r="I819">
            <v>13472</v>
          </cell>
        </row>
        <row r="820">
          <cell r="C820" t="str">
            <v xml:space="preserve">            DODDA BASAVESHWARA PARCEL CARRIERS -BELLARY</v>
          </cell>
          <cell r="E820">
            <v>8270</v>
          </cell>
          <cell r="I820">
            <v>8270</v>
          </cell>
        </row>
        <row r="821">
          <cell r="C821" t="str">
            <v xml:space="preserve">            DR SAI PRASAD A.V             -TUMAKURU</v>
          </cell>
          <cell r="E821">
            <v>66800</v>
          </cell>
          <cell r="F821">
            <v>34800</v>
          </cell>
          <cell r="I821">
            <v>32000</v>
          </cell>
        </row>
        <row r="822">
          <cell r="C822" t="str">
            <v xml:space="preserve">            DTDC ( GANESH ENTERPRISES)    -BANAGLORE</v>
          </cell>
          <cell r="E822">
            <v>5490.26</v>
          </cell>
          <cell r="G822">
            <v>4055</v>
          </cell>
          <cell r="I822">
            <v>9545.26</v>
          </cell>
        </row>
        <row r="823">
          <cell r="C823" t="str">
            <v xml:space="preserve">            D-TECH MACHINERY              -BANAGLORE</v>
          </cell>
          <cell r="E823">
            <v>45303</v>
          </cell>
          <cell r="I823">
            <v>45303</v>
          </cell>
        </row>
        <row r="824">
          <cell r="C824" t="str">
            <v xml:space="preserve">            ELPRO ENERGY DIMENSIONS PVT LTD -BANAGLORE</v>
          </cell>
          <cell r="E824">
            <v>32450</v>
          </cell>
          <cell r="I824">
            <v>32450</v>
          </cell>
        </row>
        <row r="825">
          <cell r="C825" t="str">
            <v xml:space="preserve">            EVER LOGISTICS                -BANGALORE</v>
          </cell>
          <cell r="E825">
            <v>1777673</v>
          </cell>
          <cell r="F825">
            <v>140099</v>
          </cell>
          <cell r="G825">
            <v>483058</v>
          </cell>
          <cell r="I825">
            <v>2120632</v>
          </cell>
        </row>
        <row r="826">
          <cell r="C826" t="str">
            <v xml:space="preserve">            FAST WHEELS                                                                                         </v>
          </cell>
          <cell r="E826">
            <v>11310</v>
          </cell>
          <cell r="I826">
            <v>11310</v>
          </cell>
        </row>
        <row r="827">
          <cell r="C827" t="str">
            <v xml:space="preserve">            FEDEX EXPRESS TRANSPORTATION &amp; SUPPLY CHAIN SERVEICES (INDIA) P LTD -BANAGLORE</v>
          </cell>
          <cell r="F827">
            <v>14938</v>
          </cell>
          <cell r="H827">
            <v>14938</v>
          </cell>
        </row>
        <row r="828">
          <cell r="C828" t="str">
            <v xml:space="preserve">            FLYWING CARGO PVT LTD                                                                               </v>
          </cell>
          <cell r="E828">
            <v>11595.2</v>
          </cell>
          <cell r="I828">
            <v>11595.2</v>
          </cell>
        </row>
        <row r="829">
          <cell r="C829" t="str">
            <v xml:space="preserve">            FULL AND FINAL SETTLEMENT PAYABLE -STAFF CORPORATE                                                  </v>
          </cell>
          <cell r="E829">
            <v>1685527</v>
          </cell>
          <cell r="F829">
            <v>862928</v>
          </cell>
          <cell r="G829">
            <v>374227</v>
          </cell>
          <cell r="I829">
            <v>1196826</v>
          </cell>
        </row>
        <row r="830">
          <cell r="C830" t="str">
            <v xml:space="preserve">            FUTURE MARKET NETWORKS LTD    -SILIGURI</v>
          </cell>
          <cell r="E830">
            <v>142157.19</v>
          </cell>
          <cell r="F830">
            <v>82009</v>
          </cell>
          <cell r="G830">
            <v>80402.94</v>
          </cell>
          <cell r="I830">
            <v>140551.13</v>
          </cell>
        </row>
        <row r="831">
          <cell r="C831" t="str">
            <v xml:space="preserve">            G  AMARNATH                   -BANGALORE</v>
          </cell>
          <cell r="E831">
            <v>23364</v>
          </cell>
          <cell r="F831">
            <v>23364</v>
          </cell>
          <cell r="G831">
            <v>23364</v>
          </cell>
          <cell r="I831">
            <v>23364</v>
          </cell>
        </row>
        <row r="832">
          <cell r="C832" t="str">
            <v xml:space="preserve">            G ARUNAKSHI                   -BANGALORE</v>
          </cell>
          <cell r="E832">
            <v>865170.68</v>
          </cell>
          <cell r="F832">
            <v>652296</v>
          </cell>
          <cell r="G832">
            <v>653456.16</v>
          </cell>
          <cell r="I832">
            <v>866330.84</v>
          </cell>
        </row>
        <row r="833">
          <cell r="C833" t="str">
            <v xml:space="preserve">            G P SOLUTIONS                 -BANGALORE</v>
          </cell>
          <cell r="F833">
            <v>0.16</v>
          </cell>
          <cell r="G833">
            <v>42317.16</v>
          </cell>
          <cell r="I833">
            <v>42317</v>
          </cell>
        </row>
        <row r="834">
          <cell r="C834" t="str">
            <v xml:space="preserve">            G.S SYSTEMS                   -BANGALORE</v>
          </cell>
          <cell r="E834">
            <v>2749</v>
          </cell>
          <cell r="F834">
            <v>2749</v>
          </cell>
        </row>
        <row r="835">
          <cell r="C835" t="str">
            <v xml:space="preserve">            G.S.SRIDHAR AND ASSOCIATES    -BANGALORE</v>
          </cell>
          <cell r="E835">
            <v>76796</v>
          </cell>
          <cell r="F835">
            <v>33596</v>
          </cell>
          <cell r="I835">
            <v>43200</v>
          </cell>
        </row>
        <row r="836">
          <cell r="C836" t="str">
            <v xml:space="preserve">            GANAPATI ELECTRIC CO.         -BANGALORE</v>
          </cell>
          <cell r="E836">
            <v>1239</v>
          </cell>
          <cell r="I836">
            <v>1239</v>
          </cell>
        </row>
        <row r="837">
          <cell r="C837" t="str">
            <v xml:space="preserve">            GANESH HARDWARE &amp; STEEL       -BANAGLORE</v>
          </cell>
          <cell r="E837">
            <v>1147</v>
          </cell>
          <cell r="I837">
            <v>1147</v>
          </cell>
        </row>
        <row r="838">
          <cell r="C838" t="str">
            <v xml:space="preserve">            GANGA FILLING CENTRE                                                                                </v>
          </cell>
          <cell r="E838">
            <v>296975.2</v>
          </cell>
          <cell r="F838">
            <v>296975.2</v>
          </cell>
          <cell r="G838">
            <v>161672</v>
          </cell>
          <cell r="I838">
            <v>161672</v>
          </cell>
        </row>
        <row r="839">
          <cell r="C839" t="str">
            <v xml:space="preserve">            GANGADHAR TRADERS             -BANAGLORE</v>
          </cell>
          <cell r="E839">
            <v>19017.96</v>
          </cell>
          <cell r="F839">
            <v>15680</v>
          </cell>
          <cell r="I839">
            <v>3337.96</v>
          </cell>
        </row>
        <row r="840">
          <cell r="C840" t="str">
            <v xml:space="preserve">            GANGANARASAIAH-CRECHE RENT                                                                          </v>
          </cell>
          <cell r="E840">
            <v>18800</v>
          </cell>
          <cell r="F840">
            <v>9600</v>
          </cell>
          <cell r="I840">
            <v>9200</v>
          </cell>
        </row>
        <row r="841">
          <cell r="C841" t="str">
            <v xml:space="preserve">            GANGOTHRI FIRE SERVICE        -BANAGLORE</v>
          </cell>
          <cell r="E841">
            <v>3100</v>
          </cell>
          <cell r="I841">
            <v>3100</v>
          </cell>
        </row>
        <row r="842">
          <cell r="C842" t="str">
            <v xml:space="preserve">            GATI KINTETSU EXPRESS PVT LTD -19987001 -BANGALORE</v>
          </cell>
          <cell r="E842">
            <v>1240027.1200000001</v>
          </cell>
          <cell r="F842">
            <v>506619</v>
          </cell>
          <cell r="G842">
            <v>302784.96000000002</v>
          </cell>
          <cell r="I842">
            <v>1036193.08</v>
          </cell>
        </row>
        <row r="843">
          <cell r="C843" t="str">
            <v xml:space="preserve">            GAUGE INTERNATIONAL           -BANAGLORE</v>
          </cell>
          <cell r="D843">
            <v>1.1599999999999999</v>
          </cell>
          <cell r="F843">
            <v>5050</v>
          </cell>
          <cell r="G843">
            <v>6050.6</v>
          </cell>
          <cell r="I843">
            <v>999.44</v>
          </cell>
        </row>
        <row r="844">
          <cell r="C844" t="str">
            <v xml:space="preserve">            GAUTAM PAUL                   -SILIGURI</v>
          </cell>
          <cell r="E844">
            <v>41976</v>
          </cell>
          <cell r="F844">
            <v>21600</v>
          </cell>
          <cell r="G844">
            <v>1120</v>
          </cell>
          <cell r="I844">
            <v>21496</v>
          </cell>
        </row>
        <row r="845">
          <cell r="C845" t="str">
            <v xml:space="preserve">            GOLDEN POWER SOLUTIONS        -BANGALORE</v>
          </cell>
          <cell r="E845">
            <v>14160</v>
          </cell>
          <cell r="F845">
            <v>9440</v>
          </cell>
          <cell r="G845">
            <v>4720</v>
          </cell>
          <cell r="I845">
            <v>9440</v>
          </cell>
        </row>
        <row r="846">
          <cell r="C846" t="str">
            <v xml:space="preserve">            GS1 INDIA                     -MUMBAI</v>
          </cell>
          <cell r="F846">
            <v>94479</v>
          </cell>
          <cell r="H846">
            <v>94479</v>
          </cell>
        </row>
        <row r="847">
          <cell r="C847" t="str">
            <v xml:space="preserve">            GVM GLOBAL FREIGHT PRIVATE LIMITED -BANAGLORE</v>
          </cell>
          <cell r="E847">
            <v>64084</v>
          </cell>
          <cell r="F847">
            <v>64607</v>
          </cell>
          <cell r="G847">
            <v>45114</v>
          </cell>
          <cell r="I847">
            <v>44591</v>
          </cell>
        </row>
        <row r="848">
          <cell r="C848" t="str">
            <v xml:space="preserve">            H.B. MINERALS                 -TUMKUR</v>
          </cell>
          <cell r="E848">
            <v>107044</v>
          </cell>
          <cell r="F848">
            <v>28656</v>
          </cell>
          <cell r="G848">
            <v>12672</v>
          </cell>
          <cell r="I848">
            <v>91060</v>
          </cell>
        </row>
        <row r="849">
          <cell r="C849" t="str">
            <v xml:space="preserve">            HASH TAG ADVERTISING                                                                                </v>
          </cell>
          <cell r="E849">
            <v>14100</v>
          </cell>
          <cell r="I849">
            <v>14100</v>
          </cell>
        </row>
        <row r="850">
          <cell r="C850" t="str">
            <v xml:space="preserve">            HDFC CREDIT CARD-4854 9808 0820 3873-ADC -BANGALORE</v>
          </cell>
          <cell r="F850">
            <v>28314</v>
          </cell>
          <cell r="G850">
            <v>28314</v>
          </cell>
        </row>
        <row r="851">
          <cell r="C851" t="str">
            <v xml:space="preserve">            HDFC CREDIT CARD-4854 9808 0820 9888 - DNC -BANGALORE</v>
          </cell>
          <cell r="F851">
            <v>42977</v>
          </cell>
          <cell r="G851">
            <v>42977</v>
          </cell>
        </row>
        <row r="852">
          <cell r="C852" t="str">
            <v xml:space="preserve">            IMMANUEL FIRE PROTECTION      -BANGALORE</v>
          </cell>
          <cell r="E852">
            <v>27533</v>
          </cell>
          <cell r="F852">
            <v>27533</v>
          </cell>
        </row>
        <row r="853">
          <cell r="C853" t="str">
            <v xml:space="preserve">            INCORP ADVISORY SERVICES PRIVATE LIMITED -BANGALORE</v>
          </cell>
          <cell r="E853">
            <v>210600</v>
          </cell>
          <cell r="F853">
            <v>64800</v>
          </cell>
          <cell r="I853">
            <v>145800</v>
          </cell>
        </row>
        <row r="854">
          <cell r="C854" t="str">
            <v xml:space="preserve">            INDIA LABELS                                                                                        </v>
          </cell>
          <cell r="E854">
            <v>5605</v>
          </cell>
          <cell r="F854">
            <v>11210</v>
          </cell>
          <cell r="G854">
            <v>11210</v>
          </cell>
          <cell r="I854">
            <v>5605</v>
          </cell>
        </row>
        <row r="855">
          <cell r="C855" t="str">
            <v xml:space="preserve">            INTERGLOBE AVIATION LIMITED-DELHI -DELHI</v>
          </cell>
          <cell r="E855">
            <v>7012</v>
          </cell>
          <cell r="I855">
            <v>7012</v>
          </cell>
        </row>
        <row r="856">
          <cell r="C856" t="str">
            <v xml:space="preserve">            INTERGLOBE AVIATION LIMITED-KA -BANAGLORE</v>
          </cell>
          <cell r="E856">
            <v>50084</v>
          </cell>
          <cell r="I856">
            <v>50084</v>
          </cell>
        </row>
        <row r="857">
          <cell r="C857" t="str">
            <v xml:space="preserve">            INTERGLOBE AVIATION LIMITED-MH -MUMBAI</v>
          </cell>
          <cell r="E857">
            <v>6685</v>
          </cell>
          <cell r="I857">
            <v>6685</v>
          </cell>
        </row>
        <row r="858">
          <cell r="C858" t="str">
            <v xml:space="preserve">            INTERGLOBE AVIATION LIMITED-WB -KOLKATTA</v>
          </cell>
          <cell r="E858">
            <v>1499</v>
          </cell>
          <cell r="I858">
            <v>1499</v>
          </cell>
        </row>
        <row r="859">
          <cell r="C859" t="str">
            <v xml:space="preserve">            INTERTEK INDIA PVT LTD        -BANGALORE</v>
          </cell>
          <cell r="E859">
            <v>32642</v>
          </cell>
          <cell r="F859">
            <v>32642</v>
          </cell>
          <cell r="G859">
            <v>44787</v>
          </cell>
          <cell r="I859">
            <v>44787</v>
          </cell>
        </row>
        <row r="860">
          <cell r="C860" t="str">
            <v xml:space="preserve">            JAI MARUTHI REFILLING SERVICE -BANGALORE</v>
          </cell>
          <cell r="E860">
            <v>5900</v>
          </cell>
          <cell r="F860">
            <v>3540</v>
          </cell>
          <cell r="G860">
            <v>1180</v>
          </cell>
          <cell r="I860">
            <v>3540</v>
          </cell>
        </row>
        <row r="861">
          <cell r="C861" t="str">
            <v xml:space="preserve">            JALLAN EMBROIDERY             -BANGALORE RURAL</v>
          </cell>
          <cell r="E861">
            <v>60642.5</v>
          </cell>
          <cell r="I861">
            <v>60642.5</v>
          </cell>
        </row>
        <row r="862">
          <cell r="C862" t="str">
            <v xml:space="preserve">            JITHENDRANATH PAI             -BANAGLORE</v>
          </cell>
          <cell r="E862">
            <v>13216</v>
          </cell>
          <cell r="I862">
            <v>13216</v>
          </cell>
        </row>
        <row r="863">
          <cell r="C863" t="str">
            <v xml:space="preserve">            JYOTHI EMBROIDERY             -BANAGLORE</v>
          </cell>
          <cell r="E863">
            <v>7474</v>
          </cell>
          <cell r="I863">
            <v>7474</v>
          </cell>
        </row>
        <row r="864">
          <cell r="C864" t="str">
            <v xml:space="preserve">            K SURYAPRAKASH                -BANAGLORE</v>
          </cell>
          <cell r="D864">
            <v>15000</v>
          </cell>
          <cell r="H864">
            <v>15000</v>
          </cell>
        </row>
        <row r="865">
          <cell r="C865" t="str">
            <v xml:space="preserve">            K.S.S TOURS AND TRAVELS       -TUMKUR</v>
          </cell>
          <cell r="G865">
            <v>61600</v>
          </cell>
          <cell r="I865">
            <v>61600</v>
          </cell>
        </row>
        <row r="866">
          <cell r="C866" t="str">
            <v xml:space="preserve">            KAY YES ENTERPRISES           -BANGALORE</v>
          </cell>
          <cell r="E866">
            <v>290730.28000000003</v>
          </cell>
          <cell r="G866">
            <v>53233</v>
          </cell>
          <cell r="I866">
            <v>343963.28</v>
          </cell>
        </row>
        <row r="867">
          <cell r="C867" t="str">
            <v xml:space="preserve">            KHANDELWAL JAIN AND  ASSOCIATES -PUNE</v>
          </cell>
          <cell r="E867">
            <v>545000</v>
          </cell>
          <cell r="F867">
            <v>545000</v>
          </cell>
          <cell r="G867">
            <v>594000</v>
          </cell>
          <cell r="I867">
            <v>594000</v>
          </cell>
        </row>
        <row r="868">
          <cell r="C868" t="str">
            <v xml:space="preserve">            KLUB MARKETING                -BANAGLORE</v>
          </cell>
          <cell r="D868">
            <v>23600</v>
          </cell>
          <cell r="H868">
            <v>23600</v>
          </cell>
        </row>
        <row r="869">
          <cell r="C869" t="str">
            <v xml:space="preserve">            KRAFT STUDIO                  -BANAGLORE</v>
          </cell>
          <cell r="E869">
            <v>243000</v>
          </cell>
          <cell r="F869">
            <v>81000</v>
          </cell>
          <cell r="I869">
            <v>162000</v>
          </cell>
        </row>
        <row r="870">
          <cell r="C870" t="str">
            <v xml:space="preserve">            KRISHNA DYEING                -BANAGLORE</v>
          </cell>
          <cell r="E870">
            <v>11690</v>
          </cell>
          <cell r="I870">
            <v>11690</v>
          </cell>
        </row>
        <row r="871">
          <cell r="C871" t="str">
            <v xml:space="preserve">            LAKHWARA ENTERPRISES          -NEW DELHI</v>
          </cell>
          <cell r="D871">
            <v>2075</v>
          </cell>
          <cell r="H871">
            <v>2075</v>
          </cell>
        </row>
        <row r="872">
          <cell r="C872" t="str">
            <v xml:space="preserve">            LAXMI PLASTOPACK INDIA PVT LTD -BANAGLORE</v>
          </cell>
          <cell r="D872">
            <v>1357.96</v>
          </cell>
          <cell r="H872">
            <v>1357.96</v>
          </cell>
        </row>
        <row r="873">
          <cell r="C873" t="str">
            <v xml:space="preserve">            LEI REGISTER INDIA PRIVATE LIMITED -SILIGURI</v>
          </cell>
          <cell r="E873">
            <v>4989</v>
          </cell>
          <cell r="I873">
            <v>4989</v>
          </cell>
        </row>
        <row r="874">
          <cell r="C874" t="str">
            <v xml:space="preserve">            LIGHT SOURCE                  -BANAGLORE</v>
          </cell>
          <cell r="D874">
            <v>7097</v>
          </cell>
          <cell r="H874">
            <v>7097</v>
          </cell>
        </row>
        <row r="875">
          <cell r="C875" t="str">
            <v xml:space="preserve">            LOGIC ERP SOLUTIONS PVT LTD   -MOHALI</v>
          </cell>
          <cell r="D875">
            <v>14113.22</v>
          </cell>
          <cell r="F875">
            <v>151866</v>
          </cell>
          <cell r="G875">
            <v>151866</v>
          </cell>
          <cell r="H875">
            <v>14113.22</v>
          </cell>
        </row>
        <row r="876">
          <cell r="C876" t="str">
            <v xml:space="preserve">            MAKE MY TRIPS                                                                                       </v>
          </cell>
          <cell r="E876">
            <v>3391</v>
          </cell>
          <cell r="F876">
            <v>18459</v>
          </cell>
          <cell r="H876">
            <v>15068</v>
          </cell>
        </row>
        <row r="877">
          <cell r="C877" t="str">
            <v xml:space="preserve">            MANJUNATHA FUEL STATION       -BANAGLORE</v>
          </cell>
          <cell r="E877">
            <v>19793</v>
          </cell>
          <cell r="I877">
            <v>19793</v>
          </cell>
        </row>
        <row r="878">
          <cell r="C878" t="str">
            <v xml:space="preserve">            MARKS TRANS PRIVATE LIMITED   -CHENNAI</v>
          </cell>
          <cell r="E878">
            <v>185130</v>
          </cell>
          <cell r="F878">
            <v>71500</v>
          </cell>
          <cell r="I878">
            <v>113630</v>
          </cell>
        </row>
        <row r="879">
          <cell r="C879" t="str">
            <v xml:space="preserve">            MARUTHI CABLE NETWORK                                                                               </v>
          </cell>
          <cell r="F879">
            <v>1650</v>
          </cell>
          <cell r="G879">
            <v>1650</v>
          </cell>
        </row>
        <row r="880">
          <cell r="C880" t="str">
            <v xml:space="preserve">            MARUTHI MARKETING             -BANAGLORE</v>
          </cell>
          <cell r="E880">
            <v>2150</v>
          </cell>
          <cell r="I880">
            <v>2150</v>
          </cell>
        </row>
        <row r="881">
          <cell r="C881" t="str">
            <v xml:space="preserve">            MASTER ENTERPRISES            -BANAGLORE</v>
          </cell>
          <cell r="E881">
            <v>10620</v>
          </cell>
          <cell r="I881">
            <v>10620</v>
          </cell>
        </row>
        <row r="882">
          <cell r="C882" t="str">
            <v xml:space="preserve">            MATHRUSHREE ARTS              -BANGALORE</v>
          </cell>
          <cell r="D882">
            <v>1600</v>
          </cell>
          <cell r="H882">
            <v>1600</v>
          </cell>
        </row>
        <row r="883">
          <cell r="C883" t="str">
            <v xml:space="preserve">            METAL SHAPERS                 -BANGALORE</v>
          </cell>
          <cell r="E883">
            <v>10000</v>
          </cell>
          <cell r="I883">
            <v>10000</v>
          </cell>
        </row>
        <row r="884">
          <cell r="C884" t="str">
            <v xml:space="preserve">            METRO  CASH &amp; CARRY INDIA PVT LTD -BANGALORE</v>
          </cell>
          <cell r="E884">
            <v>6386</v>
          </cell>
          <cell r="I884">
            <v>6386</v>
          </cell>
        </row>
        <row r="885">
          <cell r="C885" t="str">
            <v xml:space="preserve">            MODERN TESTING SERVICES (INDIA) PRIVATE LTD -BANGALORE</v>
          </cell>
          <cell r="D885">
            <v>1774</v>
          </cell>
          <cell r="H885">
            <v>1774</v>
          </cell>
        </row>
        <row r="886">
          <cell r="C886" t="str">
            <v xml:space="preserve">            MOHAMMED MAQSOOD              -BANAGLORE</v>
          </cell>
          <cell r="E886">
            <v>2583828</v>
          </cell>
          <cell r="F886">
            <v>530882</v>
          </cell>
          <cell r="G886">
            <v>155919</v>
          </cell>
          <cell r="I886">
            <v>2208865</v>
          </cell>
        </row>
        <row r="887">
          <cell r="C887" t="str">
            <v xml:space="preserve">            MOHAMMED MASOOD               -BANAGLORE</v>
          </cell>
          <cell r="E887">
            <v>2227428</v>
          </cell>
          <cell r="I887">
            <v>2227428</v>
          </cell>
        </row>
        <row r="888">
          <cell r="C888" t="str">
            <v xml:space="preserve">            MOTHERLAND GARMENTS (PVT) LTD (CREDITOR AC) -BANAGLORE</v>
          </cell>
          <cell r="E888">
            <v>333480</v>
          </cell>
          <cell r="I888">
            <v>333480</v>
          </cell>
        </row>
        <row r="889">
          <cell r="C889" t="str">
            <v xml:space="preserve">            MRL LOGISTICS                 -CHENNAI</v>
          </cell>
          <cell r="D889">
            <v>2610</v>
          </cell>
          <cell r="H889">
            <v>2610</v>
          </cell>
        </row>
        <row r="890">
          <cell r="C890" t="str">
            <v xml:space="preserve">            MSEDL                         -PUNE</v>
          </cell>
          <cell r="D890">
            <v>2000</v>
          </cell>
          <cell r="H890">
            <v>2000</v>
          </cell>
        </row>
        <row r="891">
          <cell r="C891" t="str">
            <v xml:space="preserve">            NANDI APPARELS TECHNICS       -BANAGLORE</v>
          </cell>
          <cell r="D891">
            <v>25252</v>
          </cell>
          <cell r="H891">
            <v>25252</v>
          </cell>
        </row>
        <row r="892">
          <cell r="C892" t="str">
            <v xml:space="preserve">            NANDI FAB TECH                -BANAGLORE</v>
          </cell>
          <cell r="E892">
            <v>26314</v>
          </cell>
          <cell r="I892">
            <v>26314</v>
          </cell>
        </row>
        <row r="893">
          <cell r="C893" t="str">
            <v xml:space="preserve">            NATIONAL AVIATION COMPANY                                                                           </v>
          </cell>
          <cell r="E893">
            <v>22462</v>
          </cell>
          <cell r="I893">
            <v>22462</v>
          </cell>
        </row>
        <row r="894">
          <cell r="C894" t="str">
            <v xml:space="preserve">            NAVNIRMAN  MEDIA PUBLICITY    -PACHAKULA</v>
          </cell>
          <cell r="E894">
            <v>100000.07</v>
          </cell>
          <cell r="F894">
            <v>50000</v>
          </cell>
          <cell r="I894">
            <v>50000.07</v>
          </cell>
        </row>
        <row r="895">
          <cell r="C895" t="str">
            <v xml:space="preserve">            NEXSSYS                                                                                             </v>
          </cell>
          <cell r="E895">
            <v>84100</v>
          </cell>
          <cell r="I895">
            <v>84100</v>
          </cell>
        </row>
        <row r="896">
          <cell r="C896" t="str">
            <v xml:space="preserve">            NEXUSONE EXPRESS PVT LTD      -BANGALORE</v>
          </cell>
          <cell r="E896">
            <v>3156.5</v>
          </cell>
          <cell r="F896">
            <v>3159.5</v>
          </cell>
          <cell r="G896">
            <v>23906</v>
          </cell>
          <cell r="I896">
            <v>23903</v>
          </cell>
        </row>
        <row r="897">
          <cell r="C897" t="str">
            <v xml:space="preserve">            NISHI ARTS                                                                                          </v>
          </cell>
          <cell r="E897">
            <v>81986.899999999994</v>
          </cell>
          <cell r="I897">
            <v>81986.899999999994</v>
          </cell>
        </row>
        <row r="898">
          <cell r="C898" t="str">
            <v xml:space="preserve">            OM SHAKTHI ENTERPRISES        -BANAGLORE</v>
          </cell>
          <cell r="E898">
            <v>6280</v>
          </cell>
          <cell r="I898">
            <v>6280</v>
          </cell>
        </row>
        <row r="899">
          <cell r="C899" t="str">
            <v xml:space="preserve">            OSPREY SECURITY SOLUTIONS     -BANAGLORE</v>
          </cell>
          <cell r="E899">
            <v>365755.83</v>
          </cell>
          <cell r="F899">
            <v>104886.83</v>
          </cell>
          <cell r="I899">
            <v>260869</v>
          </cell>
        </row>
        <row r="900">
          <cell r="C900" t="str">
            <v xml:space="preserve">            P SQUARE TECHNOLOGIES         -BANAGLORE</v>
          </cell>
          <cell r="E900">
            <v>3200</v>
          </cell>
          <cell r="I900">
            <v>3200</v>
          </cell>
        </row>
        <row r="901">
          <cell r="C901" t="str">
            <v xml:space="preserve">            PAP PEST CONTROL SERVICE      -BANGALORE</v>
          </cell>
          <cell r="E901">
            <v>13452</v>
          </cell>
          <cell r="F901">
            <v>8968</v>
          </cell>
          <cell r="G901">
            <v>4484</v>
          </cell>
          <cell r="I901">
            <v>8968</v>
          </cell>
        </row>
        <row r="902">
          <cell r="C902" t="str">
            <v xml:space="preserve">            PHONOGRAPHIC PERFORMANCE LTD  -PUNE</v>
          </cell>
          <cell r="D902">
            <v>3717</v>
          </cell>
          <cell r="H902">
            <v>3717</v>
          </cell>
        </row>
        <row r="903">
          <cell r="C903" t="str">
            <v xml:space="preserve">            PORTER (SMARTSHIFT LOGISTICS) -BANAGLORE</v>
          </cell>
          <cell r="D903">
            <v>3623.1</v>
          </cell>
          <cell r="F903">
            <v>21000</v>
          </cell>
          <cell r="G903">
            <v>21144</v>
          </cell>
          <cell r="H903">
            <v>3479.1</v>
          </cell>
        </row>
        <row r="904">
          <cell r="C904" t="str">
            <v xml:space="preserve">            PRERANA MOTORS (P) LTD        -BANGALORE</v>
          </cell>
          <cell r="D904">
            <v>7.0000000000000007E-2</v>
          </cell>
          <cell r="G904">
            <v>7.0000000000000007E-2</v>
          </cell>
        </row>
        <row r="905">
          <cell r="C905" t="str">
            <v xml:space="preserve">            PRISM INTERNATIONAL           -BANAGLORE</v>
          </cell>
          <cell r="E905">
            <v>40000</v>
          </cell>
          <cell r="I905">
            <v>40000</v>
          </cell>
        </row>
        <row r="906">
          <cell r="C906" t="str">
            <v xml:space="preserve">            PUSHPENDER - EXPENSES                                                                               </v>
          </cell>
          <cell r="D906">
            <v>9426</v>
          </cell>
          <cell r="F906">
            <v>60000</v>
          </cell>
          <cell r="G906">
            <v>82578</v>
          </cell>
          <cell r="I906">
            <v>13152</v>
          </cell>
        </row>
        <row r="907">
          <cell r="C907" t="str">
            <v xml:space="preserve">            QUALITY HYDRAULIC SOLUTIONS                                                                         </v>
          </cell>
          <cell r="E907">
            <v>862</v>
          </cell>
          <cell r="I907">
            <v>862</v>
          </cell>
        </row>
        <row r="908">
          <cell r="C908" t="str">
            <v xml:space="preserve">            QUICK TECH                    -BANAGLORE</v>
          </cell>
          <cell r="E908">
            <v>3900</v>
          </cell>
          <cell r="I908">
            <v>3900</v>
          </cell>
        </row>
        <row r="909">
          <cell r="C909" t="str">
            <v xml:space="preserve">            R J CREATION VISUAL           -LUCKNOW</v>
          </cell>
          <cell r="D909">
            <v>9732</v>
          </cell>
          <cell r="H909">
            <v>9732</v>
          </cell>
        </row>
        <row r="910">
          <cell r="C910" t="str">
            <v xml:space="preserve">            RHEMS INDUSTRIES              -CHE NNAI</v>
          </cell>
          <cell r="E910">
            <v>709</v>
          </cell>
          <cell r="I910">
            <v>709</v>
          </cell>
        </row>
        <row r="911">
          <cell r="C911" t="str">
            <v xml:space="preserve">            RITECK PERIPHERALS            -BANGALORE</v>
          </cell>
          <cell r="E911">
            <v>2714</v>
          </cell>
          <cell r="I911">
            <v>2714</v>
          </cell>
        </row>
        <row r="912">
          <cell r="C912" t="str">
            <v xml:space="preserve">            ROOTS MULTICLEAN LTD(BLR)     -BANGALORE</v>
          </cell>
          <cell r="E912">
            <v>3539.2</v>
          </cell>
          <cell r="I912">
            <v>3539.2</v>
          </cell>
        </row>
        <row r="913">
          <cell r="C913" t="str">
            <v xml:space="preserve">            ROYAL EMBROIDERY THREADS PVT LTD (BLR) -BANGALORE</v>
          </cell>
          <cell r="E913">
            <v>801.04</v>
          </cell>
          <cell r="I913">
            <v>801.04</v>
          </cell>
        </row>
        <row r="914">
          <cell r="C914" t="str">
            <v xml:space="preserve">            S V ASSOCIATES MANAGEMENT CONSULTANCY PVT LTD -BANGALORE</v>
          </cell>
          <cell r="E914">
            <v>8433</v>
          </cell>
          <cell r="I914">
            <v>8433</v>
          </cell>
        </row>
        <row r="915">
          <cell r="C915" t="str">
            <v xml:space="preserve">            S.L.N TOURS AND TRAVELS       -TUMAKURU</v>
          </cell>
          <cell r="G915">
            <v>56000</v>
          </cell>
          <cell r="I915">
            <v>56000</v>
          </cell>
        </row>
        <row r="916">
          <cell r="C916" t="str">
            <v xml:space="preserve">            S.V.S TOURS AND TRAVELS       -TUMKUR</v>
          </cell>
          <cell r="E916">
            <v>67200</v>
          </cell>
          <cell r="F916">
            <v>67200</v>
          </cell>
          <cell r="G916">
            <v>72800</v>
          </cell>
          <cell r="I916">
            <v>72800</v>
          </cell>
        </row>
        <row r="917">
          <cell r="C917" t="str">
            <v xml:space="preserve">            SAFE EXPRESS PVT LTD          -NEWDELHI</v>
          </cell>
          <cell r="D917">
            <v>5480.72</v>
          </cell>
          <cell r="H917">
            <v>5480.72</v>
          </cell>
        </row>
        <row r="918">
          <cell r="C918" t="str">
            <v xml:space="preserve">            SAGARIKA SAHU- DESIGN-TRAVELLING EXPENSES                                                           </v>
          </cell>
          <cell r="D918">
            <v>1439</v>
          </cell>
          <cell r="H918">
            <v>1439</v>
          </cell>
        </row>
        <row r="919">
          <cell r="C919" t="str">
            <v xml:space="preserve">            SAI BABA TYRES                -BANAGLORE</v>
          </cell>
          <cell r="E919">
            <v>28050</v>
          </cell>
          <cell r="I919">
            <v>28050</v>
          </cell>
        </row>
        <row r="920">
          <cell r="C920" t="str">
            <v xml:space="preserve">            SAI ENVIRO TECH               -ANKOLA</v>
          </cell>
          <cell r="D920">
            <v>17700</v>
          </cell>
          <cell r="H920">
            <v>17700</v>
          </cell>
        </row>
        <row r="921">
          <cell r="C921" t="str">
            <v xml:space="preserve">            SAKETH AUTOMOBILES                                                                                  </v>
          </cell>
          <cell r="E921">
            <v>6721.96</v>
          </cell>
          <cell r="I921">
            <v>6721.96</v>
          </cell>
        </row>
        <row r="922">
          <cell r="C922" t="str">
            <v xml:space="preserve">            SAKHO ENTERPRISES             -BANGALORE</v>
          </cell>
          <cell r="D922">
            <v>12853</v>
          </cell>
          <cell r="H922">
            <v>12853</v>
          </cell>
        </row>
        <row r="923">
          <cell r="C923" t="str">
            <v xml:space="preserve">            SARASWATHI HI TECH            -BANGALORE</v>
          </cell>
          <cell r="E923">
            <v>19706</v>
          </cell>
          <cell r="I923">
            <v>19706</v>
          </cell>
        </row>
        <row r="924">
          <cell r="C924" t="str">
            <v xml:space="preserve">            SARVIN PRINTERS PVT LTD       -NASHIK</v>
          </cell>
          <cell r="E924">
            <v>44486</v>
          </cell>
          <cell r="I924">
            <v>44486</v>
          </cell>
        </row>
        <row r="925">
          <cell r="C925" t="str">
            <v xml:space="preserve">            SECUREMENT PACKAGING PVT LTD  -AHMEDABAD</v>
          </cell>
          <cell r="E925">
            <v>45792</v>
          </cell>
          <cell r="I925">
            <v>45792</v>
          </cell>
        </row>
        <row r="926">
          <cell r="C926" t="str">
            <v xml:space="preserve">            SHAKTHI TRADING COMPANY       -BANAGLORE</v>
          </cell>
          <cell r="E926">
            <v>1142</v>
          </cell>
          <cell r="I926">
            <v>1142</v>
          </cell>
        </row>
        <row r="927">
          <cell r="C927" t="str">
            <v xml:space="preserve">            SHAM ALLUMINIUM FABRICATORS   -BANAGLORE</v>
          </cell>
          <cell r="D927">
            <v>10000</v>
          </cell>
          <cell r="F927">
            <v>15000</v>
          </cell>
          <cell r="H927">
            <v>25000</v>
          </cell>
        </row>
        <row r="928">
          <cell r="C928" t="str">
            <v xml:space="preserve">            SHIVALAYA GRAPHIC             -DELHI</v>
          </cell>
          <cell r="E928">
            <v>217117.77</v>
          </cell>
          <cell r="F928">
            <v>50000</v>
          </cell>
          <cell r="I928">
            <v>167117.76999999999</v>
          </cell>
        </row>
        <row r="929">
          <cell r="C929" t="str">
            <v xml:space="preserve">            SHREE HANUMAN TEXTILE PRINTING -BANGALORE</v>
          </cell>
          <cell r="E929">
            <v>11091</v>
          </cell>
          <cell r="G929">
            <v>11964</v>
          </cell>
          <cell r="I929">
            <v>23055</v>
          </cell>
        </row>
        <row r="930">
          <cell r="C930" t="str">
            <v xml:space="preserve">            SHRINIVAS                     -BANAGLORE</v>
          </cell>
          <cell r="D930">
            <v>2580</v>
          </cell>
          <cell r="H930">
            <v>2580</v>
          </cell>
        </row>
        <row r="931">
          <cell r="C931" t="str">
            <v xml:space="preserve">            SHUTTER SPEED                 -BANAGLORE</v>
          </cell>
          <cell r="E931">
            <v>39892</v>
          </cell>
          <cell r="F931">
            <v>39892</v>
          </cell>
        </row>
        <row r="932">
          <cell r="C932" t="str">
            <v xml:space="preserve">            SLN ENTERPRISES               -BANAGLORE</v>
          </cell>
          <cell r="E932">
            <v>2654</v>
          </cell>
          <cell r="I932">
            <v>2654</v>
          </cell>
        </row>
        <row r="933">
          <cell r="C933" t="str">
            <v xml:space="preserve">            SLN FASHIONS                  -BANAGLORE</v>
          </cell>
          <cell r="E933">
            <v>4926</v>
          </cell>
          <cell r="I933">
            <v>4926</v>
          </cell>
        </row>
        <row r="934">
          <cell r="C934" t="str">
            <v xml:space="preserve">            SMS APPARELS                  -BANGALORE</v>
          </cell>
          <cell r="E934">
            <v>33855</v>
          </cell>
          <cell r="I934">
            <v>33855</v>
          </cell>
        </row>
        <row r="935">
          <cell r="C935" t="str">
            <v xml:space="preserve">            SOURABH GOSWAMI - INCENTIVES                                                                        </v>
          </cell>
          <cell r="D935">
            <v>20000</v>
          </cell>
          <cell r="G935">
            <v>20000</v>
          </cell>
        </row>
        <row r="936">
          <cell r="C936" t="str">
            <v xml:space="preserve">            SOURABH GOSWAMI - T BASE EXPENSES                                                                   </v>
          </cell>
          <cell r="F936">
            <v>70000</v>
          </cell>
          <cell r="G936">
            <v>68033</v>
          </cell>
          <cell r="H936">
            <v>1967</v>
          </cell>
        </row>
        <row r="937">
          <cell r="C937" t="str">
            <v xml:space="preserve">            SOUTHWAYS SYSTEMS             -BANAGLORE</v>
          </cell>
          <cell r="E937">
            <v>11741</v>
          </cell>
          <cell r="F937">
            <v>11741</v>
          </cell>
          <cell r="G937">
            <v>3008</v>
          </cell>
          <cell r="I937">
            <v>3008</v>
          </cell>
        </row>
        <row r="938">
          <cell r="C938" t="str">
            <v xml:space="preserve">            SPLENDID ENTRANT              -BANGALORE</v>
          </cell>
          <cell r="G938">
            <v>47200</v>
          </cell>
          <cell r="I938">
            <v>47200</v>
          </cell>
        </row>
        <row r="939">
          <cell r="C939" t="str">
            <v xml:space="preserve">            SREE GURU SAI CREATION        -BANAGLORE</v>
          </cell>
          <cell r="G939">
            <v>10666</v>
          </cell>
          <cell r="I939">
            <v>10666</v>
          </cell>
        </row>
        <row r="940">
          <cell r="C940" t="str">
            <v xml:space="preserve">            SREE SHILPAM  EMBROIDERY      -BANGALORE</v>
          </cell>
          <cell r="E940">
            <v>158822.29999999999</v>
          </cell>
          <cell r="I940">
            <v>158822.29999999999</v>
          </cell>
        </row>
        <row r="941">
          <cell r="C941" t="str">
            <v xml:space="preserve">            SREERAMA TYRES                -TUMKUR</v>
          </cell>
          <cell r="E941">
            <v>15200</v>
          </cell>
          <cell r="I941">
            <v>15200</v>
          </cell>
        </row>
        <row r="942">
          <cell r="C942" t="str">
            <v xml:space="preserve">            SRI BALAJI ENTERPRISES -NELAMANGALA -BANGALORE RURAL</v>
          </cell>
          <cell r="D942">
            <v>5916</v>
          </cell>
          <cell r="H942">
            <v>5916</v>
          </cell>
        </row>
        <row r="943">
          <cell r="C943" t="str">
            <v xml:space="preserve">            SRI GURU RAGAVENDRA FASHIONS  -BANAGLORE</v>
          </cell>
          <cell r="E943">
            <v>1000</v>
          </cell>
          <cell r="I943">
            <v>1000</v>
          </cell>
        </row>
        <row r="944">
          <cell r="C944" t="str">
            <v xml:space="preserve">            SRI JS STORE                  -BANAGLORE</v>
          </cell>
          <cell r="E944">
            <v>50333</v>
          </cell>
          <cell r="I944">
            <v>50333</v>
          </cell>
        </row>
        <row r="945">
          <cell r="C945" t="str">
            <v xml:space="preserve">            SRI KRISHNA INTERNATIONAL                                                                           </v>
          </cell>
          <cell r="G945">
            <v>15831.4</v>
          </cell>
          <cell r="I945">
            <v>15831.4</v>
          </cell>
        </row>
        <row r="946">
          <cell r="C946" t="str">
            <v xml:space="preserve">            SRI MARUTHI DESIGNS &amp; PRINTS  -BANAGLORE</v>
          </cell>
          <cell r="E946">
            <v>7670</v>
          </cell>
          <cell r="I946">
            <v>7670</v>
          </cell>
        </row>
        <row r="947">
          <cell r="C947" t="str">
            <v xml:space="preserve">            SRI MARUTI MEDICAL &amp; GENERAL STORES -BANAGLORE</v>
          </cell>
          <cell r="E947">
            <v>9270</v>
          </cell>
          <cell r="F947">
            <v>9270</v>
          </cell>
        </row>
        <row r="948">
          <cell r="C948" t="str">
            <v xml:space="preserve">            STS TRANSLOG SOLUTION LLP     -AHMEDABAD</v>
          </cell>
          <cell r="D948">
            <v>40818</v>
          </cell>
          <cell r="F948">
            <v>50669</v>
          </cell>
          <cell r="G948">
            <v>58835</v>
          </cell>
          <cell r="H948">
            <v>32652</v>
          </cell>
        </row>
        <row r="949">
          <cell r="C949" t="str">
            <v xml:space="preserve">            SUNIL KUMAR - EXPENSES-ASM                                                                          </v>
          </cell>
          <cell r="D949">
            <v>30000</v>
          </cell>
          <cell r="F949">
            <v>20000</v>
          </cell>
          <cell r="H949">
            <v>50000</v>
          </cell>
        </row>
        <row r="950">
          <cell r="C950" t="str">
            <v xml:space="preserve">            SUNIL MERCHANDISER ( 578) - EXPENSES                                                                </v>
          </cell>
          <cell r="D950">
            <v>2000</v>
          </cell>
          <cell r="H950">
            <v>2000</v>
          </cell>
        </row>
        <row r="951">
          <cell r="C951" t="str">
            <v xml:space="preserve">            SUNSHINE TEX PROCESS          -TUMKUR</v>
          </cell>
          <cell r="E951">
            <v>709837.6</v>
          </cell>
          <cell r="F951">
            <v>334897</v>
          </cell>
          <cell r="I951">
            <v>374940.6</v>
          </cell>
        </row>
        <row r="952">
          <cell r="C952" t="str">
            <v xml:space="preserve">            SYGNATURE LAB LLP             -BANGALORE</v>
          </cell>
          <cell r="E952">
            <v>23193</v>
          </cell>
          <cell r="I952">
            <v>23193</v>
          </cell>
        </row>
        <row r="953">
          <cell r="C953" t="str">
            <v xml:space="preserve">            SYSCOM SERVICE                -BENGALURU</v>
          </cell>
          <cell r="E953">
            <v>3200</v>
          </cell>
          <cell r="F953">
            <v>3200</v>
          </cell>
        </row>
        <row r="954">
          <cell r="C954" t="str">
            <v xml:space="preserve">            TAJURBA BUSINESS NETWORK PRIVATE LIMITED -HARYANA</v>
          </cell>
          <cell r="E954">
            <v>18879</v>
          </cell>
          <cell r="I954">
            <v>18879</v>
          </cell>
        </row>
        <row r="955">
          <cell r="C955" t="str">
            <v xml:space="preserve">            TARUNYAHA INDUSTRIES          -BANAGLORE</v>
          </cell>
          <cell r="E955">
            <v>6200</v>
          </cell>
          <cell r="I955">
            <v>6200</v>
          </cell>
        </row>
        <row r="956">
          <cell r="C956" t="str">
            <v xml:space="preserve">            TATA AIG GENERAL INSURANCE COMPANY LTD                                                              </v>
          </cell>
          <cell r="E956">
            <v>41215</v>
          </cell>
          <cell r="F956">
            <v>58401</v>
          </cell>
          <cell r="H956">
            <v>17186</v>
          </cell>
        </row>
        <row r="957">
          <cell r="C957" t="str">
            <v xml:space="preserve">            THE CLOTHING MANUFACTURERS ASSOCIATION -MUMBAI</v>
          </cell>
          <cell r="E957">
            <v>11800</v>
          </cell>
          <cell r="I957">
            <v>11800</v>
          </cell>
        </row>
        <row r="958">
          <cell r="C958" t="str">
            <v xml:space="preserve">            THE LUGGAGE BOUTIQUE                                                                                </v>
          </cell>
          <cell r="E958">
            <v>2000</v>
          </cell>
          <cell r="I958">
            <v>2000</v>
          </cell>
        </row>
        <row r="959">
          <cell r="C959" t="str">
            <v xml:space="preserve">            THERMO GLOBAL SERVICES        -BANAGLORE</v>
          </cell>
          <cell r="E959">
            <v>2790</v>
          </cell>
          <cell r="I959">
            <v>2790</v>
          </cell>
        </row>
        <row r="960">
          <cell r="C960" t="str">
            <v xml:space="preserve">            TRADE LINK TECHNOLOGIES INDIA PVT L                                                                 </v>
          </cell>
          <cell r="E960">
            <v>26531</v>
          </cell>
          <cell r="I960">
            <v>26531</v>
          </cell>
        </row>
        <row r="961">
          <cell r="C961" t="str">
            <v xml:space="preserve">            UES SERVICES                  -BANGALORE</v>
          </cell>
          <cell r="E961">
            <v>9204</v>
          </cell>
          <cell r="I961">
            <v>9204</v>
          </cell>
        </row>
        <row r="962">
          <cell r="C962" t="str">
            <v xml:space="preserve">            UNATHI SYSTEMS AND COMMUNICATIONS -BANGALORE</v>
          </cell>
          <cell r="E962">
            <v>27582.959999999999</v>
          </cell>
          <cell r="I962">
            <v>27582.959999999999</v>
          </cell>
        </row>
        <row r="963">
          <cell r="C963" t="str">
            <v xml:space="preserve">            UNICOMMERCE ESOLUTIONS PVT LTD -GURGOAN</v>
          </cell>
          <cell r="E963">
            <v>23200</v>
          </cell>
          <cell r="F963">
            <v>23200</v>
          </cell>
          <cell r="G963">
            <v>23200</v>
          </cell>
          <cell r="I963">
            <v>23200</v>
          </cell>
        </row>
        <row r="964">
          <cell r="C964" t="str">
            <v xml:space="preserve">            UNIVERSAL DYEING WORKS        -BANGALORE</v>
          </cell>
          <cell r="E964">
            <v>5538.8</v>
          </cell>
          <cell r="I964">
            <v>5538.8</v>
          </cell>
        </row>
        <row r="965">
          <cell r="C965" t="str">
            <v xml:space="preserve">            V XPRESS                      -MUMBAI</v>
          </cell>
          <cell r="E965">
            <v>370006.69</v>
          </cell>
          <cell r="F965">
            <v>370006.69</v>
          </cell>
        </row>
        <row r="966">
          <cell r="C966" t="str">
            <v xml:space="preserve">            VASHKLEEN LAUNDRY SERVICES PVT LTD -BANAGLORE</v>
          </cell>
          <cell r="E966">
            <v>6612</v>
          </cell>
          <cell r="I966">
            <v>6612</v>
          </cell>
        </row>
        <row r="967">
          <cell r="C967" t="str">
            <v xml:space="preserve">            VIJAY DESIGNS                 -BANAGLORE</v>
          </cell>
          <cell r="E967">
            <v>1333</v>
          </cell>
          <cell r="I967">
            <v>1333</v>
          </cell>
        </row>
        <row r="968">
          <cell r="C968" t="str">
            <v xml:space="preserve">            VIVEK TEXTILE PRINTING        -BANGALORE</v>
          </cell>
          <cell r="E968">
            <v>323901</v>
          </cell>
          <cell r="F968">
            <v>47004</v>
          </cell>
          <cell r="I968">
            <v>276897</v>
          </cell>
        </row>
        <row r="969">
          <cell r="C969" t="str">
            <v xml:space="preserve">            VODA FONE A/C                 -BANGALORE</v>
          </cell>
          <cell r="D969">
            <v>589</v>
          </cell>
          <cell r="G969">
            <v>589</v>
          </cell>
        </row>
        <row r="970">
          <cell r="C970" t="str">
            <v xml:space="preserve">            WONDERFEX PROCESSING PVT LTD  -BANGALORE</v>
          </cell>
          <cell r="D970">
            <v>4803.12</v>
          </cell>
          <cell r="G970">
            <v>639295.76</v>
          </cell>
          <cell r="I970">
            <v>634492.64</v>
          </cell>
        </row>
        <row r="971">
          <cell r="C971" t="str">
            <v xml:space="preserve">            YASHAS PEST CONTROL AND ALLIED SERVICES PVT LTD -BANAGLORE</v>
          </cell>
          <cell r="E971">
            <v>10974</v>
          </cell>
          <cell r="I971">
            <v>10974</v>
          </cell>
        </row>
        <row r="972">
          <cell r="C972" t="str">
            <v xml:space="preserve">            YASHAS PRINTS                 -BANGALORE</v>
          </cell>
          <cell r="E972">
            <v>19647</v>
          </cell>
          <cell r="I972">
            <v>19647</v>
          </cell>
        </row>
        <row r="973">
          <cell r="C973" t="str">
            <v xml:space="preserve">        FINISHED GOODS</v>
          </cell>
          <cell r="E973">
            <v>13308983.189999999</v>
          </cell>
          <cell r="F973">
            <v>7147998.7999999998</v>
          </cell>
          <cell r="G973">
            <v>395249.95</v>
          </cell>
          <cell r="I973">
            <v>6556234.3399999999</v>
          </cell>
        </row>
        <row r="974">
          <cell r="C974" t="str">
            <v xml:space="preserve">            FINISHED GOODS</v>
          </cell>
          <cell r="E974">
            <v>6606687.5999999996</v>
          </cell>
          <cell r="F974">
            <v>3458846.8</v>
          </cell>
          <cell r="G974">
            <v>49792</v>
          </cell>
          <cell r="I974">
            <v>3197632.8</v>
          </cell>
        </row>
        <row r="975">
          <cell r="C975" t="str">
            <v xml:space="preserve">                ABHIDAKSHA GLOBALE            -TIRUPPUR</v>
          </cell>
          <cell r="E975">
            <v>495879</v>
          </cell>
          <cell r="F975">
            <v>286976</v>
          </cell>
          <cell r="G975">
            <v>16600</v>
          </cell>
          <cell r="I975">
            <v>225503</v>
          </cell>
        </row>
        <row r="976">
          <cell r="C976" t="str">
            <v xml:space="preserve">                ANSHUL ENTERPRISES            -LUDHIANA</v>
          </cell>
          <cell r="E976">
            <v>15120</v>
          </cell>
          <cell r="I976">
            <v>15120</v>
          </cell>
        </row>
        <row r="977">
          <cell r="C977" t="str">
            <v xml:space="preserve">                APH KNITWEAR                  -LUDHIANA</v>
          </cell>
          <cell r="E977">
            <v>3851481.4</v>
          </cell>
          <cell r="F977">
            <v>2133117</v>
          </cell>
          <cell r="I977">
            <v>1718364.4</v>
          </cell>
        </row>
        <row r="978">
          <cell r="C978" t="str">
            <v xml:space="preserve">                APPARELS &amp; LINENS INDIA PVT LTD -LUDHIANA</v>
          </cell>
          <cell r="D978">
            <v>146941</v>
          </cell>
          <cell r="H978">
            <v>146941</v>
          </cell>
        </row>
        <row r="979">
          <cell r="C979" t="str">
            <v xml:space="preserve">                B R BHOOMIKA CREATION         -BANGALORE</v>
          </cell>
          <cell r="E979">
            <v>41778</v>
          </cell>
          <cell r="I979">
            <v>41778</v>
          </cell>
        </row>
        <row r="980">
          <cell r="C980" t="str">
            <v xml:space="preserve">                BHANDARI HOSIERY EXPORTS LTD  -LUDHIANA</v>
          </cell>
          <cell r="D980">
            <v>166371.21</v>
          </cell>
          <cell r="H980">
            <v>166371.21</v>
          </cell>
        </row>
        <row r="981">
          <cell r="C981" t="str">
            <v xml:space="preserve">                CANOPUSS IMPEX PVT LTD        -TIRUPUR</v>
          </cell>
          <cell r="D981">
            <v>74342.5</v>
          </cell>
          <cell r="H981">
            <v>74342.5</v>
          </cell>
        </row>
        <row r="982">
          <cell r="C982" t="str">
            <v xml:space="preserve">                E GRAM CREATIONS              -LUDHIANA</v>
          </cell>
          <cell r="E982">
            <v>15120</v>
          </cell>
          <cell r="I982">
            <v>15120</v>
          </cell>
        </row>
        <row r="983">
          <cell r="C983" t="str">
            <v xml:space="preserve">                FASHION GAUGE KNITWEARS       -ROPAR</v>
          </cell>
          <cell r="D983">
            <v>101864.57</v>
          </cell>
          <cell r="H983">
            <v>101864.57</v>
          </cell>
        </row>
        <row r="984">
          <cell r="C984" t="str">
            <v xml:space="preserve">                FOUR SEASONS CLOHTING COMPANY -TIRUPUR</v>
          </cell>
          <cell r="E984">
            <v>24192</v>
          </cell>
          <cell r="I984">
            <v>24192</v>
          </cell>
        </row>
        <row r="985">
          <cell r="C985" t="str">
            <v xml:space="preserve">                G.S.SETTIA &amp; BROS PVT. LTD.   -LUDHIANA</v>
          </cell>
          <cell r="D985">
            <v>54274</v>
          </cell>
          <cell r="H985">
            <v>54274</v>
          </cell>
        </row>
        <row r="986">
          <cell r="C986" t="str">
            <v xml:space="preserve">                HAV2 APPARELS LLP             -BANAGLORE</v>
          </cell>
          <cell r="E986">
            <v>1871459.52</v>
          </cell>
          <cell r="F986">
            <v>1028501.8</v>
          </cell>
          <cell r="G986">
            <v>33192</v>
          </cell>
          <cell r="I986">
            <v>876149.72</v>
          </cell>
        </row>
        <row r="987">
          <cell r="C987" t="str">
            <v xml:space="preserve">                HAV2 APPARELS LLP             -TIRUPPUR</v>
          </cell>
          <cell r="D987">
            <v>30762</v>
          </cell>
          <cell r="F987">
            <v>10252</v>
          </cell>
          <cell r="H987">
            <v>41014</v>
          </cell>
        </row>
        <row r="988">
          <cell r="C988" t="str">
            <v xml:space="preserve">                INLEAGUE SOURCING INDIA PVT. LTD. -GURGOAN</v>
          </cell>
          <cell r="D988">
            <v>30956</v>
          </cell>
          <cell r="H988">
            <v>30956</v>
          </cell>
        </row>
        <row r="989">
          <cell r="C989" t="str">
            <v xml:space="preserve">                KAS CAREWEARS PVT LTD         -LUDHIANA</v>
          </cell>
          <cell r="E989">
            <v>41743</v>
          </cell>
          <cell r="I989">
            <v>41743</v>
          </cell>
        </row>
        <row r="990">
          <cell r="C990" t="str">
            <v xml:space="preserve">                KAY JAIN HOSIERY              -LUDHIANA</v>
          </cell>
          <cell r="E990">
            <v>54818</v>
          </cell>
          <cell r="I990">
            <v>54818</v>
          </cell>
        </row>
        <row r="991">
          <cell r="C991" t="str">
            <v xml:space="preserve">                KJM GARMENTS PRIVATE LIMITED  -SURAT</v>
          </cell>
          <cell r="D991">
            <v>26763</v>
          </cell>
          <cell r="H991">
            <v>26763</v>
          </cell>
        </row>
        <row r="992">
          <cell r="C992" t="str">
            <v xml:space="preserve">                KNIT N CRAFT                  -LUDHIANA</v>
          </cell>
          <cell r="D992">
            <v>13362</v>
          </cell>
          <cell r="H992">
            <v>13362</v>
          </cell>
        </row>
        <row r="993">
          <cell r="C993" t="str">
            <v xml:space="preserve">                KS GARMENTS                   -TIRUPUR</v>
          </cell>
          <cell r="E993">
            <v>5374</v>
          </cell>
          <cell r="I993">
            <v>5374</v>
          </cell>
        </row>
        <row r="994">
          <cell r="C994" t="str">
            <v xml:space="preserve">                PHOENIX INTERNATIONAL         -LUDHIANA</v>
          </cell>
          <cell r="D994">
            <v>103676</v>
          </cell>
          <cell r="H994">
            <v>103676</v>
          </cell>
        </row>
        <row r="995">
          <cell r="C995" t="str">
            <v xml:space="preserve">                PRUTHI EXPORTS                -LUDHIANA</v>
          </cell>
          <cell r="D995">
            <v>7240</v>
          </cell>
          <cell r="H995">
            <v>7240</v>
          </cell>
        </row>
        <row r="996">
          <cell r="C996" t="str">
            <v xml:space="preserve">                SAI NATH FASHIONS             -LUDHIANA</v>
          </cell>
          <cell r="D996">
            <v>42436</v>
          </cell>
          <cell r="H996">
            <v>42436</v>
          </cell>
        </row>
        <row r="997">
          <cell r="C997" t="str">
            <v xml:space="preserve">                SANDEEP  WEAVERS PVT, LTD     -LUDHIANA</v>
          </cell>
          <cell r="E997">
            <v>30712</v>
          </cell>
          <cell r="I997">
            <v>30712</v>
          </cell>
        </row>
        <row r="998">
          <cell r="C998" t="str">
            <v xml:space="preserve">                SEATEX                        -TIRUPUR</v>
          </cell>
          <cell r="D998">
            <v>19362</v>
          </cell>
          <cell r="H998">
            <v>19362</v>
          </cell>
        </row>
        <row r="999">
          <cell r="C999" t="str">
            <v xml:space="preserve">                SHRIVI KNITS                  -TIRUPUR</v>
          </cell>
          <cell r="E999">
            <v>10931</v>
          </cell>
          <cell r="I999">
            <v>10931</v>
          </cell>
        </row>
        <row r="1000">
          <cell r="C1000" t="str">
            <v xml:space="preserve">                SIMCO KNIT                    -LUDHIANA</v>
          </cell>
          <cell r="E1000">
            <v>328966.96000000002</v>
          </cell>
          <cell r="I1000">
            <v>328966.96000000002</v>
          </cell>
        </row>
        <row r="1001">
          <cell r="C1001" t="str">
            <v xml:space="preserve">                SRI SAI KNITS                 -BANAGLORE</v>
          </cell>
          <cell r="E1001">
            <v>701633</v>
          </cell>
          <cell r="I1001">
            <v>701633</v>
          </cell>
        </row>
        <row r="1002">
          <cell r="C1002" t="str">
            <v xml:space="preserve">                STALLVIN FASHIONS             -LUDHIANA</v>
          </cell>
          <cell r="E1002">
            <v>32244</v>
          </cell>
          <cell r="I1002">
            <v>32244</v>
          </cell>
        </row>
        <row r="1003">
          <cell r="C1003" t="str">
            <v xml:space="preserve">                UNICORN ASSOCIATES            -TIRUPUR</v>
          </cell>
          <cell r="D1003">
            <v>78397</v>
          </cell>
          <cell r="H1003">
            <v>78397</v>
          </cell>
        </row>
        <row r="1004">
          <cell r="C1004" t="str">
            <v xml:space="preserve">                VI-TEX SOURCING APPAREL       -TIRUPUR</v>
          </cell>
          <cell r="D1004">
            <v>18017</v>
          </cell>
          <cell r="H1004">
            <v>18017</v>
          </cell>
        </row>
        <row r="1005">
          <cell r="C1005" t="str">
            <v xml:space="preserve">            BRAHAM HOSIERY PRIVATE LIMTED -LUDHIANA</v>
          </cell>
          <cell r="D1005">
            <v>17590</v>
          </cell>
          <cell r="F1005">
            <v>2279</v>
          </cell>
          <cell r="H1005">
            <v>19869</v>
          </cell>
        </row>
        <row r="1006">
          <cell r="C1006" t="str">
            <v xml:space="preserve">            EYE SPY KNIT                  -LUDHIANA</v>
          </cell>
          <cell r="E1006">
            <v>1060361</v>
          </cell>
          <cell r="F1006">
            <v>42973</v>
          </cell>
          <cell r="G1006">
            <v>160585</v>
          </cell>
          <cell r="I1006">
            <v>1177973</v>
          </cell>
        </row>
        <row r="1007">
          <cell r="C1007" t="str">
            <v xml:space="preserve">            JAIMITHRAN GARMENTS           -TIRUPUR</v>
          </cell>
          <cell r="E1007">
            <v>4807252.75</v>
          </cell>
          <cell r="F1007">
            <v>3544773</v>
          </cell>
          <cell r="I1007">
            <v>1262479.75</v>
          </cell>
        </row>
        <row r="1008">
          <cell r="C1008" t="str">
            <v xml:space="preserve">            SHIVAAY  KNITWEAR                                                                                   </v>
          </cell>
          <cell r="E1008">
            <v>154620.82</v>
          </cell>
          <cell r="I1008">
            <v>154620.82</v>
          </cell>
        </row>
        <row r="1009">
          <cell r="C1009" t="str">
            <v xml:space="preserve">            SPACE FASHIONS LTD            -LUDHIANA</v>
          </cell>
          <cell r="E1009">
            <v>651309.46</v>
          </cell>
          <cell r="I1009">
            <v>651309.46</v>
          </cell>
        </row>
        <row r="1010">
          <cell r="C1010" t="str">
            <v xml:space="preserve">            ZENITH INTERNATIONAL          -TIRUPUR</v>
          </cell>
          <cell r="E1010">
            <v>46341.56</v>
          </cell>
          <cell r="F1010">
            <v>99127</v>
          </cell>
          <cell r="G1010">
            <v>184872.95</v>
          </cell>
          <cell r="I1010">
            <v>132087.51</v>
          </cell>
        </row>
        <row r="1011">
          <cell r="C1011" t="str">
            <v xml:space="preserve">        IMPORTS</v>
          </cell>
          <cell r="D1011">
            <v>69831.59</v>
          </cell>
          <cell r="F1011">
            <v>628565.93000000005</v>
          </cell>
          <cell r="G1011">
            <v>100431.59</v>
          </cell>
          <cell r="H1011">
            <v>597965.93000000005</v>
          </cell>
        </row>
        <row r="1012">
          <cell r="C1012" t="str">
            <v xml:space="preserve">            KRISH GLOBAL LIMITED          -HONG KONG</v>
          </cell>
          <cell r="F1012">
            <v>31343.06</v>
          </cell>
          <cell r="G1012">
            <v>30600</v>
          </cell>
          <cell r="H1012">
            <v>743.06</v>
          </cell>
        </row>
        <row r="1013">
          <cell r="C1013" t="str">
            <v xml:space="preserve">            OCEAN RICH GARMENT ACCESSORIES COMPANY LTD.                                                         </v>
          </cell>
          <cell r="D1013">
            <v>69831.59</v>
          </cell>
          <cell r="F1013">
            <v>36199.160000000003</v>
          </cell>
          <cell r="G1013">
            <v>69831.59</v>
          </cell>
          <cell r="H1013">
            <v>36199.160000000003</v>
          </cell>
        </row>
        <row r="1014">
          <cell r="C1014" t="str">
            <v xml:space="preserve">            SHENZHEN YES CLOTHING ACCESSORIES CO. LTD -CHINA</v>
          </cell>
          <cell r="F1014">
            <v>135677</v>
          </cell>
          <cell r="H1014">
            <v>135677</v>
          </cell>
        </row>
        <row r="1015">
          <cell r="C1015" t="str">
            <v xml:space="preserve">            YES CLOTHING ACCESSORIES HK LTD                                                                     </v>
          </cell>
          <cell r="F1015">
            <v>425346.71</v>
          </cell>
          <cell r="H1015">
            <v>425346.71</v>
          </cell>
        </row>
        <row r="1016">
          <cell r="C1016" t="str">
            <v xml:space="preserve">        PACKING MATERIAL</v>
          </cell>
          <cell r="E1016">
            <v>1748493.5</v>
          </cell>
          <cell r="F1016">
            <v>397990</v>
          </cell>
          <cell r="G1016">
            <v>238706</v>
          </cell>
          <cell r="I1016">
            <v>1589209.5</v>
          </cell>
        </row>
        <row r="1017">
          <cell r="C1017" t="str">
            <v xml:space="preserve">            PACKING MATERIAL</v>
          </cell>
          <cell r="E1017">
            <v>1632076.5</v>
          </cell>
          <cell r="F1017">
            <v>397990</v>
          </cell>
          <cell r="G1017">
            <v>238706</v>
          </cell>
          <cell r="I1017">
            <v>1472792.5</v>
          </cell>
        </row>
        <row r="1018">
          <cell r="C1018" t="str">
            <v xml:space="preserve">                GIRIRAJ PACKAGING             -BANAGLORE</v>
          </cell>
          <cell r="D1018">
            <v>11357</v>
          </cell>
          <cell r="H1018">
            <v>11357</v>
          </cell>
        </row>
        <row r="1019">
          <cell r="C1019" t="str">
            <v xml:space="preserve">                UDAYA RAVI PRINT AND PACK     -BANGALORE</v>
          </cell>
          <cell r="E1019">
            <v>1619297</v>
          </cell>
          <cell r="F1019">
            <v>397990</v>
          </cell>
          <cell r="G1019">
            <v>238706</v>
          </cell>
          <cell r="I1019">
            <v>1460013</v>
          </cell>
        </row>
        <row r="1020">
          <cell r="C1020" t="str">
            <v xml:space="preserve">                UK PRINT AND PACK             -CHENNAI</v>
          </cell>
          <cell r="E1020">
            <v>14334.5</v>
          </cell>
          <cell r="I1020">
            <v>14334.5</v>
          </cell>
        </row>
        <row r="1021">
          <cell r="C1021" t="str">
            <v xml:space="preserve">                UNITED PACKAGING SOLUTIONS    -BANAGLORE</v>
          </cell>
          <cell r="E1021">
            <v>9802</v>
          </cell>
          <cell r="I1021">
            <v>9802</v>
          </cell>
        </row>
        <row r="1022">
          <cell r="C1022" t="str">
            <v xml:space="preserve">            SRI MANJUNATHA PRINT &amp; PACKAGING                                                                    </v>
          </cell>
          <cell r="E1022">
            <v>116417</v>
          </cell>
          <cell r="I1022">
            <v>116417</v>
          </cell>
        </row>
        <row r="1023">
          <cell r="C1023" t="str">
            <v xml:space="preserve">        PPE KIT</v>
          </cell>
          <cell r="D1023">
            <v>24998</v>
          </cell>
          <cell r="F1023">
            <v>39252</v>
          </cell>
          <cell r="H1023">
            <v>64250</v>
          </cell>
        </row>
        <row r="1024">
          <cell r="C1024" t="str">
            <v xml:space="preserve">            MEADOWS KNOWLEDGE SERVICES PVT LTD                                                                  </v>
          </cell>
          <cell r="D1024">
            <v>14250</v>
          </cell>
          <cell r="H1024">
            <v>14250</v>
          </cell>
        </row>
        <row r="1025">
          <cell r="C1025" t="str">
            <v xml:space="preserve">            MENSCHLICH HEALTH CARE ( OPC) PVT LTD                                                               </v>
          </cell>
          <cell r="D1025">
            <v>50000</v>
          </cell>
          <cell r="H1025">
            <v>50000</v>
          </cell>
        </row>
        <row r="1026">
          <cell r="C1026" t="str">
            <v xml:space="preserve">            PARAGON TAPES                                                                                       </v>
          </cell>
          <cell r="E1026">
            <v>39252</v>
          </cell>
          <cell r="F1026">
            <v>39252</v>
          </cell>
        </row>
        <row r="1027">
          <cell r="C1027" t="str">
            <v xml:space="preserve">        RAW MATERIAL</v>
          </cell>
          <cell r="E1027">
            <v>51175492.649999999</v>
          </cell>
          <cell r="F1027">
            <v>7397346.6699999999</v>
          </cell>
          <cell r="G1027">
            <v>11008442.550000001</v>
          </cell>
          <cell r="I1027">
            <v>54786588.530000001</v>
          </cell>
        </row>
        <row r="1028">
          <cell r="C1028" t="str">
            <v xml:space="preserve">            ACCESORIES</v>
          </cell>
          <cell r="E1028">
            <v>11765500.23</v>
          </cell>
          <cell r="F1028">
            <v>3191903.87</v>
          </cell>
          <cell r="G1028">
            <v>1941714.8</v>
          </cell>
          <cell r="I1028">
            <v>10515311.16</v>
          </cell>
        </row>
        <row r="1029">
          <cell r="C1029" t="str">
            <v xml:space="preserve">                BUTTONS</v>
          </cell>
          <cell r="E1029">
            <v>194094</v>
          </cell>
          <cell r="F1029">
            <v>122283</v>
          </cell>
          <cell r="G1029">
            <v>90890</v>
          </cell>
          <cell r="I1029">
            <v>162701</v>
          </cell>
        </row>
        <row r="1030">
          <cell r="C1030" t="str">
            <v xml:space="preserve">                    BOMBAY RAYON FASHIONS LIMITED -BANGALORE RURAL</v>
          </cell>
          <cell r="D1030">
            <v>31679</v>
          </cell>
          <cell r="F1030">
            <v>9912</v>
          </cell>
          <cell r="G1030">
            <v>90890</v>
          </cell>
          <cell r="I1030">
            <v>49299</v>
          </cell>
        </row>
        <row r="1031">
          <cell r="C1031" t="str">
            <v xml:space="preserve">                    VAIBHAV BUTTON UDYOG          -BANGALORE</v>
          </cell>
          <cell r="E1031">
            <v>225773</v>
          </cell>
          <cell r="F1031">
            <v>112371</v>
          </cell>
          <cell r="I1031">
            <v>113402</v>
          </cell>
        </row>
        <row r="1032">
          <cell r="C1032" t="str">
            <v xml:space="preserve">                THREAD</v>
          </cell>
          <cell r="E1032">
            <v>2203410.0299999998</v>
          </cell>
          <cell r="F1032">
            <v>465310</v>
          </cell>
          <cell r="G1032">
            <v>464663</v>
          </cell>
          <cell r="I1032">
            <v>2202763.0299999998</v>
          </cell>
        </row>
        <row r="1033">
          <cell r="C1033" t="str">
            <v xml:space="preserve">                    KWALITY THREADS PVT. LTD.     -BAHADURGARH</v>
          </cell>
          <cell r="E1033">
            <v>33874</v>
          </cell>
          <cell r="F1033">
            <v>33874</v>
          </cell>
        </row>
        <row r="1034">
          <cell r="C1034" t="str">
            <v xml:space="preserve">                    MADURACOATS PVT LTD           -BANGALORE</v>
          </cell>
          <cell r="E1034">
            <v>168852</v>
          </cell>
          <cell r="F1034">
            <v>168852</v>
          </cell>
        </row>
        <row r="1035">
          <cell r="C1035" t="str">
            <v xml:space="preserve">                    MAYUR YARN &amp; THREAD PVT LTD   -BANGALORE</v>
          </cell>
          <cell r="E1035">
            <v>1316000.5</v>
          </cell>
          <cell r="G1035">
            <v>39771</v>
          </cell>
          <cell r="I1035">
            <v>1355771.5</v>
          </cell>
        </row>
        <row r="1036">
          <cell r="C1036" t="str">
            <v xml:space="preserve">                    TEX CORP PRIVATE LIMITED      -GURGOAN</v>
          </cell>
          <cell r="D1036">
            <v>23449.5</v>
          </cell>
          <cell r="H1036">
            <v>23449.5</v>
          </cell>
        </row>
        <row r="1037">
          <cell r="C1037" t="str">
            <v xml:space="preserve">                    TRIO APPARELS INDIA PVT. LTD  -BANAGLORE</v>
          </cell>
          <cell r="D1037">
            <v>7605</v>
          </cell>
          <cell r="H1037">
            <v>7605</v>
          </cell>
        </row>
        <row r="1038">
          <cell r="C1038" t="str">
            <v xml:space="preserve">                    U B THRED LLP                 -BANGALORE</v>
          </cell>
          <cell r="G1038">
            <v>4959</v>
          </cell>
          <cell r="I1038">
            <v>4959</v>
          </cell>
        </row>
        <row r="1039">
          <cell r="C1039" t="str">
            <v xml:space="preserve">                    VARDHMAN YARNS AND THREADS LIMITED -BANGALORE</v>
          </cell>
          <cell r="E1039">
            <v>715738.03</v>
          </cell>
          <cell r="F1039">
            <v>262584</v>
          </cell>
          <cell r="G1039">
            <v>419933</v>
          </cell>
          <cell r="I1039">
            <v>873087.03</v>
          </cell>
        </row>
        <row r="1040">
          <cell r="C1040" t="str">
            <v xml:space="preserve">                ZIPPERS</v>
          </cell>
          <cell r="E1040">
            <v>2285447.19</v>
          </cell>
          <cell r="F1040">
            <v>494161</v>
          </cell>
          <cell r="G1040">
            <v>332936</v>
          </cell>
          <cell r="I1040">
            <v>2124222.19</v>
          </cell>
        </row>
        <row r="1041">
          <cell r="C1041" t="str">
            <v xml:space="preserve">                    IDEAL FASTENER INDIA PVT LTD(SEZ UNIT) -CHENNAI</v>
          </cell>
          <cell r="E1041">
            <v>500</v>
          </cell>
          <cell r="I1041">
            <v>500</v>
          </cell>
        </row>
        <row r="1042">
          <cell r="C1042" t="str">
            <v xml:space="preserve">                    JASKIRAT ACCESSORIES          -LUDHIANA</v>
          </cell>
          <cell r="E1042">
            <v>359522</v>
          </cell>
          <cell r="F1042">
            <v>359522</v>
          </cell>
        </row>
        <row r="1043">
          <cell r="C1043" t="str">
            <v xml:space="preserve">                    MARUDHAR AGENCIES             -BANGALORE</v>
          </cell>
          <cell r="G1043">
            <v>241714</v>
          </cell>
          <cell r="I1043">
            <v>241714</v>
          </cell>
        </row>
        <row r="1044">
          <cell r="C1044" t="str">
            <v xml:space="preserve">                    SAI IMPEX                     -NEW DELHI</v>
          </cell>
          <cell r="E1044">
            <v>1747221.69</v>
          </cell>
          <cell r="F1044">
            <v>96203</v>
          </cell>
          <cell r="G1044">
            <v>49464</v>
          </cell>
          <cell r="I1044">
            <v>1700482.69</v>
          </cell>
        </row>
        <row r="1045">
          <cell r="C1045" t="str">
            <v xml:space="preserve">                    YKK INDIA PRIVATE LIMITED     -BANAGLORE</v>
          </cell>
          <cell r="D1045">
            <v>8978</v>
          </cell>
          <cell r="H1045">
            <v>8978</v>
          </cell>
        </row>
        <row r="1046">
          <cell r="C1046" t="str">
            <v xml:space="preserve">                    YKK INDIA PVT LTD             -NEW DELHI</v>
          </cell>
          <cell r="E1046">
            <v>188643.5</v>
          </cell>
          <cell r="F1046">
            <v>38436</v>
          </cell>
          <cell r="G1046">
            <v>41758</v>
          </cell>
          <cell r="I1046">
            <v>191965.5</v>
          </cell>
        </row>
        <row r="1047">
          <cell r="C1047" t="str">
            <v xml:space="preserve">                    ZIP INDUSTRIES LTD            -CHENNAI</v>
          </cell>
          <cell r="D1047">
            <v>1462</v>
          </cell>
          <cell r="H1047">
            <v>1462</v>
          </cell>
        </row>
        <row r="1048">
          <cell r="C1048" t="str">
            <v xml:space="preserve">                A R IMPEX CORPORATION         -BANAGLORE</v>
          </cell>
          <cell r="E1048">
            <v>15305</v>
          </cell>
          <cell r="F1048">
            <v>15305</v>
          </cell>
        </row>
        <row r="1049">
          <cell r="C1049" t="str">
            <v xml:space="preserve">                A1 BARCODE SOLUTIONS          -BANAGLORE</v>
          </cell>
          <cell r="E1049">
            <v>5015</v>
          </cell>
          <cell r="I1049">
            <v>5015</v>
          </cell>
        </row>
        <row r="1050">
          <cell r="C1050" t="str">
            <v xml:space="preserve">                ACCESSORIES INDIA PVT LTD     -MUMBAI</v>
          </cell>
          <cell r="G1050">
            <v>1610</v>
          </cell>
          <cell r="I1050">
            <v>1610</v>
          </cell>
        </row>
        <row r="1051">
          <cell r="C1051" t="str">
            <v xml:space="preserve">                AKARSH YASHASH IMPEX          -BANAGLORE</v>
          </cell>
          <cell r="E1051">
            <v>2520</v>
          </cell>
          <cell r="I1051">
            <v>2520</v>
          </cell>
        </row>
        <row r="1052">
          <cell r="C1052" t="str">
            <v xml:space="preserve">                AMBE INTERNATIONAL            -DELHI</v>
          </cell>
          <cell r="E1052">
            <v>4336.5</v>
          </cell>
          <cell r="I1052">
            <v>4336.5</v>
          </cell>
        </row>
        <row r="1053">
          <cell r="C1053" t="str">
            <v xml:space="preserve">                AMMAN LABELS                  -TIRUPUR</v>
          </cell>
          <cell r="E1053">
            <v>98193</v>
          </cell>
          <cell r="F1053">
            <v>123443</v>
          </cell>
          <cell r="G1053">
            <v>77583</v>
          </cell>
          <cell r="I1053">
            <v>52333</v>
          </cell>
        </row>
        <row r="1054">
          <cell r="C1054" t="str">
            <v xml:space="preserve">                ARTEL CREATIONS(2023-24)      -BHUBANESWAR</v>
          </cell>
          <cell r="D1054">
            <v>18348</v>
          </cell>
          <cell r="H1054">
            <v>18348</v>
          </cell>
        </row>
        <row r="1055">
          <cell r="C1055" t="str">
            <v xml:space="preserve">                ATAM ASSOCIATES PVT LTD       -SOLAN</v>
          </cell>
          <cell r="E1055">
            <v>252092.5</v>
          </cell>
          <cell r="F1055">
            <v>128651</v>
          </cell>
          <cell r="G1055">
            <v>63869</v>
          </cell>
          <cell r="I1055">
            <v>187310.5</v>
          </cell>
        </row>
        <row r="1056">
          <cell r="C1056" t="str">
            <v xml:space="preserve">                BBC IMPEX                     -BANAGLORE</v>
          </cell>
          <cell r="E1056">
            <v>832373.1</v>
          </cell>
          <cell r="F1056">
            <v>106715</v>
          </cell>
          <cell r="G1056">
            <v>103793</v>
          </cell>
          <cell r="I1056">
            <v>829451.1</v>
          </cell>
        </row>
        <row r="1057">
          <cell r="C1057" t="str">
            <v xml:space="preserve">                BOMBAY RAYON FASHIONS LTD (TRIMS DIVISION) -BANAGLORE</v>
          </cell>
          <cell r="E1057">
            <v>16668</v>
          </cell>
          <cell r="I1057">
            <v>16668</v>
          </cell>
        </row>
        <row r="1058">
          <cell r="C1058" t="str">
            <v xml:space="preserve">                CHIRAG PACKAGING              -CHENNAI</v>
          </cell>
          <cell r="E1058">
            <v>28248</v>
          </cell>
          <cell r="F1058">
            <v>28248</v>
          </cell>
        </row>
        <row r="1059">
          <cell r="C1059" t="str">
            <v xml:space="preserve">                D.T. SHANKARSA &amp; SONS         -BANGALORE</v>
          </cell>
          <cell r="E1059">
            <v>39592</v>
          </cell>
          <cell r="I1059">
            <v>39592</v>
          </cell>
        </row>
        <row r="1060">
          <cell r="C1060" t="str">
            <v xml:space="preserve">                DELTA MANUFACTURING  LIMITED  -NASHIK</v>
          </cell>
          <cell r="E1060">
            <v>73334</v>
          </cell>
          <cell r="I1060">
            <v>73334</v>
          </cell>
        </row>
        <row r="1061">
          <cell r="C1061" t="str">
            <v xml:space="preserve">                EXIM TAGS                     -BHIWANDI</v>
          </cell>
          <cell r="E1061">
            <v>30</v>
          </cell>
          <cell r="G1061">
            <v>30648</v>
          </cell>
          <cell r="I1061">
            <v>30678</v>
          </cell>
        </row>
        <row r="1062">
          <cell r="C1062" t="str">
            <v xml:space="preserve">                FAIRFAX COUTURE PRIVATE LIMITED -NOIDA</v>
          </cell>
          <cell r="D1062">
            <v>277154</v>
          </cell>
          <cell r="H1062">
            <v>277154</v>
          </cell>
        </row>
        <row r="1063">
          <cell r="C1063" t="str">
            <v xml:space="preserve">                FORTUNE INC                   -BANAGLORE</v>
          </cell>
          <cell r="E1063">
            <v>591443</v>
          </cell>
          <cell r="G1063">
            <v>11951</v>
          </cell>
          <cell r="I1063">
            <v>603394</v>
          </cell>
        </row>
        <row r="1064">
          <cell r="C1064" t="str">
            <v xml:space="preserve">                GIO EXPORTERS                 -LUDHIANA</v>
          </cell>
          <cell r="F1064">
            <v>20352</v>
          </cell>
          <cell r="H1064">
            <v>20352</v>
          </cell>
        </row>
        <row r="1065">
          <cell r="C1065" t="str">
            <v xml:space="preserve">                GURU GRAFIX                   -BANGALORE</v>
          </cell>
          <cell r="E1065">
            <v>11328</v>
          </cell>
          <cell r="I1065">
            <v>11328</v>
          </cell>
        </row>
        <row r="1066">
          <cell r="C1066" t="str">
            <v xml:space="preserve">                GURUGRAM PRINTING PRESS       -GURGOAN</v>
          </cell>
          <cell r="E1066">
            <v>5493</v>
          </cell>
          <cell r="I1066">
            <v>5493</v>
          </cell>
        </row>
        <row r="1067">
          <cell r="C1067" t="str">
            <v xml:space="preserve">                HK LABELS INDIA PRIVATE LIMITED -SONIPAT</v>
          </cell>
          <cell r="E1067">
            <v>9747</v>
          </cell>
          <cell r="I1067">
            <v>9747</v>
          </cell>
        </row>
        <row r="1068">
          <cell r="C1068" t="str">
            <v xml:space="preserve">                HSD ZIPPER LIMITED            -HONG KONG</v>
          </cell>
          <cell r="E1068">
            <v>3069</v>
          </cell>
          <cell r="I1068">
            <v>3069</v>
          </cell>
        </row>
        <row r="1069">
          <cell r="C1069" t="str">
            <v xml:space="preserve">                J V TAPES                     -TIRUPUR</v>
          </cell>
          <cell r="E1069">
            <v>1538</v>
          </cell>
          <cell r="I1069">
            <v>1538</v>
          </cell>
        </row>
        <row r="1070">
          <cell r="C1070" t="str">
            <v xml:space="preserve">                KHYAATI LEATHER INNOVATIONS PRIVATE LI -MUMBAI</v>
          </cell>
          <cell r="D1070">
            <v>26654</v>
          </cell>
          <cell r="H1070">
            <v>26654</v>
          </cell>
        </row>
        <row r="1071">
          <cell r="C1071" t="str">
            <v xml:space="preserve">                KIRAN POLY PLAST              -BANAGLORE</v>
          </cell>
          <cell r="E1071">
            <v>609748</v>
          </cell>
          <cell r="F1071">
            <v>146406</v>
          </cell>
          <cell r="I1071">
            <v>463342</v>
          </cell>
        </row>
        <row r="1072">
          <cell r="C1072" t="str">
            <v xml:space="preserve">                KLASSIC LABELS                -BANAGLORE</v>
          </cell>
          <cell r="E1072">
            <v>181159.76</v>
          </cell>
          <cell r="I1072">
            <v>181159.76</v>
          </cell>
        </row>
        <row r="1073">
          <cell r="C1073" t="str">
            <v xml:space="preserve">                KOHINOOR RIBBON FACTORY PVT. LTD.		 -NEWDELHI</v>
          </cell>
          <cell r="G1073">
            <v>228</v>
          </cell>
          <cell r="I1073">
            <v>228</v>
          </cell>
        </row>
        <row r="1074">
          <cell r="C1074" t="str">
            <v xml:space="preserve">                KRISHNA GLASS AND PLYWOODS    -BANGLORE</v>
          </cell>
          <cell r="E1074">
            <v>9251.2000000000007</v>
          </cell>
          <cell r="I1074">
            <v>9251.2000000000007</v>
          </cell>
        </row>
        <row r="1075">
          <cell r="C1075" t="str">
            <v xml:space="preserve">                KRISHNA LAMICOAT PVT LTD      -SAKINAKA</v>
          </cell>
          <cell r="E1075">
            <v>72352</v>
          </cell>
          <cell r="I1075">
            <v>72352</v>
          </cell>
        </row>
        <row r="1076">
          <cell r="C1076" t="str">
            <v xml:space="preserve">                LAKSHMI CREATION              -BANAGLORE</v>
          </cell>
          <cell r="E1076">
            <v>83433.179999999993</v>
          </cell>
          <cell r="G1076">
            <v>2606</v>
          </cell>
          <cell r="I1076">
            <v>86039.18</v>
          </cell>
        </row>
        <row r="1077">
          <cell r="C1077" t="str">
            <v xml:space="preserve">                LUCKY POLY INDUSTRY           -TIRUPPUR</v>
          </cell>
          <cell r="E1077">
            <v>60906</v>
          </cell>
          <cell r="F1077">
            <v>60906</v>
          </cell>
          <cell r="G1077">
            <v>41869</v>
          </cell>
          <cell r="I1077">
            <v>41869</v>
          </cell>
        </row>
        <row r="1078">
          <cell r="C1078" t="str">
            <v xml:space="preserve">                M R TAPES                     -ADYAR</v>
          </cell>
          <cell r="E1078">
            <v>124850</v>
          </cell>
          <cell r="G1078">
            <v>15623</v>
          </cell>
          <cell r="I1078">
            <v>140473</v>
          </cell>
        </row>
        <row r="1079">
          <cell r="C1079" t="str">
            <v xml:space="preserve">                MAGRAA FASHIONS PVT LTD       -BANGALORE</v>
          </cell>
          <cell r="E1079">
            <v>935</v>
          </cell>
          <cell r="I1079">
            <v>935</v>
          </cell>
        </row>
        <row r="1080">
          <cell r="C1080" t="str">
            <v xml:space="preserve">                MAHAVEER ENTERPRISES          -BANAGLORE</v>
          </cell>
          <cell r="F1080">
            <v>1520</v>
          </cell>
          <cell r="G1080">
            <v>1520</v>
          </cell>
        </row>
        <row r="1081">
          <cell r="C1081" t="str">
            <v xml:space="preserve">                PADMAVATI ENTERPRISES         -BANGALORE</v>
          </cell>
          <cell r="D1081">
            <v>23244.959999999999</v>
          </cell>
          <cell r="G1081">
            <v>8732</v>
          </cell>
          <cell r="H1081">
            <v>14512.96</v>
          </cell>
        </row>
        <row r="1082">
          <cell r="C1082" t="str">
            <v xml:space="preserve">                PARSHWA INTERNATIONAL         -BANAGLORE</v>
          </cell>
          <cell r="E1082">
            <v>336492.4</v>
          </cell>
          <cell r="F1082">
            <v>146530</v>
          </cell>
          <cell r="G1082">
            <v>74364.2</v>
          </cell>
          <cell r="I1082">
            <v>264326.59999999998</v>
          </cell>
        </row>
        <row r="1083">
          <cell r="C1083" t="str">
            <v xml:space="preserve">                PAWAN PUTRA PACKAGING         -BANAGLORE</v>
          </cell>
          <cell r="E1083">
            <v>1103</v>
          </cell>
          <cell r="I1083">
            <v>1103</v>
          </cell>
        </row>
        <row r="1084">
          <cell r="C1084" t="str">
            <v xml:space="preserve">                PHOENIX                       -TIRUPUR</v>
          </cell>
          <cell r="E1084">
            <v>10467</v>
          </cell>
          <cell r="I1084">
            <v>10467</v>
          </cell>
        </row>
        <row r="1085">
          <cell r="C1085" t="str">
            <v xml:space="preserve">                PLAITEX                       -BANGALORE</v>
          </cell>
          <cell r="E1085">
            <v>40472</v>
          </cell>
          <cell r="I1085">
            <v>40472</v>
          </cell>
        </row>
        <row r="1086">
          <cell r="C1086" t="str">
            <v xml:space="preserve">                POLSAN BUTTON INDIA PVT LTD   -TIRUPUR</v>
          </cell>
          <cell r="E1086">
            <v>34588</v>
          </cell>
          <cell r="F1086">
            <v>34588</v>
          </cell>
        </row>
        <row r="1087">
          <cell r="C1087" t="str">
            <v xml:space="preserve">                PRAKASH LABELS PVT LTD        -BANGALORE</v>
          </cell>
          <cell r="E1087">
            <v>134943.79999999999</v>
          </cell>
          <cell r="I1087">
            <v>134943.79999999999</v>
          </cell>
        </row>
        <row r="1088">
          <cell r="C1088" t="str">
            <v xml:space="preserve">                PRASHANT PLASTICS             -MUMBAI</v>
          </cell>
          <cell r="E1088">
            <v>34385</v>
          </cell>
          <cell r="F1088">
            <v>35241</v>
          </cell>
          <cell r="G1088">
            <v>21175</v>
          </cell>
          <cell r="I1088">
            <v>20319</v>
          </cell>
        </row>
        <row r="1089">
          <cell r="C1089" t="str">
            <v xml:space="preserve">                PREMCO GLOBAL LTD.                                                                                  </v>
          </cell>
          <cell r="D1089">
            <v>2860</v>
          </cell>
          <cell r="H1089">
            <v>2860</v>
          </cell>
        </row>
        <row r="1090">
          <cell r="C1090" t="str">
            <v xml:space="preserve">                PUSHTI CREATION               -MUMBAI</v>
          </cell>
          <cell r="F1090">
            <v>16284</v>
          </cell>
          <cell r="G1090">
            <v>102652</v>
          </cell>
          <cell r="I1090">
            <v>86368</v>
          </cell>
        </row>
        <row r="1091">
          <cell r="C1091" t="str">
            <v xml:space="preserve">                Q BIRDS BRIADERS              -TIRUPPUR</v>
          </cell>
          <cell r="E1091">
            <v>4985</v>
          </cell>
          <cell r="I1091">
            <v>4985</v>
          </cell>
        </row>
        <row r="1092">
          <cell r="C1092" t="str">
            <v xml:space="preserve">                QUALITY LABELS                -MUMBAI</v>
          </cell>
          <cell r="E1092">
            <v>17545</v>
          </cell>
          <cell r="I1092">
            <v>17545</v>
          </cell>
        </row>
        <row r="1093">
          <cell r="C1093" t="str">
            <v xml:space="preserve">                QUENBY TRANSFERS (INDIA) PVT LTD. -BANAGLORE</v>
          </cell>
          <cell r="E1093">
            <v>3540</v>
          </cell>
          <cell r="I1093">
            <v>3540</v>
          </cell>
        </row>
        <row r="1094">
          <cell r="C1094" t="str">
            <v xml:space="preserve">                R K N MURTHY GLASS AND PLYWOODS -TUMKUR</v>
          </cell>
          <cell r="D1094">
            <v>9252</v>
          </cell>
          <cell r="H1094">
            <v>9252</v>
          </cell>
        </row>
        <row r="1095">
          <cell r="C1095" t="str">
            <v xml:space="preserve">                RAINBOW ARTS                  -NEW DELHI</v>
          </cell>
          <cell r="E1095">
            <v>4909</v>
          </cell>
          <cell r="F1095">
            <v>4909</v>
          </cell>
        </row>
        <row r="1096">
          <cell r="C1096" t="str">
            <v xml:space="preserve">                RANGANATH GRAPHICS            -BANAGLORE</v>
          </cell>
          <cell r="E1096">
            <v>10416</v>
          </cell>
          <cell r="F1096">
            <v>10416</v>
          </cell>
          <cell r="G1096">
            <v>11617</v>
          </cell>
          <cell r="I1096">
            <v>11617</v>
          </cell>
        </row>
        <row r="1097">
          <cell r="C1097" t="str">
            <v xml:space="preserve">                REX INDIA                     -MUMBAI</v>
          </cell>
          <cell r="E1097">
            <v>282658</v>
          </cell>
          <cell r="I1097">
            <v>282658</v>
          </cell>
        </row>
        <row r="1098">
          <cell r="C1098" t="str">
            <v xml:space="preserve">                ROYAL KRAFT                   -BANGALORE</v>
          </cell>
          <cell r="E1098">
            <v>122338</v>
          </cell>
          <cell r="I1098">
            <v>122338</v>
          </cell>
        </row>
        <row r="1099">
          <cell r="C1099" t="str">
            <v xml:space="preserve">                ROYALTEXT                     -BANAGLORE</v>
          </cell>
          <cell r="E1099">
            <v>72160</v>
          </cell>
          <cell r="G1099">
            <v>35056</v>
          </cell>
          <cell r="I1099">
            <v>107216</v>
          </cell>
        </row>
        <row r="1100">
          <cell r="C1100" t="str">
            <v xml:space="preserve">                S R PRINTS                    -BANAGLORE</v>
          </cell>
          <cell r="E1100">
            <v>731700</v>
          </cell>
          <cell r="I1100">
            <v>731700</v>
          </cell>
        </row>
        <row r="1101">
          <cell r="C1101" t="str">
            <v xml:space="preserve">                S.S. INDUSTRIES               -BANGALORE</v>
          </cell>
          <cell r="E1101">
            <v>147860.5</v>
          </cell>
          <cell r="I1101">
            <v>147860.5</v>
          </cell>
        </row>
        <row r="1102">
          <cell r="C1102" t="str">
            <v xml:space="preserve">                SAI DHURGA ENTERPRISES        -BANGALORE</v>
          </cell>
          <cell r="D1102">
            <v>14750</v>
          </cell>
          <cell r="H1102">
            <v>14750</v>
          </cell>
        </row>
        <row r="1103">
          <cell r="C1103" t="str">
            <v xml:space="preserve">                SAMITHA TRADING CO.           -BANAGLORE</v>
          </cell>
          <cell r="E1103">
            <v>597409.64</v>
          </cell>
          <cell r="F1103">
            <v>207041</v>
          </cell>
          <cell r="G1103">
            <v>44408.6</v>
          </cell>
          <cell r="I1103">
            <v>434777.24</v>
          </cell>
        </row>
        <row r="1104">
          <cell r="C1104" t="str">
            <v xml:space="preserve">                SANJAY IMPEX                  -BANGALORE</v>
          </cell>
          <cell r="E1104">
            <v>517</v>
          </cell>
          <cell r="I1104">
            <v>517</v>
          </cell>
        </row>
        <row r="1105">
          <cell r="C1105" t="str">
            <v xml:space="preserve">                SANJAY TRADING COMPANY        -MUMBAI</v>
          </cell>
          <cell r="E1105">
            <v>331356</v>
          </cell>
          <cell r="F1105">
            <v>253234</v>
          </cell>
          <cell r="G1105">
            <v>33276</v>
          </cell>
          <cell r="I1105">
            <v>111398</v>
          </cell>
        </row>
        <row r="1106">
          <cell r="C1106" t="str">
            <v xml:space="preserve">                SANTEX SPORTS                 -JALANDHAR</v>
          </cell>
          <cell r="D1106">
            <v>13570</v>
          </cell>
          <cell r="H1106">
            <v>13570</v>
          </cell>
        </row>
        <row r="1107">
          <cell r="C1107" t="str">
            <v xml:space="preserve">                SAWANT DYES &amp; CHEMICALS       -BANGALORE</v>
          </cell>
          <cell r="E1107">
            <v>92954.5</v>
          </cell>
          <cell r="I1107">
            <v>92954.5</v>
          </cell>
        </row>
        <row r="1108">
          <cell r="C1108" t="str">
            <v xml:space="preserve">                SHARMAN UDYOG PVT LTD         -SONIPET</v>
          </cell>
          <cell r="E1108">
            <v>28294</v>
          </cell>
          <cell r="F1108">
            <v>28294</v>
          </cell>
          <cell r="G1108">
            <v>7820</v>
          </cell>
          <cell r="I1108">
            <v>7820</v>
          </cell>
        </row>
        <row r="1109">
          <cell r="C1109" t="str">
            <v xml:space="preserve">                SHREE IMPEX                   -BANAGLORE</v>
          </cell>
          <cell r="E1109">
            <v>7560</v>
          </cell>
          <cell r="I1109">
            <v>7560</v>
          </cell>
        </row>
        <row r="1110">
          <cell r="C1110" t="str">
            <v xml:space="preserve">                SHREE POLYPACKS               -BANGALORE</v>
          </cell>
          <cell r="E1110">
            <v>222540</v>
          </cell>
          <cell r="F1110">
            <v>174042</v>
          </cell>
          <cell r="G1110">
            <v>72741</v>
          </cell>
          <cell r="I1110">
            <v>121239</v>
          </cell>
        </row>
        <row r="1111">
          <cell r="C1111" t="str">
            <v xml:space="preserve">                SHREEJI FASHION ACCESSORIES   -THANE</v>
          </cell>
          <cell r="G1111">
            <v>65258</v>
          </cell>
          <cell r="I1111">
            <v>65258</v>
          </cell>
        </row>
        <row r="1112">
          <cell r="C1112" t="str">
            <v xml:space="preserve">                SHRI CHAKRA WEBBING CO.       -BANGALORE</v>
          </cell>
          <cell r="E1112">
            <v>1575</v>
          </cell>
          <cell r="I1112">
            <v>1575</v>
          </cell>
        </row>
        <row r="1113">
          <cell r="C1113" t="str">
            <v xml:space="preserve">                SHRI SAI PAPER MART           -BANAGLORE</v>
          </cell>
          <cell r="E1113">
            <v>57120</v>
          </cell>
          <cell r="I1113">
            <v>57120</v>
          </cell>
        </row>
        <row r="1114">
          <cell r="C1114" t="str">
            <v xml:space="preserve">                SPINKS INDIA                  -GURUGRAM</v>
          </cell>
          <cell r="F1114">
            <v>60312</v>
          </cell>
          <cell r="G1114">
            <v>53554</v>
          </cell>
          <cell r="H1114">
            <v>6758</v>
          </cell>
        </row>
        <row r="1115">
          <cell r="C1115" t="str">
            <v xml:space="preserve">                SRI AMMAN TAPES               -TIRUPUR</v>
          </cell>
          <cell r="E1115">
            <v>132719</v>
          </cell>
          <cell r="I1115">
            <v>132719</v>
          </cell>
        </row>
        <row r="1116">
          <cell r="C1116" t="str">
            <v xml:space="preserve">                SRI BALAJI TRADERS            -BANAGLORE</v>
          </cell>
          <cell r="E1116">
            <v>9204</v>
          </cell>
          <cell r="F1116">
            <v>4602</v>
          </cell>
          <cell r="G1116">
            <v>4602</v>
          </cell>
          <cell r="I1116">
            <v>9204</v>
          </cell>
        </row>
        <row r="1117">
          <cell r="C1117" t="str">
            <v xml:space="preserve">                SUMERU GRAPHICS               -BANAGLORE</v>
          </cell>
          <cell r="E1117">
            <v>74188.320000000007</v>
          </cell>
          <cell r="I1117">
            <v>74188.320000000007</v>
          </cell>
        </row>
        <row r="1118">
          <cell r="C1118" t="str">
            <v xml:space="preserve">                SUMUKH RIBBONS                -BANAGLORE</v>
          </cell>
          <cell r="E1118">
            <v>260804.5</v>
          </cell>
          <cell r="F1118">
            <v>151132.5</v>
          </cell>
          <cell r="G1118">
            <v>30784</v>
          </cell>
          <cell r="I1118">
            <v>140456</v>
          </cell>
        </row>
        <row r="1119">
          <cell r="C1119" t="str">
            <v xml:space="preserve">                SWAN ENTERPRISES              -BANAGLORE</v>
          </cell>
          <cell r="E1119">
            <v>10148</v>
          </cell>
          <cell r="I1119">
            <v>10148</v>
          </cell>
        </row>
        <row r="1120">
          <cell r="C1120" t="str">
            <v xml:space="preserve">                SYNPACK FLEXPACK PVT LTD      -BANAGLORE</v>
          </cell>
          <cell r="E1120">
            <v>1970.7</v>
          </cell>
          <cell r="G1120">
            <v>15458</v>
          </cell>
          <cell r="I1120">
            <v>17428.7</v>
          </cell>
        </row>
        <row r="1121">
          <cell r="C1121" t="str">
            <v xml:space="preserve">                TAG ID SOLUTIONS PRIVATE LIMITED					 -MUMBAI</v>
          </cell>
          <cell r="E1121">
            <v>26884</v>
          </cell>
          <cell r="I1121">
            <v>26884</v>
          </cell>
        </row>
        <row r="1122">
          <cell r="C1122" t="str">
            <v xml:space="preserve">                TEXTRONICS DESIGN SYSTEMS PVT LTD                                                                   </v>
          </cell>
          <cell r="D1122">
            <v>1416</v>
          </cell>
          <cell r="H1122">
            <v>1416</v>
          </cell>
        </row>
        <row r="1123">
          <cell r="C1123" t="str">
            <v xml:space="preserve">                TIRUPATI PRINT INDIA          -NEW DELHI</v>
          </cell>
          <cell r="E1123">
            <v>64411</v>
          </cell>
          <cell r="I1123">
            <v>64411</v>
          </cell>
        </row>
        <row r="1124">
          <cell r="C1124" t="str">
            <v xml:space="preserve">                TOP LIGHT TRIMS PRIVATE LIMITED -TIRUPUR</v>
          </cell>
          <cell r="E1124">
            <v>215529.37</v>
          </cell>
          <cell r="F1124">
            <v>215529.37</v>
          </cell>
        </row>
        <row r="1125">
          <cell r="C1125" t="str">
            <v xml:space="preserve">                TRIMS N LABELS                -BANAGLORE</v>
          </cell>
          <cell r="E1125">
            <v>56343</v>
          </cell>
          <cell r="G1125">
            <v>78897</v>
          </cell>
          <cell r="I1125">
            <v>135240</v>
          </cell>
        </row>
        <row r="1126">
          <cell r="C1126" t="str">
            <v xml:space="preserve">                VIBGYOR TRIMS                 -CHENNAI</v>
          </cell>
          <cell r="E1126">
            <v>100482</v>
          </cell>
          <cell r="F1126">
            <v>100482</v>
          </cell>
          <cell r="G1126">
            <v>5120</v>
          </cell>
          <cell r="I1126">
            <v>5120</v>
          </cell>
        </row>
        <row r="1127">
          <cell r="C1127" t="str">
            <v xml:space="preserve">                VINTEJ TRIMS                  -BANGLORE</v>
          </cell>
          <cell r="E1127">
            <v>9450</v>
          </cell>
          <cell r="I1127">
            <v>9450</v>
          </cell>
        </row>
        <row r="1128">
          <cell r="C1128" t="str">
            <v xml:space="preserve">                VISTOSO INTERNATIONAL         -GURGOAN</v>
          </cell>
          <cell r="E1128">
            <v>26890</v>
          </cell>
          <cell r="I1128">
            <v>26890</v>
          </cell>
        </row>
        <row r="1129">
          <cell r="C1129" t="str">
            <v xml:space="preserve">                VIVIDEAS SOLUTIONS PVT LTD    -AHMEDABAD</v>
          </cell>
          <cell r="E1129">
            <v>15286</v>
          </cell>
          <cell r="F1129">
            <v>34349</v>
          </cell>
          <cell r="G1129">
            <v>34793</v>
          </cell>
          <cell r="I1129">
            <v>15730</v>
          </cell>
        </row>
        <row r="1130">
          <cell r="C1130" t="str">
            <v xml:space="preserve">                VRB LABELS                    -NEW DELHI</v>
          </cell>
          <cell r="E1130">
            <v>2639</v>
          </cell>
          <cell r="F1130">
            <v>1618</v>
          </cell>
          <cell r="G1130">
            <v>1618</v>
          </cell>
          <cell r="I1130">
            <v>2639</v>
          </cell>
        </row>
        <row r="1131">
          <cell r="C1131" t="str">
            <v xml:space="preserve">            FABRIC</v>
          </cell>
          <cell r="E1131">
            <v>39409992.420000002</v>
          </cell>
          <cell r="F1131">
            <v>4205442.8</v>
          </cell>
          <cell r="G1131">
            <v>9066727.75</v>
          </cell>
          <cell r="I1131">
            <v>44271277.369999997</v>
          </cell>
        </row>
        <row r="1132">
          <cell r="C1132" t="str">
            <v xml:space="preserve">                AARNAV FASHIONS LIMITED       -AHMEDABAD</v>
          </cell>
          <cell r="E1132">
            <v>1180.76</v>
          </cell>
          <cell r="I1132">
            <v>1180.76</v>
          </cell>
        </row>
        <row r="1133">
          <cell r="C1133" t="str">
            <v xml:space="preserve">                ALFA INSTRUMENTS              -NEW DELHI</v>
          </cell>
          <cell r="E1133">
            <v>2950</v>
          </cell>
          <cell r="I1133">
            <v>2950</v>
          </cell>
        </row>
        <row r="1134">
          <cell r="C1134" t="str">
            <v xml:space="preserve">                ALOK INDUSTRIES LIMITED       -VAPI</v>
          </cell>
          <cell r="E1134">
            <v>8017</v>
          </cell>
          <cell r="I1134">
            <v>8017</v>
          </cell>
        </row>
        <row r="1135">
          <cell r="C1135" t="str">
            <v xml:space="preserve">                APPAREL  LINING &amp;TEXTILES  PVT  LTD -BANGALORE</v>
          </cell>
          <cell r="E1135">
            <v>1554371.8</v>
          </cell>
          <cell r="F1135">
            <v>89600</v>
          </cell>
          <cell r="I1135">
            <v>1464771.8</v>
          </cell>
        </row>
        <row r="1136">
          <cell r="C1136" t="str">
            <v xml:space="preserve">                APT KNITS                     -LUDHIANA</v>
          </cell>
          <cell r="E1136">
            <v>1740</v>
          </cell>
          <cell r="I1136">
            <v>1740</v>
          </cell>
        </row>
        <row r="1137">
          <cell r="C1137" t="str">
            <v xml:space="preserve">                ARIHANT SYNTEX                -AHMEDABAD</v>
          </cell>
          <cell r="E1137">
            <v>5930</v>
          </cell>
          <cell r="I1137">
            <v>5930</v>
          </cell>
        </row>
        <row r="1138">
          <cell r="C1138" t="str">
            <v xml:space="preserve">                ARTEX TRENDS INDIA PVT LTD    -CHENNAI</v>
          </cell>
          <cell r="F1138">
            <v>4515</v>
          </cell>
          <cell r="H1138">
            <v>4515</v>
          </cell>
        </row>
        <row r="1139">
          <cell r="C1139" t="str">
            <v xml:space="preserve">                ARTHANARI LOOM CENTRE (TEXTILE) PVT. LTD. -SALEM</v>
          </cell>
          <cell r="E1139">
            <v>12679</v>
          </cell>
          <cell r="I1139">
            <v>12679</v>
          </cell>
        </row>
        <row r="1140">
          <cell r="C1140" t="str">
            <v xml:space="preserve">                ARVIND LIMITED  (DENIM DIVISION) -AHMEDABAD</v>
          </cell>
          <cell r="E1140">
            <v>9450</v>
          </cell>
          <cell r="I1140">
            <v>9450</v>
          </cell>
        </row>
        <row r="1141">
          <cell r="C1141" t="str">
            <v xml:space="preserve">                ASERA SALES CORPORATION       -BANGALORE</v>
          </cell>
          <cell r="E1141">
            <v>743396</v>
          </cell>
          <cell r="F1141">
            <v>307100</v>
          </cell>
          <cell r="I1141">
            <v>436296</v>
          </cell>
        </row>
        <row r="1142">
          <cell r="C1142" t="str">
            <v xml:space="preserve">                ASHVIRA FASHIONS PVT .LTD.    -MUMBAI</v>
          </cell>
          <cell r="D1142">
            <v>36075</v>
          </cell>
          <cell r="G1142">
            <v>13982</v>
          </cell>
          <cell r="H1142">
            <v>22093</v>
          </cell>
        </row>
        <row r="1143">
          <cell r="C1143" t="str">
            <v xml:space="preserve">                ASLEE COTS ( A UNIT OF ASHVIRA INDUSTRIES LLP) -MUMBAI</v>
          </cell>
          <cell r="D1143">
            <v>8704</v>
          </cell>
          <cell r="H1143">
            <v>8704</v>
          </cell>
        </row>
        <row r="1144">
          <cell r="C1144" t="str">
            <v xml:space="preserve">                AURO TEXTILES(A UNIT OF VARDHMAN TEXTIL -SOLAN</v>
          </cell>
          <cell r="E1144">
            <v>10533.88</v>
          </cell>
          <cell r="I1144">
            <v>10533.88</v>
          </cell>
        </row>
        <row r="1145">
          <cell r="C1145" t="str">
            <v xml:space="preserve">                BALAR IMPEX PRIVATE LIMITED   -BANAGLORE</v>
          </cell>
          <cell r="E1145">
            <v>574562</v>
          </cell>
          <cell r="F1145">
            <v>137207</v>
          </cell>
          <cell r="I1145">
            <v>437355</v>
          </cell>
        </row>
        <row r="1146">
          <cell r="C1146" t="str">
            <v xml:space="preserve">                BANSWARA SYNTEX LIMITED       -JAIPUR</v>
          </cell>
          <cell r="E1146">
            <v>8295</v>
          </cell>
          <cell r="I1146">
            <v>8295</v>
          </cell>
        </row>
        <row r="1147">
          <cell r="C1147" t="str">
            <v xml:space="preserve">                BHAGSONS                      -LUDHIANA</v>
          </cell>
          <cell r="E1147">
            <v>1365</v>
          </cell>
          <cell r="I1147">
            <v>1365</v>
          </cell>
        </row>
        <row r="1148">
          <cell r="C1148" t="str">
            <v xml:space="preserve">                BHAGWAN ENTERPRISES TEXTILES PVT LTD -MUMBAI</v>
          </cell>
          <cell r="E1148">
            <v>15300</v>
          </cell>
          <cell r="I1148">
            <v>15300</v>
          </cell>
        </row>
        <row r="1149">
          <cell r="C1149" t="str">
            <v xml:space="preserve">                BHAGWAN FABRICS               -MUMBAI</v>
          </cell>
          <cell r="E1149">
            <v>9128</v>
          </cell>
          <cell r="I1149">
            <v>9128</v>
          </cell>
        </row>
        <row r="1150">
          <cell r="C1150" t="str">
            <v xml:space="preserve">                BRFL TEXTILES PRIVATE LIMITED -MUMBAI</v>
          </cell>
          <cell r="D1150">
            <v>30008</v>
          </cell>
          <cell r="H1150">
            <v>30008</v>
          </cell>
        </row>
        <row r="1151">
          <cell r="C1151" t="str">
            <v xml:space="preserve">                C MOHAN FABRICS PRIVATE LIMITED -LUDHIANA</v>
          </cell>
          <cell r="E1151">
            <v>11385</v>
          </cell>
          <cell r="I1151">
            <v>11385</v>
          </cell>
        </row>
        <row r="1152">
          <cell r="C1152" t="str">
            <v xml:space="preserve">                D BADAMI FASHION CONNECTION LLP -MUMBAI</v>
          </cell>
          <cell r="E1152">
            <v>3508</v>
          </cell>
          <cell r="F1152">
            <v>3508</v>
          </cell>
        </row>
        <row r="1153">
          <cell r="C1153" t="str">
            <v xml:space="preserve">                D.S.INTERNATIONAL             -NEW DELHI</v>
          </cell>
          <cell r="E1153">
            <v>257823</v>
          </cell>
          <cell r="I1153">
            <v>257823</v>
          </cell>
        </row>
        <row r="1154">
          <cell r="C1154" t="str">
            <v xml:space="preserve">                DAMAN TEXTILES                -LUDHIANA</v>
          </cell>
          <cell r="E1154">
            <v>5494344.4100000001</v>
          </cell>
          <cell r="G1154">
            <v>7912</v>
          </cell>
          <cell r="I1154">
            <v>5502256.4100000001</v>
          </cell>
        </row>
        <row r="1155">
          <cell r="C1155" t="str">
            <v xml:space="preserve">                DHINGAR SILK MILLS PVT LTD    -BHIWANDI</v>
          </cell>
          <cell r="E1155">
            <v>12096</v>
          </cell>
          <cell r="F1155">
            <v>12096</v>
          </cell>
        </row>
        <row r="1156">
          <cell r="C1156" t="str">
            <v xml:space="preserve">                DINESH EXPORTS PRIVATE LIMITED -CHENNAI</v>
          </cell>
          <cell r="E1156">
            <v>141580</v>
          </cell>
          <cell r="I1156">
            <v>141580</v>
          </cell>
        </row>
        <row r="1157">
          <cell r="C1157" t="str">
            <v xml:space="preserve">                DM FASHIONS                   -LUDHIANA</v>
          </cell>
          <cell r="D1157">
            <v>1621</v>
          </cell>
          <cell r="H1157">
            <v>1621</v>
          </cell>
        </row>
        <row r="1158">
          <cell r="C1158" t="str">
            <v xml:space="preserve">                DONEAR INDUTRIES LTD          -SURAT</v>
          </cell>
          <cell r="D1158">
            <v>4830</v>
          </cell>
          <cell r="H1158">
            <v>4830</v>
          </cell>
        </row>
        <row r="1159">
          <cell r="C1159" t="str">
            <v xml:space="preserve">                EXCLUSIVE OVERSEAS P LTD      -BANGALORE</v>
          </cell>
          <cell r="E1159">
            <v>597318</v>
          </cell>
          <cell r="F1159">
            <v>117472</v>
          </cell>
          <cell r="I1159">
            <v>479846</v>
          </cell>
        </row>
        <row r="1160">
          <cell r="C1160" t="str">
            <v xml:space="preserve">                FAIR FAX EXPORTS PVT LTD      -NOIDA</v>
          </cell>
          <cell r="D1160">
            <v>796189</v>
          </cell>
          <cell r="H1160">
            <v>796189</v>
          </cell>
        </row>
        <row r="1161">
          <cell r="C1161" t="str">
            <v xml:space="preserve">                FORMAL CLOTHING COMPANY       -BANAGLORE</v>
          </cell>
          <cell r="D1161">
            <v>5443</v>
          </cell>
          <cell r="H1161">
            <v>5443</v>
          </cell>
        </row>
        <row r="1162">
          <cell r="C1162" t="str">
            <v xml:space="preserve">                GOODWEAR FASHIONS PRIVATE LIMITED -GURUGRAM</v>
          </cell>
          <cell r="G1162">
            <v>29120</v>
          </cell>
          <cell r="I1162">
            <v>29120</v>
          </cell>
        </row>
        <row r="1163">
          <cell r="C1163" t="str">
            <v xml:space="preserve">                GOPI SYNTHETICS PVT LTD.      -AHMEDABAD</v>
          </cell>
          <cell r="D1163">
            <v>1600</v>
          </cell>
          <cell r="H1163">
            <v>1600</v>
          </cell>
        </row>
        <row r="1164">
          <cell r="C1164" t="str">
            <v xml:space="preserve">                GRAPES FABRICS PVT LTD        -AHMEDABAD</v>
          </cell>
          <cell r="D1164">
            <v>4171</v>
          </cell>
          <cell r="H1164">
            <v>4171</v>
          </cell>
        </row>
        <row r="1165">
          <cell r="C1165" t="str">
            <v xml:space="preserve">                GREATEX SYNTHETICS (P) LTD    -GHAZIABAD</v>
          </cell>
          <cell r="E1165">
            <v>9811</v>
          </cell>
          <cell r="I1165">
            <v>9811</v>
          </cell>
        </row>
        <row r="1166">
          <cell r="C1166" t="str">
            <v xml:space="preserve">                GUNIAA                                                                                              </v>
          </cell>
          <cell r="E1166">
            <v>1260</v>
          </cell>
          <cell r="I1166">
            <v>1260</v>
          </cell>
        </row>
        <row r="1167">
          <cell r="C1167" t="str">
            <v xml:space="preserve">                HONGKONG TROPICAL LIMITED     -KOWLOON</v>
          </cell>
          <cell r="E1167">
            <v>264137.44</v>
          </cell>
          <cell r="I1167">
            <v>264137.44</v>
          </cell>
        </row>
        <row r="1168">
          <cell r="C1168" t="str">
            <v xml:space="preserve">                INDIGO MULTIFAB PVT LTD       -NEW DELHI</v>
          </cell>
          <cell r="E1168">
            <v>525</v>
          </cell>
          <cell r="I1168">
            <v>525</v>
          </cell>
        </row>
        <row r="1169">
          <cell r="C1169" t="str">
            <v xml:space="preserve">                ISA INTERFAB                  -BANGALORE</v>
          </cell>
          <cell r="E1169">
            <v>1048171</v>
          </cell>
          <cell r="I1169">
            <v>1048171</v>
          </cell>
        </row>
        <row r="1170">
          <cell r="C1170" t="str">
            <v xml:space="preserve">                JAIN CORD INDUSTRIES PVT LTD - UTTAR PRADESH -MATHURA</v>
          </cell>
          <cell r="D1170">
            <v>72131</v>
          </cell>
          <cell r="G1170">
            <v>72131</v>
          </cell>
        </row>
        <row r="1171">
          <cell r="C1171" t="str">
            <v xml:space="preserve">                JAIN IMPEX                    -CHENNAI</v>
          </cell>
          <cell r="E1171">
            <v>182280</v>
          </cell>
          <cell r="I1171">
            <v>182280</v>
          </cell>
        </row>
        <row r="1172">
          <cell r="C1172" t="str">
            <v xml:space="preserve">                JAINCORD INDUSTRIES PVT LTD   -GURGOAN</v>
          </cell>
          <cell r="E1172">
            <v>68426</v>
          </cell>
          <cell r="F1172">
            <v>68426</v>
          </cell>
        </row>
        <row r="1173">
          <cell r="C1173" t="str">
            <v xml:space="preserve">                JASKIRAT TEXTILES             -LUDHIANA</v>
          </cell>
          <cell r="E1173">
            <v>1590348</v>
          </cell>
          <cell r="I1173">
            <v>1590348</v>
          </cell>
        </row>
        <row r="1174">
          <cell r="C1174" t="str">
            <v xml:space="preserve">                JCT LIMITED                   -PHAGWARA</v>
          </cell>
          <cell r="D1174">
            <v>69085.789999999994</v>
          </cell>
          <cell r="H1174">
            <v>69085.789999999994</v>
          </cell>
        </row>
        <row r="1175">
          <cell r="C1175" t="str">
            <v xml:space="preserve">                KANNAV INTERNATIONAL          -LUDHIANA</v>
          </cell>
          <cell r="E1175">
            <v>1971530</v>
          </cell>
          <cell r="F1175">
            <v>400000</v>
          </cell>
          <cell r="I1175">
            <v>1571530</v>
          </cell>
        </row>
        <row r="1176">
          <cell r="C1176" t="str">
            <v xml:space="preserve">                KARLE &amp; COMPANY               -BANGALORE</v>
          </cell>
          <cell r="D1176">
            <v>80395</v>
          </cell>
          <cell r="H1176">
            <v>80395</v>
          </cell>
        </row>
        <row r="1177">
          <cell r="C1177" t="str">
            <v xml:space="preserve">                KAY JAIN PROCESSORS           -LUDHIANA</v>
          </cell>
          <cell r="E1177">
            <v>8201.0300000000007</v>
          </cell>
          <cell r="I1177">
            <v>8201.0300000000007</v>
          </cell>
        </row>
        <row r="1178">
          <cell r="C1178" t="str">
            <v xml:space="preserve">                KG DENIM LIMITED              -COIMBATORE</v>
          </cell>
          <cell r="D1178">
            <v>41565</v>
          </cell>
          <cell r="H1178">
            <v>41565</v>
          </cell>
        </row>
        <row r="1179">
          <cell r="C1179" t="str">
            <v xml:space="preserve">                KHAWAISH CREATIONS            -LUDHIANA</v>
          </cell>
          <cell r="D1179">
            <v>34000</v>
          </cell>
          <cell r="H1179">
            <v>34000</v>
          </cell>
        </row>
        <row r="1180">
          <cell r="C1180" t="str">
            <v xml:space="preserve">                KUDU KNIT PROCESS PVT LTD     -LUDHIANA</v>
          </cell>
          <cell r="D1180">
            <v>54219</v>
          </cell>
          <cell r="H1180">
            <v>54219</v>
          </cell>
        </row>
        <row r="1181">
          <cell r="C1181" t="str">
            <v xml:space="preserve">                LAVISH INTERLINING PVT LTD    -BANAGLORE</v>
          </cell>
          <cell r="G1181">
            <v>86240</v>
          </cell>
          <cell r="I1181">
            <v>86240</v>
          </cell>
        </row>
        <row r="1182">
          <cell r="C1182" t="str">
            <v xml:space="preserve">                LBTEX PRIVATE LIMITED         -AHMEDABAD</v>
          </cell>
          <cell r="E1182">
            <v>4840564.5</v>
          </cell>
          <cell r="F1182">
            <v>300272.5</v>
          </cell>
          <cell r="G1182">
            <v>3670378</v>
          </cell>
          <cell r="I1182">
            <v>8210670</v>
          </cell>
        </row>
        <row r="1183">
          <cell r="C1183" t="str">
            <v xml:space="preserve">                M H FABRICS                   -MUMBAI</v>
          </cell>
          <cell r="E1183">
            <v>130139</v>
          </cell>
          <cell r="I1183">
            <v>130139</v>
          </cell>
        </row>
        <row r="1184">
          <cell r="C1184" t="str">
            <v xml:space="preserve">                M M FABRICS SOURCING LLP      -BELLARY</v>
          </cell>
          <cell r="D1184">
            <v>2594</v>
          </cell>
          <cell r="H1184">
            <v>2594</v>
          </cell>
        </row>
        <row r="1185">
          <cell r="C1185" t="str">
            <v xml:space="preserve">                M.M.EXPORTS                   -ICHALKARANJ</v>
          </cell>
          <cell r="E1185">
            <v>485941</v>
          </cell>
          <cell r="F1185">
            <v>140821</v>
          </cell>
          <cell r="G1185">
            <v>279388</v>
          </cell>
          <cell r="I1185">
            <v>624508</v>
          </cell>
        </row>
        <row r="1186">
          <cell r="C1186" t="str">
            <v xml:space="preserve">                MAHASHAKTHI TEXTILE INDIA     -BANGALORE</v>
          </cell>
          <cell r="E1186">
            <v>970284</v>
          </cell>
          <cell r="I1186">
            <v>970284</v>
          </cell>
        </row>
        <row r="1187">
          <cell r="C1187" t="str">
            <v xml:space="preserve">                MANALI MILLS (INDIA)          -MUMBAI</v>
          </cell>
          <cell r="E1187">
            <v>2113590</v>
          </cell>
          <cell r="F1187">
            <v>200000</v>
          </cell>
          <cell r="G1187">
            <v>202506</v>
          </cell>
          <cell r="I1187">
            <v>2116096</v>
          </cell>
        </row>
        <row r="1188">
          <cell r="C1188" t="str">
            <v xml:space="preserve">                MANJOT TRADING COMPANY        -LUDHIANA</v>
          </cell>
          <cell r="E1188">
            <v>13125</v>
          </cell>
          <cell r="I1188">
            <v>13125</v>
          </cell>
        </row>
        <row r="1189">
          <cell r="C1189" t="str">
            <v xml:space="preserve">                MARUTHI KNITTERSS             -TIRUPUR</v>
          </cell>
          <cell r="E1189">
            <v>1072847.05</v>
          </cell>
          <cell r="F1189">
            <v>367432</v>
          </cell>
          <cell r="G1189">
            <v>6835</v>
          </cell>
          <cell r="I1189">
            <v>712250.05</v>
          </cell>
        </row>
        <row r="1190">
          <cell r="C1190" t="str">
            <v xml:space="preserve">                MAYKA LIFESTYLE               -MUMBAI</v>
          </cell>
          <cell r="D1190">
            <v>28875</v>
          </cell>
          <cell r="H1190">
            <v>28875</v>
          </cell>
        </row>
        <row r="1191">
          <cell r="C1191" t="str">
            <v xml:space="preserve">                MAYONN CLOTHINGS              -TIRUCHENGODE</v>
          </cell>
          <cell r="D1191">
            <v>9963</v>
          </cell>
          <cell r="H1191">
            <v>9963</v>
          </cell>
        </row>
        <row r="1192">
          <cell r="C1192" t="str">
            <v xml:space="preserve">                MOHATA FABRICS                -ICHALKARANJ</v>
          </cell>
          <cell r="E1192">
            <v>13504</v>
          </cell>
          <cell r="I1192">
            <v>13504</v>
          </cell>
        </row>
        <row r="1193">
          <cell r="C1193" t="str">
            <v xml:space="preserve">                NAHAR INDUSTRIAL ENTERPRISES LTD -AMBALA</v>
          </cell>
          <cell r="D1193">
            <v>16896</v>
          </cell>
          <cell r="G1193">
            <v>1382464</v>
          </cell>
          <cell r="I1193">
            <v>1365568</v>
          </cell>
        </row>
        <row r="1194">
          <cell r="C1194" t="str">
            <v xml:space="preserve">                NASSA TAIPEI TEXTILE MILLS LTD.                                                                     </v>
          </cell>
          <cell r="E1194">
            <v>4781</v>
          </cell>
          <cell r="I1194">
            <v>4781</v>
          </cell>
        </row>
        <row r="1195">
          <cell r="C1195" t="str">
            <v xml:space="preserve">                NAVYUG LAMINATES              -LUDHIANA</v>
          </cell>
          <cell r="D1195">
            <v>4038</v>
          </cell>
          <cell r="H1195">
            <v>4038</v>
          </cell>
        </row>
        <row r="1196">
          <cell r="C1196" t="str">
            <v xml:space="preserve">                NITIN SPINNERS LTD.           -KOTA</v>
          </cell>
          <cell r="D1196">
            <v>121062.08</v>
          </cell>
          <cell r="F1196">
            <v>30870</v>
          </cell>
          <cell r="G1196">
            <v>2356185</v>
          </cell>
          <cell r="I1196">
            <v>2204252.92</v>
          </cell>
        </row>
        <row r="1197">
          <cell r="C1197" t="str">
            <v xml:space="preserve">                NV INTERNATIONAL              -LUDHIANA</v>
          </cell>
          <cell r="E1197">
            <v>3390668.53</v>
          </cell>
          <cell r="F1197">
            <v>3696</v>
          </cell>
          <cell r="I1197">
            <v>3386972.53</v>
          </cell>
        </row>
        <row r="1198">
          <cell r="C1198" t="str">
            <v xml:space="preserve">                PARSHWA ENTERPRISES           -ICHALKARANJ</v>
          </cell>
          <cell r="E1198">
            <v>3340389.5</v>
          </cell>
          <cell r="F1198">
            <v>236682</v>
          </cell>
          <cell r="I1198">
            <v>3103707.5</v>
          </cell>
        </row>
        <row r="1199">
          <cell r="C1199" t="str">
            <v xml:space="preserve">                PI COTTEX PRIVATE LIMITED     -LUDHIANA</v>
          </cell>
          <cell r="E1199">
            <v>528601</v>
          </cell>
          <cell r="F1199">
            <v>302394</v>
          </cell>
          <cell r="I1199">
            <v>226207</v>
          </cell>
        </row>
        <row r="1200">
          <cell r="C1200" t="str">
            <v xml:space="preserve">                PIYUTEX SYNFAB (I) PVT LTD    -MUMBAI</v>
          </cell>
          <cell r="E1200">
            <v>2003</v>
          </cell>
          <cell r="I1200">
            <v>2003</v>
          </cell>
        </row>
        <row r="1201">
          <cell r="C1201" t="str">
            <v xml:space="preserve">                POLKA CLOTHING CO.            -LUDHIANA</v>
          </cell>
          <cell r="E1201">
            <v>4769</v>
          </cell>
          <cell r="I1201">
            <v>4769</v>
          </cell>
        </row>
        <row r="1202">
          <cell r="C1202" t="str">
            <v xml:space="preserve">                PRATEEKS COLLECTION           -BANAGLORE</v>
          </cell>
          <cell r="D1202">
            <v>2940</v>
          </cell>
          <cell r="H1202">
            <v>2940</v>
          </cell>
        </row>
        <row r="1203">
          <cell r="C1203" t="str">
            <v xml:space="preserve">                PRINCE FABRICS                -LUDHIANA</v>
          </cell>
          <cell r="E1203">
            <v>7446</v>
          </cell>
          <cell r="I1203">
            <v>7446</v>
          </cell>
        </row>
        <row r="1204">
          <cell r="C1204" t="str">
            <v xml:space="preserve">                RAYMOND UCO DENIM PRIVATE LIMITED -BANAGLORE</v>
          </cell>
          <cell r="E1204">
            <v>3541</v>
          </cell>
          <cell r="I1204">
            <v>3541</v>
          </cell>
        </row>
        <row r="1205">
          <cell r="C1205" t="str">
            <v xml:space="preserve">                SANYA FABRICS                 -LUDHIANA</v>
          </cell>
          <cell r="D1205">
            <v>5032</v>
          </cell>
          <cell r="H1205">
            <v>5032</v>
          </cell>
        </row>
        <row r="1206">
          <cell r="C1206" t="str">
            <v xml:space="preserve">                SHAILEES EXPORTS              -SURAT</v>
          </cell>
          <cell r="E1206">
            <v>7032</v>
          </cell>
          <cell r="I1206">
            <v>7032</v>
          </cell>
        </row>
        <row r="1207">
          <cell r="C1207" t="str">
            <v xml:space="preserve">                SHREE BAJRANG AGENCIES        -BANGALORE</v>
          </cell>
          <cell r="E1207">
            <v>18252</v>
          </cell>
          <cell r="F1207">
            <v>18252</v>
          </cell>
        </row>
        <row r="1208">
          <cell r="C1208" t="str">
            <v xml:space="preserve">                SHREE KRISHNA KNITS           -BANGALORE</v>
          </cell>
          <cell r="E1208">
            <v>551309.03</v>
          </cell>
          <cell r="I1208">
            <v>551309.03</v>
          </cell>
        </row>
        <row r="1209">
          <cell r="C1209" t="str">
            <v xml:space="preserve">                SHREE MAHADEV TEXFAB PRIVATE LIMITED -AHMEDABAD</v>
          </cell>
          <cell r="E1209">
            <v>16600</v>
          </cell>
          <cell r="G1209">
            <v>4406</v>
          </cell>
          <cell r="I1209">
            <v>21006</v>
          </cell>
        </row>
        <row r="1210">
          <cell r="C1210" t="str">
            <v xml:space="preserve">                SHUBH SWASAN (I) PRIVATE LIMITED -CHENNAI</v>
          </cell>
          <cell r="E1210">
            <v>151200</v>
          </cell>
          <cell r="F1210">
            <v>151200</v>
          </cell>
        </row>
        <row r="1211">
          <cell r="C1211" t="str">
            <v xml:space="preserve">                SILVERLINE FASHION FABRICS LTD -BHIWANDI</v>
          </cell>
          <cell r="E1211">
            <v>8055</v>
          </cell>
          <cell r="I1211">
            <v>8055</v>
          </cell>
        </row>
        <row r="1212">
          <cell r="C1212" t="str">
            <v xml:space="preserve">                SIYARAM SILK MILLS LTD        -MUMBAI</v>
          </cell>
          <cell r="G1212">
            <v>882600</v>
          </cell>
          <cell r="I1212">
            <v>882600</v>
          </cell>
        </row>
        <row r="1213">
          <cell r="C1213" t="str">
            <v xml:space="preserve">                STANDARD WOOLEN MILLS         -LUDHIANA</v>
          </cell>
          <cell r="E1213">
            <v>2945221</v>
          </cell>
          <cell r="I1213">
            <v>2945221</v>
          </cell>
        </row>
        <row r="1214">
          <cell r="C1214" t="str">
            <v xml:space="preserve">                SWAN ENERGY LIMITED           -AHMEDABAD</v>
          </cell>
          <cell r="E1214">
            <v>1052393</v>
          </cell>
          <cell r="I1214">
            <v>1052393</v>
          </cell>
        </row>
        <row r="1215">
          <cell r="C1215" t="str">
            <v xml:space="preserve">                TARUN FABRICS                 -BANGALORE</v>
          </cell>
          <cell r="D1215">
            <v>149999</v>
          </cell>
          <cell r="H1215">
            <v>149999</v>
          </cell>
        </row>
        <row r="1216">
          <cell r="C1216" t="str">
            <v xml:space="preserve">                TEXCHEM GLOBAL                -LUDHIANA</v>
          </cell>
          <cell r="E1216">
            <v>3421251</v>
          </cell>
          <cell r="F1216">
            <v>949514</v>
          </cell>
          <cell r="I1216">
            <v>2471737</v>
          </cell>
        </row>
        <row r="1217">
          <cell r="C1217" t="str">
            <v xml:space="preserve">                TEXCHEM GLOBAL DELHI          -NORTH DELHI</v>
          </cell>
          <cell r="E1217">
            <v>995826</v>
          </cell>
          <cell r="I1217">
            <v>995826</v>
          </cell>
        </row>
        <row r="1218">
          <cell r="C1218" t="str">
            <v xml:space="preserve">                TOP TEX                       -TIRUPUR</v>
          </cell>
          <cell r="E1218">
            <v>512774.36</v>
          </cell>
          <cell r="F1218">
            <v>364385.3</v>
          </cell>
          <cell r="G1218">
            <v>72580.75</v>
          </cell>
          <cell r="I1218">
            <v>220969.81</v>
          </cell>
        </row>
        <row r="1219">
          <cell r="C1219" t="str">
            <v xml:space="preserve">                TROPICAL EXIM INTERNATIONAL PVT. LT-NEW DELHI</v>
          </cell>
          <cell r="E1219">
            <v>48416</v>
          </cell>
          <cell r="I1219">
            <v>48416</v>
          </cell>
        </row>
        <row r="1220">
          <cell r="C1220" t="str">
            <v xml:space="preserve">                UKNITEX FASHION PVT LTD       -AHMEDABAD</v>
          </cell>
          <cell r="E1220">
            <v>62429</v>
          </cell>
          <cell r="I1220">
            <v>62429</v>
          </cell>
        </row>
        <row r="1221">
          <cell r="C1221" t="str">
            <v xml:space="preserve">                VARDHMAN FABRICS ( A UNIT OF VARDHMAN TEXTILES LTD ) -TEHSIL</v>
          </cell>
          <cell r="D1221">
            <v>371907</v>
          </cell>
          <cell r="H1221">
            <v>371907</v>
          </cell>
        </row>
        <row r="1222">
          <cell r="C1222" t="str">
            <v xml:space="preserve">                VELA WEAVING                  -ERODE</v>
          </cell>
          <cell r="E1222">
            <v>924</v>
          </cell>
          <cell r="I1222">
            <v>924</v>
          </cell>
        </row>
        <row r="1223">
          <cell r="C1223" t="str">
            <v xml:space="preserve">                VELCORD TEXTILES PVT LTD      -THANE</v>
          </cell>
          <cell r="E1223">
            <v>38166</v>
          </cell>
          <cell r="I1223">
            <v>38166</v>
          </cell>
        </row>
        <row r="1224">
          <cell r="C1224" t="str">
            <v xml:space="preserve">                VENKATACHALAPATHI TRADERS     -BANAGLORE</v>
          </cell>
          <cell r="D1224">
            <v>2016</v>
          </cell>
          <cell r="H1224">
            <v>2016</v>
          </cell>
        </row>
        <row r="1225">
          <cell r="C1225" t="str">
            <v xml:space="preserve">                VIDHI  CLOTHING  COMPANY      -BANGALORE</v>
          </cell>
          <cell r="D1225">
            <v>9555</v>
          </cell>
          <cell r="H1225">
            <v>9555</v>
          </cell>
        </row>
        <row r="1226">
          <cell r="C1226" t="str">
            <v xml:space="preserve">                VRIJESH NATURAL FIBER &amp; FABRICS (I) P. LTD - UNIT -1. -VAPI</v>
          </cell>
          <cell r="E1226">
            <v>1222</v>
          </cell>
          <cell r="I1226">
            <v>1222</v>
          </cell>
        </row>
        <row r="1227">
          <cell r="C1227" t="str">
            <v xml:space="preserve">        BALAJI ENTERPRISES            -MUMBAI</v>
          </cell>
          <cell r="E1227">
            <v>180870</v>
          </cell>
          <cell r="F1227">
            <v>50000</v>
          </cell>
          <cell r="I1227">
            <v>130870</v>
          </cell>
        </row>
        <row r="1228">
          <cell r="C1228" t="str">
            <v xml:space="preserve">        ENTERPRISE IT SERVICES        -BANGALORE</v>
          </cell>
          <cell r="D1228">
            <v>44618</v>
          </cell>
          <cell r="F1228">
            <v>43200</v>
          </cell>
          <cell r="G1228">
            <v>43200</v>
          </cell>
          <cell r="H1228">
            <v>44618</v>
          </cell>
        </row>
        <row r="1229">
          <cell r="C1229" t="str">
            <v xml:space="preserve">        FLIPCARBON INTEGRATED CFO SOLUTION PVT LTD -BANGALORE</v>
          </cell>
          <cell r="E1229">
            <v>835006</v>
          </cell>
          <cell r="F1229">
            <v>100000</v>
          </cell>
          <cell r="G1229">
            <v>216000</v>
          </cell>
          <cell r="I1229">
            <v>951006</v>
          </cell>
        </row>
        <row r="1230">
          <cell r="C1230" t="str">
            <v xml:space="preserve">        FULL AND FINAL SETTLEMENT PAYABLE-WORKERS AND FACTORY STAFF                                         </v>
          </cell>
          <cell r="E1230">
            <v>609747</v>
          </cell>
          <cell r="F1230">
            <v>450994</v>
          </cell>
          <cell r="G1230">
            <v>739395</v>
          </cell>
          <cell r="I1230">
            <v>898148</v>
          </cell>
        </row>
        <row r="1231">
          <cell r="C1231" t="str">
            <v xml:space="preserve">        POPPYS APPARELS               -TIRUPUR</v>
          </cell>
          <cell r="D1231">
            <v>2252</v>
          </cell>
          <cell r="H1231">
            <v>2252</v>
          </cell>
        </row>
        <row r="1232">
          <cell r="C1232" t="str">
            <v xml:space="preserve">        STALWART SOURCING SOLUTIONS   -COIMBATORE</v>
          </cell>
          <cell r="D1232">
            <v>7392</v>
          </cell>
          <cell r="H1232">
            <v>7392</v>
          </cell>
        </row>
        <row r="1233">
          <cell r="C1233" t="str">
            <v>EXPENSE</v>
          </cell>
          <cell r="E1233">
            <v>28044</v>
          </cell>
          <cell r="I1233">
            <v>28044</v>
          </cell>
        </row>
        <row r="1234">
          <cell r="C1234" t="str">
            <v xml:space="preserve">    RAJESH KUMAR CHAUDHRY                                                                               </v>
          </cell>
          <cell r="E1234">
            <v>28044</v>
          </cell>
          <cell r="I1234">
            <v>28044</v>
          </cell>
        </row>
        <row r="1235">
          <cell r="C1235" t="str">
            <v>OTHER INCOME (NP)</v>
          </cell>
          <cell r="E1235">
            <v>933095.05</v>
          </cell>
          <cell r="F1235">
            <v>200.24</v>
          </cell>
          <cell r="G1235">
            <v>43726.26</v>
          </cell>
          <cell r="I1235">
            <v>976621.07</v>
          </cell>
        </row>
        <row r="1236">
          <cell r="C1236" t="str">
            <v xml:space="preserve">    INDIRECT INCOME</v>
          </cell>
          <cell r="D1236">
            <v>61234.8</v>
          </cell>
          <cell r="F1236">
            <v>200.24</v>
          </cell>
          <cell r="G1236">
            <v>43201.26</v>
          </cell>
          <cell r="H1236">
            <v>18233.78</v>
          </cell>
        </row>
        <row r="1237">
          <cell r="C1237" t="str">
            <v xml:space="preserve">        INDIRECT INCOME</v>
          </cell>
          <cell r="E1237">
            <v>30695.19</v>
          </cell>
          <cell r="F1237">
            <v>14.65</v>
          </cell>
          <cell r="G1237">
            <v>43201.26</v>
          </cell>
          <cell r="I1237">
            <v>73881.8</v>
          </cell>
        </row>
        <row r="1238">
          <cell r="C1238" t="str">
            <v xml:space="preserve">            DUTY DRAWBACK                                                                                       </v>
          </cell>
          <cell r="E1238">
            <v>26836</v>
          </cell>
          <cell r="I1238">
            <v>26836</v>
          </cell>
        </row>
        <row r="1239">
          <cell r="C1239" t="str">
            <v xml:space="preserve">            INTEREST RECEIVED  ON GRATUITY A/C                                                                  </v>
          </cell>
          <cell r="E1239">
            <v>3405</v>
          </cell>
          <cell r="I1239">
            <v>3405</v>
          </cell>
        </row>
        <row r="1240">
          <cell r="C1240" t="str">
            <v xml:space="preserve">            MISC. BALANCE WRITTEN OFF                                                                           </v>
          </cell>
          <cell r="E1240">
            <v>454.19</v>
          </cell>
          <cell r="F1240">
            <v>14.65</v>
          </cell>
          <cell r="G1240">
            <v>7.26</v>
          </cell>
          <cell r="I1240">
            <v>446.8</v>
          </cell>
        </row>
        <row r="1241">
          <cell r="C1241" t="str">
            <v xml:space="preserve">            MISCELLENEOUS INCOME                                                                                </v>
          </cell>
          <cell r="G1241">
            <v>43194</v>
          </cell>
          <cell r="I1241">
            <v>43194</v>
          </cell>
        </row>
        <row r="1242">
          <cell r="C1242" t="str">
            <v xml:space="preserve">        FOREX GAIN/LOSS                                                                                     </v>
          </cell>
          <cell r="D1242">
            <v>91929.99</v>
          </cell>
          <cell r="F1242">
            <v>185.59</v>
          </cell>
          <cell r="H1242">
            <v>92115.58</v>
          </cell>
        </row>
        <row r="1243">
          <cell r="C1243" t="str">
            <v xml:space="preserve">    DISCOUNT RECEIVED                                                                                   </v>
          </cell>
          <cell r="E1243">
            <v>3719.85</v>
          </cell>
          <cell r="G1243">
            <v>525</v>
          </cell>
          <cell r="I1243">
            <v>4244.8500000000004</v>
          </cell>
        </row>
        <row r="1244">
          <cell r="C1244" t="str">
            <v xml:space="preserve">    IT REFUND                                                                                           </v>
          </cell>
          <cell r="E1244">
            <v>990610</v>
          </cell>
          <cell r="I1244">
            <v>990610</v>
          </cell>
        </row>
        <row r="1245">
          <cell r="C1245" t="str">
            <v>INDIRECT EXPENSES</v>
          </cell>
          <cell r="D1245">
            <v>103650712.94</v>
          </cell>
          <cell r="F1245">
            <v>18009413.609999999</v>
          </cell>
          <cell r="G1245">
            <v>614515.94999999995</v>
          </cell>
          <cell r="H1245">
            <v>121045610.59999999</v>
          </cell>
        </row>
        <row r="1246">
          <cell r="C1246" t="str">
            <v xml:space="preserve">    BANK INTEREST CHARGES AND COMMISSION</v>
          </cell>
          <cell r="D1246">
            <v>469414.49</v>
          </cell>
          <cell r="F1246">
            <v>88374.32</v>
          </cell>
          <cell r="G1246">
            <v>2</v>
          </cell>
          <cell r="H1246">
            <v>557786.81000000006</v>
          </cell>
        </row>
        <row r="1247">
          <cell r="C1247" t="str">
            <v xml:space="preserve">        BANK CHARGES                                                                                        </v>
          </cell>
          <cell r="D1247">
            <v>469414.49</v>
          </cell>
          <cell r="F1247">
            <v>88374.32</v>
          </cell>
          <cell r="G1247">
            <v>2</v>
          </cell>
          <cell r="H1247">
            <v>557786.81000000006</v>
          </cell>
        </row>
        <row r="1248">
          <cell r="C1248" t="str">
            <v xml:space="preserve">    COMMISSION AND BROKERAGE</v>
          </cell>
          <cell r="D1248">
            <v>135000</v>
          </cell>
          <cell r="H1248">
            <v>135000</v>
          </cell>
        </row>
        <row r="1249">
          <cell r="C1249" t="str">
            <v xml:space="preserve">        SUNIL KUMAR                   -DELHI</v>
          </cell>
          <cell r="D1249">
            <v>135000</v>
          </cell>
          <cell r="H1249">
            <v>135000</v>
          </cell>
        </row>
        <row r="1250">
          <cell r="C1250" t="str">
            <v xml:space="preserve">    DISCOUNTING CHARGES</v>
          </cell>
          <cell r="D1250">
            <v>1805138.18</v>
          </cell>
          <cell r="F1250">
            <v>496112.37</v>
          </cell>
          <cell r="H1250">
            <v>2301250.5499999998</v>
          </cell>
        </row>
        <row r="1251">
          <cell r="C1251" t="str">
            <v xml:space="preserve">        BILL DISCOUNTING CHARGES BENETTON                                                                   </v>
          </cell>
          <cell r="D1251">
            <v>31934.7</v>
          </cell>
          <cell r="F1251">
            <v>27203.94</v>
          </cell>
          <cell r="H1251">
            <v>59138.64</v>
          </cell>
        </row>
        <row r="1252">
          <cell r="C1252" t="str">
            <v xml:space="preserve">        BILL DISCOUNTING CHARGES CELIO                                                                      </v>
          </cell>
          <cell r="D1252">
            <v>557729.42000000004</v>
          </cell>
          <cell r="F1252">
            <v>389786.14</v>
          </cell>
          <cell r="H1252">
            <v>947515.56</v>
          </cell>
        </row>
        <row r="1253">
          <cell r="C1253" t="str">
            <v xml:space="preserve">        BILL DISCOUNTING CHARGES INDIAN TERRAIN                                                             </v>
          </cell>
          <cell r="D1253">
            <v>204894.6</v>
          </cell>
          <cell r="H1253">
            <v>204894.6</v>
          </cell>
        </row>
        <row r="1254">
          <cell r="C1254" t="str">
            <v xml:space="preserve">        BILL DISCOUNTING CHARGES-PEPE                                                                       </v>
          </cell>
          <cell r="D1254">
            <v>1010579.46</v>
          </cell>
          <cell r="F1254">
            <v>79122.289999999994</v>
          </cell>
          <cell r="H1254">
            <v>1089701.75</v>
          </cell>
        </row>
        <row r="1255">
          <cell r="C1255" t="str">
            <v xml:space="preserve">    INSURANCE CHARGES</v>
          </cell>
          <cell r="D1255">
            <v>114563</v>
          </cell>
          <cell r="F1255">
            <v>12000</v>
          </cell>
          <cell r="G1255">
            <v>4859</v>
          </cell>
          <cell r="H1255">
            <v>121704</v>
          </cell>
        </row>
        <row r="1256">
          <cell r="C1256" t="str">
            <v xml:space="preserve">        INSURANCE PREMIUM                                                                                   </v>
          </cell>
          <cell r="D1256">
            <v>114563</v>
          </cell>
          <cell r="F1256">
            <v>12000</v>
          </cell>
          <cell r="G1256">
            <v>4859</v>
          </cell>
          <cell r="H1256">
            <v>121704</v>
          </cell>
        </row>
        <row r="1257">
          <cell r="C1257" t="str">
            <v xml:space="preserve">    INTEREST EXPENSES</v>
          </cell>
          <cell r="D1257">
            <v>8381875.3399999999</v>
          </cell>
          <cell r="F1257">
            <v>1034356.98</v>
          </cell>
          <cell r="H1257">
            <v>9416232.3200000003</v>
          </cell>
        </row>
        <row r="1258">
          <cell r="C1258" t="str">
            <v xml:space="preserve">        INTEREST EXPENSES</v>
          </cell>
          <cell r="D1258">
            <v>8381875.3399999999</v>
          </cell>
          <cell r="F1258">
            <v>1034356.98</v>
          </cell>
          <cell r="H1258">
            <v>9416232.3200000003</v>
          </cell>
        </row>
        <row r="1259">
          <cell r="C1259" t="str">
            <v xml:space="preserve">            INTEREST LATE FEES AND PENALTIES                                                                    </v>
          </cell>
          <cell r="D1259">
            <v>87218</v>
          </cell>
          <cell r="F1259">
            <v>3038</v>
          </cell>
          <cell r="H1259">
            <v>90256</v>
          </cell>
        </row>
        <row r="1260">
          <cell r="C1260" t="str">
            <v xml:space="preserve">            INTEREST ON  VEHICLE LOAN                                                                           </v>
          </cell>
          <cell r="D1260">
            <v>74156</v>
          </cell>
          <cell r="F1260">
            <v>7822.19</v>
          </cell>
          <cell r="H1260">
            <v>81978.19</v>
          </cell>
        </row>
        <row r="1261">
          <cell r="C1261" t="str">
            <v xml:space="preserve">            INTEREST ON C.C A/C - SCB BANK                                                                      </v>
          </cell>
          <cell r="D1261">
            <v>6334273.5300000003</v>
          </cell>
          <cell r="F1261">
            <v>795414</v>
          </cell>
          <cell r="H1261">
            <v>7129687.5300000003</v>
          </cell>
        </row>
        <row r="1262">
          <cell r="C1262" t="str">
            <v xml:space="preserve">            INTEREST ON TERM LOAN                                                                               </v>
          </cell>
          <cell r="D1262">
            <v>286227.81</v>
          </cell>
          <cell r="F1262">
            <v>28082.79</v>
          </cell>
          <cell r="H1262">
            <v>314310.59999999998</v>
          </cell>
        </row>
        <row r="1263">
          <cell r="C1263" t="str">
            <v xml:space="preserve">            INTEREST PAID ON UNSECURED LOAN                                                                     </v>
          </cell>
          <cell r="D1263">
            <v>1600000</v>
          </cell>
          <cell r="F1263">
            <v>200000</v>
          </cell>
          <cell r="H1263">
            <v>1800000</v>
          </cell>
        </row>
        <row r="1264">
          <cell r="C1264" t="str">
            <v xml:space="preserve">    LC OPENING CHARGES AND RETIREMENT CHARGES</v>
          </cell>
          <cell r="D1264">
            <v>343590.74</v>
          </cell>
          <cell r="F1264">
            <v>29426.44</v>
          </cell>
          <cell r="H1264">
            <v>373017.18</v>
          </cell>
        </row>
        <row r="1265">
          <cell r="C1265" t="str">
            <v xml:space="preserve">        LC CHARGES                                                                                          </v>
          </cell>
          <cell r="D1265">
            <v>343590.74</v>
          </cell>
          <cell r="F1265">
            <v>29426.44</v>
          </cell>
          <cell r="H1265">
            <v>373017.18</v>
          </cell>
        </row>
        <row r="1266">
          <cell r="C1266" t="str">
            <v xml:space="preserve">    LEGAL AND PROFESSIONAL CHARGES</v>
          </cell>
          <cell r="D1266">
            <v>2487744.7799999998</v>
          </cell>
          <cell r="F1266">
            <v>970617</v>
          </cell>
          <cell r="G1266">
            <v>545000</v>
          </cell>
          <cell r="H1266">
            <v>2913361.78</v>
          </cell>
        </row>
        <row r="1267">
          <cell r="C1267" t="str">
            <v xml:space="preserve">        LEGAL &amp; PROFESSIONAL CHARGES                                                                        </v>
          </cell>
          <cell r="D1267">
            <v>2132819</v>
          </cell>
          <cell r="F1267">
            <v>790000</v>
          </cell>
          <cell r="G1267">
            <v>545000</v>
          </cell>
          <cell r="H1267">
            <v>2377819</v>
          </cell>
        </row>
        <row r="1268">
          <cell r="C1268" t="str">
            <v xml:space="preserve">        LOGIC ERP PROFEESIONAL/AMC CHARGES                                                                  </v>
          </cell>
          <cell r="D1268">
            <v>354925.78</v>
          </cell>
          <cell r="F1268">
            <v>180617</v>
          </cell>
          <cell r="H1268">
            <v>535542.78</v>
          </cell>
        </row>
        <row r="1269">
          <cell r="C1269" t="str">
            <v xml:space="preserve">    LOCAL CONVEYANCE</v>
          </cell>
          <cell r="D1269">
            <v>2433664.1</v>
          </cell>
          <cell r="F1269">
            <v>401957</v>
          </cell>
          <cell r="H1269">
            <v>2835621.1</v>
          </cell>
        </row>
        <row r="1270">
          <cell r="C1270" t="str">
            <v xml:space="preserve">        LOCAL CONVEYANCE                                                                                    </v>
          </cell>
          <cell r="D1270">
            <v>2433664.1</v>
          </cell>
          <cell r="F1270">
            <v>401957</v>
          </cell>
          <cell r="H1270">
            <v>2835621.1</v>
          </cell>
        </row>
        <row r="1271">
          <cell r="C1271" t="str">
            <v xml:space="preserve">    OTHER EXPENSES</v>
          </cell>
          <cell r="D1271">
            <v>95545.17</v>
          </cell>
          <cell r="F1271">
            <v>1428.72</v>
          </cell>
          <cell r="G1271">
            <v>264.95</v>
          </cell>
          <cell r="H1271">
            <v>96708.94</v>
          </cell>
        </row>
        <row r="1272">
          <cell r="C1272" t="str">
            <v xml:space="preserve">        OFFICE MAINTENANCE EXPENSES                                                                         </v>
          </cell>
          <cell r="D1272">
            <v>12160</v>
          </cell>
          <cell r="H1272">
            <v>12160</v>
          </cell>
        </row>
        <row r="1273">
          <cell r="C1273" t="str">
            <v xml:space="preserve">        POOJA EXPENSES                                                                                      </v>
          </cell>
          <cell r="D1273">
            <v>85962</v>
          </cell>
          <cell r="F1273">
            <v>1141</v>
          </cell>
          <cell r="H1273">
            <v>87103</v>
          </cell>
        </row>
        <row r="1274">
          <cell r="C1274" t="str">
            <v xml:space="preserve">        ROUND OFF                                                                                           </v>
          </cell>
          <cell r="E1274">
            <v>2576.83</v>
          </cell>
          <cell r="F1274">
            <v>287.72000000000003</v>
          </cell>
          <cell r="G1274">
            <v>264.95</v>
          </cell>
          <cell r="I1274">
            <v>2554.06</v>
          </cell>
        </row>
        <row r="1275">
          <cell r="C1275" t="str">
            <v xml:space="preserve">    PETROL CHARGES</v>
          </cell>
          <cell r="D1275">
            <v>1252696.8500000001</v>
          </cell>
          <cell r="F1275">
            <v>56290</v>
          </cell>
          <cell r="H1275">
            <v>1308986.8500000001</v>
          </cell>
        </row>
        <row r="1276">
          <cell r="C1276" t="str">
            <v xml:space="preserve">        PETROL CHARGES                                                                                      </v>
          </cell>
          <cell r="D1276">
            <v>1252696.8500000001</v>
          </cell>
          <cell r="F1276">
            <v>56290</v>
          </cell>
          <cell r="H1276">
            <v>1308986.8500000001</v>
          </cell>
        </row>
        <row r="1277">
          <cell r="C1277" t="str">
            <v xml:space="preserve">    PRINTING AND STATIONERY</v>
          </cell>
          <cell r="D1277">
            <v>346718</v>
          </cell>
          <cell r="F1277">
            <v>68085</v>
          </cell>
          <cell r="H1277">
            <v>414803</v>
          </cell>
        </row>
        <row r="1278">
          <cell r="C1278" t="str">
            <v xml:space="preserve">        PRINTING  &amp; STATIONERY EXPENSES                                                                     </v>
          </cell>
          <cell r="D1278">
            <v>346718</v>
          </cell>
          <cell r="F1278">
            <v>68085</v>
          </cell>
          <cell r="H1278">
            <v>414803</v>
          </cell>
        </row>
        <row r="1279">
          <cell r="C1279" t="str">
            <v xml:space="preserve">    REIMBURSEMENT OF AUDIT EXPENSES</v>
          </cell>
          <cell r="D1279">
            <v>38263</v>
          </cell>
          <cell r="H1279">
            <v>38263</v>
          </cell>
        </row>
        <row r="1280">
          <cell r="C1280" t="str">
            <v xml:space="preserve">        REIMBURSEMENT  OF AUDIT EXPENSES                                                                    </v>
          </cell>
          <cell r="D1280">
            <v>38263</v>
          </cell>
          <cell r="H1280">
            <v>38263</v>
          </cell>
        </row>
        <row r="1281">
          <cell r="C1281" t="str">
            <v xml:space="preserve">    REPAIR AND MAINTAINANCE</v>
          </cell>
          <cell r="D1281">
            <v>746218.89</v>
          </cell>
          <cell r="F1281">
            <v>69349</v>
          </cell>
          <cell r="H1281">
            <v>815567.89</v>
          </cell>
        </row>
        <row r="1282">
          <cell r="C1282" t="str">
            <v xml:space="preserve">        COMPUTER  MAINTAINANCE                                                                              </v>
          </cell>
          <cell r="D1282">
            <v>5000</v>
          </cell>
          <cell r="H1282">
            <v>5000</v>
          </cell>
        </row>
        <row r="1283">
          <cell r="C1283" t="str">
            <v xml:space="preserve">        ELECTRICAL EXPENSES                                                                                 </v>
          </cell>
          <cell r="D1283">
            <v>31929.08</v>
          </cell>
          <cell r="F1283">
            <v>1610</v>
          </cell>
          <cell r="H1283">
            <v>33539.08</v>
          </cell>
        </row>
        <row r="1284">
          <cell r="C1284" t="str">
            <v xml:space="preserve">        REPAIRS AND MAINTENANCE 18%                                                                         </v>
          </cell>
          <cell r="D1284">
            <v>530914</v>
          </cell>
          <cell r="F1284">
            <v>13505</v>
          </cell>
          <cell r="H1284">
            <v>544419</v>
          </cell>
        </row>
        <row r="1285">
          <cell r="C1285" t="str">
            <v xml:space="preserve">        VEHICLE CHARGES                                                                                     </v>
          </cell>
          <cell r="D1285">
            <v>19645</v>
          </cell>
          <cell r="H1285">
            <v>19645</v>
          </cell>
        </row>
        <row r="1286">
          <cell r="C1286" t="str">
            <v xml:space="preserve">        VEHICLE MAINTENANCE                                                                                 </v>
          </cell>
          <cell r="D1286">
            <v>158730.81</v>
          </cell>
          <cell r="F1286">
            <v>54234</v>
          </cell>
          <cell r="H1286">
            <v>212964.81</v>
          </cell>
        </row>
        <row r="1287">
          <cell r="C1287" t="str">
            <v xml:space="preserve">    SALARIES AND BONUS</v>
          </cell>
          <cell r="D1287">
            <v>45097015</v>
          </cell>
          <cell r="F1287">
            <v>6069728</v>
          </cell>
          <cell r="G1287">
            <v>63650</v>
          </cell>
          <cell r="H1287">
            <v>51103093</v>
          </cell>
        </row>
        <row r="1288">
          <cell r="C1288" t="str">
            <v xml:space="preserve">        SALARIES AND BONUS</v>
          </cell>
          <cell r="D1288">
            <v>612068</v>
          </cell>
          <cell r="F1288">
            <v>138060</v>
          </cell>
          <cell r="G1288">
            <v>63650</v>
          </cell>
          <cell r="H1288">
            <v>686478</v>
          </cell>
        </row>
        <row r="1289">
          <cell r="C1289" t="str">
            <v xml:space="preserve">            SALARIES AND BONUS</v>
          </cell>
          <cell r="D1289">
            <v>612068</v>
          </cell>
          <cell r="F1289">
            <v>138060</v>
          </cell>
          <cell r="G1289">
            <v>63650</v>
          </cell>
          <cell r="H1289">
            <v>686478</v>
          </cell>
        </row>
        <row r="1290">
          <cell r="C1290" t="str">
            <v xml:space="preserve">                STAFF AND LABOUR WELFARE                                                                            </v>
          </cell>
          <cell r="D1290">
            <v>612068</v>
          </cell>
          <cell r="F1290">
            <v>138060</v>
          </cell>
          <cell r="G1290">
            <v>63650</v>
          </cell>
          <cell r="H1290">
            <v>686478</v>
          </cell>
        </row>
        <row r="1291">
          <cell r="C1291" t="str">
            <v xml:space="preserve">        BONUS FOR STAFF                                                                                     </v>
          </cell>
          <cell r="D1291">
            <v>2227243</v>
          </cell>
          <cell r="F1291">
            <v>534676</v>
          </cell>
          <cell r="H1291">
            <v>2761919</v>
          </cell>
        </row>
        <row r="1292">
          <cell r="C1292" t="str">
            <v xml:space="preserve">        LEAVE ENCASHMENT (STAFF) EXPENSES                                                                   </v>
          </cell>
          <cell r="D1292">
            <v>1634153</v>
          </cell>
          <cell r="F1292">
            <v>228390</v>
          </cell>
          <cell r="H1292">
            <v>1862543</v>
          </cell>
        </row>
        <row r="1293">
          <cell r="C1293" t="str">
            <v xml:space="preserve">        SALARY EXPENSES                                                                                     </v>
          </cell>
          <cell r="D1293">
            <v>40623551</v>
          </cell>
          <cell r="F1293">
            <v>5168602</v>
          </cell>
          <cell r="H1293">
            <v>45792153</v>
          </cell>
        </row>
        <row r="1294">
          <cell r="C1294" t="str">
            <v xml:space="preserve">    SELLING AND DISTRIBUTION EXPENSES</v>
          </cell>
          <cell r="D1294">
            <v>18141432.010000002</v>
          </cell>
          <cell r="F1294">
            <v>2948252.03</v>
          </cell>
          <cell r="G1294">
            <v>542</v>
          </cell>
          <cell r="H1294">
            <v>21089142.039999999</v>
          </cell>
        </row>
        <row r="1295">
          <cell r="C1295" t="str">
            <v xml:space="preserve">        T BASE DISTRIBUTOR EXPENSES</v>
          </cell>
          <cell r="D1295">
            <v>6243666.0999999996</v>
          </cell>
          <cell r="F1295">
            <v>481097</v>
          </cell>
          <cell r="G1295">
            <v>542</v>
          </cell>
          <cell r="H1295">
            <v>6724221.0999999996</v>
          </cell>
        </row>
        <row r="1296">
          <cell r="C1296" t="str">
            <v xml:space="preserve">            T BASE  DEALERS CASH DISCOUNT                                                                       </v>
          </cell>
          <cell r="D1296">
            <v>311639.67999999999</v>
          </cell>
          <cell r="H1296">
            <v>311639.67999999999</v>
          </cell>
        </row>
        <row r="1297">
          <cell r="C1297" t="str">
            <v xml:space="preserve">            T BASE DIST. CASH DISCOUNT                                                                          </v>
          </cell>
          <cell r="D1297">
            <v>1594361.9</v>
          </cell>
          <cell r="F1297">
            <v>305608</v>
          </cell>
          <cell r="H1297">
            <v>1899969.9</v>
          </cell>
        </row>
        <row r="1298">
          <cell r="C1298" t="str">
            <v xml:space="preserve">            T BASE DIST. INTEREST PAYMENT                                                                       </v>
          </cell>
          <cell r="D1298">
            <v>282658</v>
          </cell>
          <cell r="H1298">
            <v>282658</v>
          </cell>
        </row>
        <row r="1299">
          <cell r="C1299" t="str">
            <v xml:space="preserve">            T BASE DIST. REIMBURSEMENT EXPENSES                                                                 </v>
          </cell>
          <cell r="D1299">
            <v>552602.43000000005</v>
          </cell>
          <cell r="F1299">
            <v>34244</v>
          </cell>
          <cell r="H1299">
            <v>586846.43000000005</v>
          </cell>
        </row>
        <row r="1300">
          <cell r="C1300" t="str">
            <v xml:space="preserve">            T BASE DIST. TRADE DISCOUNT                                                                         </v>
          </cell>
          <cell r="D1300">
            <v>3237576.85</v>
          </cell>
          <cell r="G1300">
            <v>542</v>
          </cell>
          <cell r="H1300">
            <v>3237034.85</v>
          </cell>
        </row>
        <row r="1301">
          <cell r="C1301" t="str">
            <v xml:space="preserve">            T BASE DIST. TRANSIT LOSS (SHORT RECD)                                                              </v>
          </cell>
          <cell r="D1301">
            <v>15188.24</v>
          </cell>
          <cell r="F1301">
            <v>4518</v>
          </cell>
          <cell r="H1301">
            <v>19706.240000000002</v>
          </cell>
        </row>
        <row r="1302">
          <cell r="C1302" t="str">
            <v xml:space="preserve">            T BASE DIST. VENUE BOOKING EXPENSES                                                                 </v>
          </cell>
          <cell r="D1302">
            <v>249639</v>
          </cell>
          <cell r="F1302">
            <v>136727</v>
          </cell>
          <cell r="H1302">
            <v>386366</v>
          </cell>
        </row>
        <row r="1303">
          <cell r="C1303" t="str">
            <v xml:space="preserve">        T BASE EBO EXPNSES</v>
          </cell>
          <cell r="D1303">
            <v>645293.93999999994</v>
          </cell>
          <cell r="F1303">
            <v>68283</v>
          </cell>
          <cell r="H1303">
            <v>713576.94</v>
          </cell>
        </row>
        <row r="1304">
          <cell r="C1304" t="str">
            <v xml:space="preserve">            COSMOS MALL - SILIGURI - HVAC CHARGES                                                               </v>
          </cell>
          <cell r="D1304">
            <v>24483</v>
          </cell>
          <cell r="F1304">
            <v>2360</v>
          </cell>
          <cell r="H1304">
            <v>26843</v>
          </cell>
        </row>
        <row r="1305">
          <cell r="C1305" t="str">
            <v xml:space="preserve">            COSMOS MALL - SILIGURI -ELECTRICITY CHARGES                                                         </v>
          </cell>
          <cell r="D1305">
            <v>25898</v>
          </cell>
          <cell r="F1305">
            <v>2653</v>
          </cell>
          <cell r="H1305">
            <v>28551</v>
          </cell>
        </row>
        <row r="1306">
          <cell r="C1306" t="str">
            <v xml:space="preserve">            COSMOS MALL- SILIGURI- CAM CHARGES                                                                  </v>
          </cell>
          <cell r="D1306">
            <v>120840</v>
          </cell>
          <cell r="F1306">
            <v>15390</v>
          </cell>
          <cell r="H1306">
            <v>136230</v>
          </cell>
        </row>
        <row r="1307">
          <cell r="C1307" t="str">
            <v xml:space="preserve">            COSMOS MALL- SILLIGURI- RENT EXPENSES                                                               </v>
          </cell>
          <cell r="D1307">
            <v>426360</v>
          </cell>
          <cell r="F1307">
            <v>47880</v>
          </cell>
          <cell r="H1307">
            <v>474240</v>
          </cell>
        </row>
        <row r="1308">
          <cell r="C1308" t="str">
            <v xml:space="preserve">            COSMOSS MALL- SILLIGURI- STORE EXPENSES                                                             </v>
          </cell>
          <cell r="D1308">
            <v>46323.16</v>
          </cell>
          <cell r="H1308">
            <v>46323.16</v>
          </cell>
        </row>
        <row r="1309">
          <cell r="C1309" t="str">
            <v xml:space="preserve">            T BASE EBO CREDIT CARD BANK CHARGES                                                                 </v>
          </cell>
          <cell r="D1309">
            <v>1389.78</v>
          </cell>
          <cell r="H1309">
            <v>1389.78</v>
          </cell>
        </row>
        <row r="1310">
          <cell r="C1310" t="str">
            <v xml:space="preserve">        T BASE INDIVIDUAL EXPENSES</v>
          </cell>
          <cell r="D1310">
            <v>275833</v>
          </cell>
          <cell r="H1310">
            <v>275833</v>
          </cell>
        </row>
        <row r="1311">
          <cell r="C1311" t="str">
            <v xml:space="preserve">            ROAD SHOW EXPENCES                                                                                  </v>
          </cell>
          <cell r="D1311">
            <v>275833</v>
          </cell>
          <cell r="H1311">
            <v>275833</v>
          </cell>
        </row>
        <row r="1312">
          <cell r="C1312" t="str">
            <v xml:space="preserve">        T BASE LFS EXPENSES</v>
          </cell>
          <cell r="D1312">
            <v>1633435</v>
          </cell>
          <cell r="H1312">
            <v>1633435</v>
          </cell>
        </row>
        <row r="1313">
          <cell r="C1313" t="str">
            <v xml:space="preserve">            LFS - FREIGHT CHARGES                                                                               </v>
          </cell>
          <cell r="D1313">
            <v>90888</v>
          </cell>
          <cell r="H1313">
            <v>90888</v>
          </cell>
        </row>
        <row r="1314">
          <cell r="C1314" t="str">
            <v xml:space="preserve">            LFS- PROMOTIONAL EXPENSES                                                                           </v>
          </cell>
          <cell r="D1314">
            <v>460880</v>
          </cell>
          <cell r="H1314">
            <v>460880</v>
          </cell>
        </row>
        <row r="1315">
          <cell r="C1315" t="str">
            <v xml:space="preserve">            LFS SHRINKAGE EXPENSES                                                                              </v>
          </cell>
          <cell r="D1315">
            <v>581038</v>
          </cell>
          <cell r="H1315">
            <v>581038</v>
          </cell>
        </row>
        <row r="1316">
          <cell r="C1316" t="str">
            <v xml:space="preserve">            SUPPORT SERVICE EXPENSES - LFR                                                                      </v>
          </cell>
          <cell r="D1316">
            <v>500629</v>
          </cell>
          <cell r="H1316">
            <v>500629</v>
          </cell>
        </row>
        <row r="1317">
          <cell r="C1317" t="str">
            <v xml:space="preserve">        T BASE ONLINE EXPENSES</v>
          </cell>
          <cell r="D1317">
            <v>5038456.97</v>
          </cell>
          <cell r="F1317">
            <v>1116992.03</v>
          </cell>
          <cell r="H1317">
            <v>6155449</v>
          </cell>
        </row>
        <row r="1318">
          <cell r="C1318" t="str">
            <v xml:space="preserve">            ADVERTISEMENT CHARGES - AJIO                                                                        </v>
          </cell>
          <cell r="D1318">
            <v>58000</v>
          </cell>
          <cell r="H1318">
            <v>58000</v>
          </cell>
        </row>
        <row r="1319">
          <cell r="C1319" t="str">
            <v xml:space="preserve">            ADVERTISEMENT CHARGES - MYNTRA                                                                      </v>
          </cell>
          <cell r="D1319">
            <v>141996</v>
          </cell>
          <cell r="F1319">
            <v>27034</v>
          </cell>
          <cell r="H1319">
            <v>169030</v>
          </cell>
        </row>
        <row r="1320">
          <cell r="C1320" t="str">
            <v xml:space="preserve">            COLLECTION &amp; OTHER CHARGES - MYNTRA DESIGNS                                                         </v>
          </cell>
          <cell r="D1320">
            <v>313436.31</v>
          </cell>
          <cell r="F1320">
            <v>74144.039999999994</v>
          </cell>
          <cell r="H1320">
            <v>387580.35</v>
          </cell>
        </row>
        <row r="1321">
          <cell r="C1321" t="str">
            <v xml:space="preserve">            COMMISSION CHARGES - MYNTRA                                                                         </v>
          </cell>
          <cell r="D1321">
            <v>1803581.15</v>
          </cell>
          <cell r="F1321">
            <v>437877.63</v>
          </cell>
          <cell r="H1321">
            <v>2241458.7799999998</v>
          </cell>
        </row>
        <row r="1322">
          <cell r="C1322" t="str">
            <v xml:space="preserve">            FIXED FEES &amp; OTHER CHARGES - MYNTRA DESIGNS                                                         </v>
          </cell>
          <cell r="D1322">
            <v>446521.66</v>
          </cell>
          <cell r="F1322">
            <v>106428.01</v>
          </cell>
          <cell r="H1322">
            <v>552949.67000000004</v>
          </cell>
        </row>
        <row r="1323">
          <cell r="C1323" t="str">
            <v xml:space="preserve">            FREIGHT CHARGES RECOVERY-RELIANCE RETAIL LIMITED-AJIO                                               </v>
          </cell>
          <cell r="D1323">
            <v>618425</v>
          </cell>
          <cell r="F1323">
            <v>34950</v>
          </cell>
          <cell r="H1323">
            <v>653375</v>
          </cell>
        </row>
        <row r="1324">
          <cell r="C1324" t="str">
            <v xml:space="preserve">            SHIPPING &amp; OTHER CHARGES - MYNTRA DESIGNS                                                           </v>
          </cell>
          <cell r="D1324">
            <v>1055629.8500000001</v>
          </cell>
          <cell r="F1324">
            <v>312868.34999999998</v>
          </cell>
          <cell r="H1324">
            <v>1368498.2</v>
          </cell>
        </row>
        <row r="1325">
          <cell r="C1325" t="str">
            <v xml:space="preserve">            SUPPORT SERVICE EXPENSES - ONLINE                                                                   </v>
          </cell>
          <cell r="D1325">
            <v>528390</v>
          </cell>
          <cell r="F1325">
            <v>114190</v>
          </cell>
          <cell r="H1325">
            <v>642580</v>
          </cell>
        </row>
        <row r="1326">
          <cell r="C1326" t="str">
            <v xml:space="preserve">            T BASE ONLINE SALES OTHER EXPENSES                                                                  </v>
          </cell>
          <cell r="D1326">
            <v>72477</v>
          </cell>
          <cell r="F1326">
            <v>9500</v>
          </cell>
          <cell r="H1326">
            <v>81977</v>
          </cell>
        </row>
        <row r="1327">
          <cell r="C1327" t="str">
            <v xml:space="preserve">        T BASE SALES EXPENSES</v>
          </cell>
          <cell r="D1327">
            <v>1714796</v>
          </cell>
          <cell r="F1327">
            <v>284917</v>
          </cell>
          <cell r="H1327">
            <v>1999713</v>
          </cell>
        </row>
        <row r="1328">
          <cell r="C1328" t="str">
            <v xml:space="preserve">            T BASE ADVERTISEMENT EXPENSES                                                                       </v>
          </cell>
          <cell r="D1328">
            <v>392842</v>
          </cell>
          <cell r="H1328">
            <v>392842</v>
          </cell>
        </row>
        <row r="1329">
          <cell r="C1329" t="str">
            <v xml:space="preserve">            T BASE INCENTIVES                                                                                   </v>
          </cell>
          <cell r="D1329">
            <v>3969</v>
          </cell>
          <cell r="F1329">
            <v>3625</v>
          </cell>
          <cell r="H1329">
            <v>7594</v>
          </cell>
        </row>
        <row r="1330">
          <cell r="C1330" t="str">
            <v xml:space="preserve">            T BASE SALES EXPENSES - ASM - AMIT DARJI                                                            </v>
          </cell>
          <cell r="D1330">
            <v>50493</v>
          </cell>
          <cell r="F1330">
            <v>15185</v>
          </cell>
          <cell r="H1330">
            <v>65678</v>
          </cell>
        </row>
        <row r="1331">
          <cell r="C1331" t="str">
            <v xml:space="preserve">            T BASE SALES EXPENSES - ASM - ASHISH TYAGI                                                          </v>
          </cell>
          <cell r="D1331">
            <v>85730</v>
          </cell>
          <cell r="H1331">
            <v>85730</v>
          </cell>
        </row>
        <row r="1332">
          <cell r="C1332" t="str">
            <v xml:space="preserve">            T BASE SALES EXPENSES - ASM - DINESH KUMAR D.B                                                      </v>
          </cell>
          <cell r="D1332">
            <v>117904</v>
          </cell>
          <cell r="F1332">
            <v>34697</v>
          </cell>
          <cell r="H1332">
            <v>152601</v>
          </cell>
        </row>
        <row r="1333">
          <cell r="C1333" t="str">
            <v xml:space="preserve">            T BASE SALES EXPENSES - ASM - SOURABH  GOSWAMI                                                      </v>
          </cell>
          <cell r="D1333">
            <v>274911</v>
          </cell>
          <cell r="F1333">
            <v>68033</v>
          </cell>
          <cell r="H1333">
            <v>342944</v>
          </cell>
        </row>
        <row r="1334">
          <cell r="C1334" t="str">
            <v xml:space="preserve">            T BASE SALES EXPENSES - ASM - SUDHANSHU SINGH                                                       </v>
          </cell>
          <cell r="D1334">
            <v>131781</v>
          </cell>
          <cell r="H1334">
            <v>131781</v>
          </cell>
        </row>
        <row r="1335">
          <cell r="C1335" t="str">
            <v xml:space="preserve">            T BASE SALES EXPENSES - ASM - SUNIL KUMAR                                                           </v>
          </cell>
          <cell r="D1335">
            <v>99018</v>
          </cell>
          <cell r="H1335">
            <v>99018</v>
          </cell>
        </row>
        <row r="1336">
          <cell r="C1336" t="str">
            <v xml:space="preserve">            T BASE SALES EXPENSES - ASM -CHANDAN KUMAR DAS                                                      </v>
          </cell>
          <cell r="D1336">
            <v>215427</v>
          </cell>
          <cell r="F1336">
            <v>80799</v>
          </cell>
          <cell r="H1336">
            <v>296226</v>
          </cell>
        </row>
        <row r="1337">
          <cell r="C1337" t="str">
            <v xml:space="preserve">            T BASE SALES EXPENSES - NSM- ANIL SOOD                                                              </v>
          </cell>
          <cell r="D1337">
            <v>58440</v>
          </cell>
          <cell r="H1337">
            <v>58440</v>
          </cell>
        </row>
        <row r="1338">
          <cell r="C1338" t="str">
            <v xml:space="preserve">            T BASE SALES EXPENSES- PUSHPENDER                                                                   </v>
          </cell>
          <cell r="D1338">
            <v>284281</v>
          </cell>
          <cell r="F1338">
            <v>82578</v>
          </cell>
          <cell r="H1338">
            <v>366859</v>
          </cell>
        </row>
        <row r="1339">
          <cell r="C1339" t="str">
            <v xml:space="preserve">        T BASE SIS EXPENSES</v>
          </cell>
          <cell r="D1339">
            <v>2589951</v>
          </cell>
          <cell r="F1339">
            <v>996963</v>
          </cell>
          <cell r="H1339">
            <v>3586914</v>
          </cell>
        </row>
        <row r="1340">
          <cell r="C1340" t="str">
            <v xml:space="preserve">            T BASE SIS TRADE DISCOUNT                                                                           </v>
          </cell>
          <cell r="D1340">
            <v>2589951</v>
          </cell>
          <cell r="F1340">
            <v>996963</v>
          </cell>
          <cell r="H1340">
            <v>3586914</v>
          </cell>
        </row>
        <row r="1341">
          <cell r="C1341" t="str">
            <v xml:space="preserve">    TELEPHONE EXPENSES</v>
          </cell>
          <cell r="D1341">
            <v>88403.32</v>
          </cell>
          <cell r="F1341">
            <v>13782</v>
          </cell>
          <cell r="H1341">
            <v>102185.32</v>
          </cell>
        </row>
        <row r="1342">
          <cell r="C1342" t="str">
            <v xml:space="preserve">        TELEPHONE EXPENSES                                                                                  </v>
          </cell>
          <cell r="D1342">
            <v>87815.32</v>
          </cell>
          <cell r="F1342">
            <v>13782</v>
          </cell>
          <cell r="H1342">
            <v>101597.32</v>
          </cell>
        </row>
        <row r="1343">
          <cell r="C1343" t="str">
            <v xml:space="preserve">        VODAFONE - 9342408629 ADC                                                                           </v>
          </cell>
          <cell r="D1343">
            <v>588</v>
          </cell>
          <cell r="H1343">
            <v>588</v>
          </cell>
        </row>
        <row r="1344">
          <cell r="C1344" t="str">
            <v xml:space="preserve">    TRAVELLING EXPENSES</v>
          </cell>
          <cell r="D1344">
            <v>1116987.8899999999</v>
          </cell>
          <cell r="F1344">
            <v>71899</v>
          </cell>
          <cell r="H1344">
            <v>1188886.8899999999</v>
          </cell>
        </row>
        <row r="1345">
          <cell r="C1345" t="str">
            <v xml:space="preserve">        TRAVELLING EXPENSES                                                                                 </v>
          </cell>
          <cell r="D1345">
            <v>1116987.8899999999</v>
          </cell>
          <cell r="F1345">
            <v>71899</v>
          </cell>
          <cell r="H1345">
            <v>1188886.8899999999</v>
          </cell>
        </row>
        <row r="1346">
          <cell r="C1346" t="str">
            <v xml:space="preserve">    VEHICLE TOLL CHARGES</v>
          </cell>
          <cell r="D1346">
            <v>111370.16</v>
          </cell>
          <cell r="F1346">
            <v>17586.16</v>
          </cell>
          <cell r="H1346">
            <v>128956.32</v>
          </cell>
        </row>
        <row r="1347">
          <cell r="C1347" t="str">
            <v xml:space="preserve">        VEHICLE TOLL CHARGES                                                                                </v>
          </cell>
          <cell r="D1347">
            <v>111370.16</v>
          </cell>
          <cell r="F1347">
            <v>17586.16</v>
          </cell>
          <cell r="H1347">
            <v>128956.32</v>
          </cell>
        </row>
        <row r="1348">
          <cell r="C1348" t="str">
            <v xml:space="preserve">    CARRIAGE OUTWARD                                                                                    </v>
          </cell>
          <cell r="D1348">
            <v>4175705</v>
          </cell>
          <cell r="F1348">
            <v>926147</v>
          </cell>
          <cell r="H1348">
            <v>5101852</v>
          </cell>
        </row>
        <row r="1349">
          <cell r="C1349" t="str">
            <v xml:space="preserve">    COMMISSION CHARGES                                                                                  </v>
          </cell>
          <cell r="D1349">
            <v>25970</v>
          </cell>
          <cell r="H1349">
            <v>25970</v>
          </cell>
        </row>
        <row r="1350">
          <cell r="C1350" t="str">
            <v xml:space="preserve">    COURIER CHARGES                                                                                     </v>
          </cell>
          <cell r="D1350">
            <v>531559.85</v>
          </cell>
          <cell r="F1350">
            <v>80726.990000000005</v>
          </cell>
          <cell r="G1350">
            <v>198</v>
          </cell>
          <cell r="H1350">
            <v>612088.84</v>
          </cell>
        </row>
        <row r="1351">
          <cell r="C1351" t="str">
            <v xml:space="preserve">    DEPRECIATION                                                                                        </v>
          </cell>
          <cell r="D1351">
            <v>3200000</v>
          </cell>
          <cell r="F1351">
            <v>400000</v>
          </cell>
          <cell r="H1351">
            <v>3600000</v>
          </cell>
        </row>
        <row r="1352">
          <cell r="C1352" t="str">
            <v xml:space="preserve">    FEES &amp; RENEWALS                                                                                     </v>
          </cell>
          <cell r="D1352">
            <v>307117</v>
          </cell>
          <cell r="F1352">
            <v>26420</v>
          </cell>
          <cell r="H1352">
            <v>333537</v>
          </cell>
        </row>
        <row r="1353">
          <cell r="C1353" t="str">
            <v xml:space="preserve">    INTERNET EXPENSES                                                                                   </v>
          </cell>
          <cell r="D1353">
            <v>65388</v>
          </cell>
          <cell r="F1353">
            <v>1650</v>
          </cell>
          <cell r="H1353">
            <v>67038</v>
          </cell>
        </row>
        <row r="1354">
          <cell r="C1354" t="str">
            <v xml:space="preserve">    LFS - MARKDOWN SALES DISCOUNT                                                                       </v>
          </cell>
          <cell r="D1354">
            <v>12089030.960000001</v>
          </cell>
          <cell r="F1354">
            <v>4222647.83</v>
          </cell>
          <cell r="H1354">
            <v>16311678.789999999</v>
          </cell>
        </row>
        <row r="1355">
          <cell r="C1355" t="str">
            <v xml:space="preserve">    PT ON ENROLLMENT OF BUSINESS PLACE                                                                  </v>
          </cell>
          <cell r="D1355">
            <v>38226</v>
          </cell>
          <cell r="H1355">
            <v>38226</v>
          </cell>
        </row>
        <row r="1356">
          <cell r="C1356" t="str">
            <v xml:space="preserve">    SALES PROMOTION                                                                                     </v>
          </cell>
          <cell r="D1356">
            <v>15797</v>
          </cell>
          <cell r="F1356">
            <v>2577.77</v>
          </cell>
          <cell r="H1356">
            <v>18374.77</v>
          </cell>
        </row>
        <row r="1357">
          <cell r="C1357" t="str">
            <v xml:space="preserve">    TRANSIT LOSS                                                                                        </v>
          </cell>
          <cell r="E1357">
            <v>3721.79</v>
          </cell>
          <cell r="I1357">
            <v>3721.79</v>
          </cell>
        </row>
        <row r="1358">
          <cell r="C1358" t="str">
            <v>LIABILITY</v>
          </cell>
          <cell r="E1358">
            <v>13965803.4</v>
          </cell>
          <cell r="F1358">
            <v>10798916</v>
          </cell>
          <cell r="G1358">
            <v>15157147</v>
          </cell>
          <cell r="I1358">
            <v>18324034.399999999</v>
          </cell>
        </row>
        <row r="1359">
          <cell r="C1359" t="str">
            <v xml:space="preserve">    LIABILITY</v>
          </cell>
          <cell r="E1359">
            <v>13965803.4</v>
          </cell>
          <cell r="F1359">
            <v>10798916</v>
          </cell>
          <cell r="G1359">
            <v>15142147</v>
          </cell>
          <cell r="I1359">
            <v>18309034.399999999</v>
          </cell>
        </row>
        <row r="1360">
          <cell r="C1360" t="str">
            <v xml:space="preserve">        LIABILITTY</v>
          </cell>
          <cell r="E1360">
            <v>14402368.07</v>
          </cell>
          <cell r="F1360">
            <v>10798916</v>
          </cell>
          <cell r="G1360">
            <v>15142147</v>
          </cell>
          <cell r="I1360">
            <v>18745599.07</v>
          </cell>
        </row>
        <row r="1361">
          <cell r="C1361" t="str">
            <v xml:space="preserve">            BONUS PAYABLE                                                                                       </v>
          </cell>
          <cell r="F1361">
            <v>194047</v>
          </cell>
          <cell r="G1361">
            <v>3046672</v>
          </cell>
          <cell r="I1361">
            <v>2852625</v>
          </cell>
        </row>
        <row r="1362">
          <cell r="C1362" t="str">
            <v xml:space="preserve">            LEAVE ENCASHMENT PAYABLE                                                                            </v>
          </cell>
          <cell r="E1362">
            <v>38881</v>
          </cell>
          <cell r="I1362">
            <v>38881</v>
          </cell>
        </row>
        <row r="1363">
          <cell r="C1363" t="str">
            <v xml:space="preserve">            LIC GROUP GRATUITY SCHEME                                                                           </v>
          </cell>
          <cell r="D1363">
            <v>102548</v>
          </cell>
          <cell r="H1363">
            <v>102548</v>
          </cell>
        </row>
        <row r="1364">
          <cell r="C1364" t="str">
            <v xml:space="preserve">            OVER TIME WAGES PAYABLE                                                                             </v>
          </cell>
          <cell r="E1364">
            <v>12083</v>
          </cell>
          <cell r="F1364">
            <v>24994</v>
          </cell>
          <cell r="G1364">
            <v>54064</v>
          </cell>
          <cell r="I1364">
            <v>41153</v>
          </cell>
        </row>
        <row r="1365">
          <cell r="C1365" t="str">
            <v xml:space="preserve">            PROVISIONS FOR EXPENSE                                                                              </v>
          </cell>
          <cell r="E1365">
            <v>4810650</v>
          </cell>
          <cell r="G1365">
            <v>600000</v>
          </cell>
          <cell r="I1365">
            <v>5410650</v>
          </cell>
        </row>
        <row r="1366">
          <cell r="C1366" t="str">
            <v xml:space="preserve">            SALARY PAYABLE                                                                                      </v>
          </cell>
          <cell r="E1366">
            <v>3392179</v>
          </cell>
          <cell r="F1366">
            <v>5106451</v>
          </cell>
          <cell r="G1366">
            <v>4906971</v>
          </cell>
          <cell r="I1366">
            <v>3192699</v>
          </cell>
        </row>
        <row r="1367">
          <cell r="C1367" t="str">
            <v xml:space="preserve">            WAGES PAYABLE                                                                                       </v>
          </cell>
          <cell r="E1367">
            <v>6251123.0700000003</v>
          </cell>
          <cell r="F1367">
            <v>5473424</v>
          </cell>
          <cell r="G1367">
            <v>6534440</v>
          </cell>
          <cell r="I1367">
            <v>7312139.0700000003</v>
          </cell>
        </row>
        <row r="1368">
          <cell r="C1368" t="str">
            <v xml:space="preserve">        PIECE RATE WORK CHARGES PAYABLE                                                                     </v>
          </cell>
          <cell r="D1368">
            <v>436565</v>
          </cell>
          <cell r="H1368">
            <v>436565</v>
          </cell>
        </row>
        <row r="1369">
          <cell r="C1369" t="str">
            <v xml:space="preserve">        TCS PAYABLE SALE                                                                                    </v>
          </cell>
          <cell r="E1369">
            <v>0.33</v>
          </cell>
          <cell r="I1369">
            <v>0.33</v>
          </cell>
        </row>
        <row r="1370">
          <cell r="C1370" t="str">
            <v xml:space="preserve">    LABOUR WELFARE FUND ( EMPLOYEE SHARE )                                                              </v>
          </cell>
          <cell r="G1370">
            <v>15000</v>
          </cell>
          <cell r="I1370">
            <v>15000</v>
          </cell>
        </row>
        <row r="1371">
          <cell r="C1371" t="str">
            <v>LOANS (LIABILITY)</v>
          </cell>
          <cell r="E1371">
            <v>295994035.86000001</v>
          </cell>
          <cell r="F1371">
            <v>49342032.420000002</v>
          </cell>
          <cell r="G1371">
            <v>46843180.170000002</v>
          </cell>
          <cell r="I1371">
            <v>293495183.61000001</v>
          </cell>
        </row>
        <row r="1372">
          <cell r="C1372" t="str">
            <v xml:space="preserve">    BANK OD</v>
          </cell>
          <cell r="E1372">
            <v>97814083.140000001</v>
          </cell>
          <cell r="F1372">
            <v>47849699.109999999</v>
          </cell>
          <cell r="G1372">
            <v>46743180.170000002</v>
          </cell>
          <cell r="I1372">
            <v>96707564.200000003</v>
          </cell>
        </row>
        <row r="1373">
          <cell r="C1373" t="str">
            <v xml:space="preserve">        SCB OD A/C -45605147958                                                                             </v>
          </cell>
          <cell r="E1373">
            <v>97814083.140000001</v>
          </cell>
          <cell r="F1373">
            <v>47849699.109999999</v>
          </cell>
          <cell r="G1373">
            <v>46743180.170000002</v>
          </cell>
          <cell r="I1373">
            <v>96707564.200000003</v>
          </cell>
        </row>
        <row r="1374">
          <cell r="C1374" t="str">
            <v xml:space="preserve">    LOANS</v>
          </cell>
          <cell r="E1374">
            <v>198179952.72</v>
          </cell>
          <cell r="F1374">
            <v>1492333.31</v>
          </cell>
          <cell r="G1374">
            <v>100000</v>
          </cell>
          <cell r="I1374">
            <v>196787619.41</v>
          </cell>
        </row>
        <row r="1375">
          <cell r="C1375" t="str">
            <v xml:space="preserve">        SECURED LOANS</v>
          </cell>
          <cell r="E1375">
            <v>4234098.32</v>
          </cell>
          <cell r="F1375">
            <v>141326.76999999999</v>
          </cell>
          <cell r="I1375">
            <v>4092771.55</v>
          </cell>
        </row>
        <row r="1376">
          <cell r="C1376" t="str">
            <v xml:space="preserve">            SECURED LOANS</v>
          </cell>
          <cell r="E1376">
            <v>4234098.32</v>
          </cell>
          <cell r="F1376">
            <v>141326.76999999999</v>
          </cell>
          <cell r="I1376">
            <v>4092771.55</v>
          </cell>
        </row>
        <row r="1377">
          <cell r="C1377" t="str">
            <v xml:space="preserve">                HDFC VH LOAN A/C NO.86897316 ( TATA MARCOPOLO)                                                      </v>
          </cell>
          <cell r="E1377">
            <v>1085159.96</v>
          </cell>
          <cell r="F1377">
            <v>45694.81</v>
          </cell>
          <cell r="I1377">
            <v>1039465.15</v>
          </cell>
        </row>
        <row r="1378">
          <cell r="C1378" t="str">
            <v xml:space="preserve">                INTEREST PAYABLE ON TERM LOAN                                                                       </v>
          </cell>
          <cell r="D1378">
            <v>6916.95</v>
          </cell>
          <cell r="H1378">
            <v>6916.95</v>
          </cell>
        </row>
        <row r="1379">
          <cell r="C1379" t="str">
            <v xml:space="preserve">                SCB TERM LOAN A/C IF005551774-LOAN AMOUNT-2140239/-                                                 </v>
          </cell>
          <cell r="E1379">
            <v>1197083.02</v>
          </cell>
          <cell r="F1379">
            <v>36275.230000000003</v>
          </cell>
          <cell r="I1379">
            <v>1160807.79</v>
          </cell>
        </row>
        <row r="1380">
          <cell r="C1380" t="str">
            <v xml:space="preserve">                SCB TERM LOAN A/C IF005629436-LOAN AMOUNT 1026172/-                                                 </v>
          </cell>
          <cell r="E1380">
            <v>604708.5</v>
          </cell>
          <cell r="F1380">
            <v>18324.5</v>
          </cell>
          <cell r="I1380">
            <v>586384</v>
          </cell>
        </row>
        <row r="1381">
          <cell r="C1381" t="str">
            <v xml:space="preserve">                SCB TERM LOAN A/C-IF005486221- LOAN AMOUNT-2461934/-                                                </v>
          </cell>
          <cell r="E1381">
            <v>1354063.79</v>
          </cell>
          <cell r="F1381">
            <v>41032.230000000003</v>
          </cell>
          <cell r="I1381">
            <v>1313031.56</v>
          </cell>
        </row>
        <row r="1382">
          <cell r="C1382" t="str">
            <v xml:space="preserve">        UNSECURED LOANS</v>
          </cell>
          <cell r="E1382">
            <v>193945854.40000001</v>
          </cell>
          <cell r="F1382">
            <v>1351006.54</v>
          </cell>
          <cell r="G1382">
            <v>100000</v>
          </cell>
          <cell r="I1382">
            <v>192694847.86000001</v>
          </cell>
        </row>
        <row r="1383">
          <cell r="C1383" t="str">
            <v xml:space="preserve">            UNSECURED LOANS</v>
          </cell>
          <cell r="E1383">
            <v>193945854.40000001</v>
          </cell>
          <cell r="F1383">
            <v>1351006.54</v>
          </cell>
          <cell r="G1383">
            <v>100000</v>
          </cell>
          <cell r="I1383">
            <v>192694847.86000001</v>
          </cell>
        </row>
        <row r="1384">
          <cell r="C1384" t="str">
            <v xml:space="preserve">                AMBIKA  R  CHHABRIA                                                                                 </v>
          </cell>
          <cell r="D1384">
            <v>236417</v>
          </cell>
          <cell r="F1384">
            <v>67870</v>
          </cell>
          <cell r="H1384">
            <v>304287</v>
          </cell>
        </row>
        <row r="1385">
          <cell r="C1385" t="str">
            <v xml:space="preserve">                ASHA CHHABRIA LOAN A/C                                                                              </v>
          </cell>
          <cell r="E1385">
            <v>85672334.849999994</v>
          </cell>
          <cell r="F1385">
            <v>24502</v>
          </cell>
          <cell r="I1385">
            <v>85647832.849999994</v>
          </cell>
        </row>
        <row r="1386">
          <cell r="C1386" t="str">
            <v xml:space="preserve">                BHARATI KALRO                                                                                       </v>
          </cell>
          <cell r="E1386">
            <v>1200000</v>
          </cell>
          <cell r="F1386">
            <v>700000</v>
          </cell>
          <cell r="I1386">
            <v>500000</v>
          </cell>
        </row>
        <row r="1387">
          <cell r="C1387" t="str">
            <v xml:space="preserve">                DNC - HUF                                                                                           </v>
          </cell>
          <cell r="E1387">
            <v>13515227.310000001</v>
          </cell>
          <cell r="I1387">
            <v>13515227.310000001</v>
          </cell>
        </row>
        <row r="1388">
          <cell r="C1388" t="str">
            <v xml:space="preserve">                DNC LOAN A/C                                                                                        </v>
          </cell>
          <cell r="E1388">
            <v>30579917.5</v>
          </cell>
          <cell r="F1388">
            <v>146634.54</v>
          </cell>
          <cell r="I1388">
            <v>30433282.960000001</v>
          </cell>
        </row>
        <row r="1389">
          <cell r="C1389" t="str">
            <v xml:space="preserve">                JAMUNA SATISH KUMAR OSWAL                                                                           </v>
          </cell>
          <cell r="E1389">
            <v>1000000</v>
          </cell>
          <cell r="I1389">
            <v>1000000</v>
          </cell>
        </row>
        <row r="1390">
          <cell r="C1390" t="str">
            <v xml:space="preserve">                KAYUM R DHANANI                                                                                     </v>
          </cell>
          <cell r="E1390">
            <v>700000</v>
          </cell>
          <cell r="I1390">
            <v>700000</v>
          </cell>
        </row>
        <row r="1391">
          <cell r="C1391" t="str">
            <v xml:space="preserve">                KISHORE G LUND                                                                                      </v>
          </cell>
          <cell r="E1391">
            <v>2500000</v>
          </cell>
          <cell r="I1391">
            <v>2500000</v>
          </cell>
        </row>
        <row r="1392">
          <cell r="C1392" t="str">
            <v xml:space="preserve">                RADHIECKA PERIWAAL LOAN 2                                                                           </v>
          </cell>
          <cell r="E1392">
            <v>1500000</v>
          </cell>
          <cell r="I1392">
            <v>1500000</v>
          </cell>
        </row>
        <row r="1393">
          <cell r="C1393" t="str">
            <v xml:space="preserve">                REKHA K LUND                                                                                        </v>
          </cell>
          <cell r="E1393">
            <v>2655952</v>
          </cell>
          <cell r="I1393">
            <v>2655952</v>
          </cell>
        </row>
        <row r="1394">
          <cell r="C1394" t="str">
            <v xml:space="preserve">                RISHI CHHABRIA -  HUF                                                                               </v>
          </cell>
          <cell r="E1394">
            <v>10891418.130000001</v>
          </cell>
          <cell r="F1394">
            <v>50000</v>
          </cell>
          <cell r="I1394">
            <v>10841418.130000001</v>
          </cell>
        </row>
        <row r="1395">
          <cell r="C1395" t="str">
            <v xml:space="preserve">                RITU CHABBRIA                                                                                       </v>
          </cell>
          <cell r="E1395">
            <v>1700000</v>
          </cell>
          <cell r="I1395">
            <v>1700000</v>
          </cell>
        </row>
        <row r="1396">
          <cell r="C1396" t="str">
            <v xml:space="preserve">                SANDESH SALIAN                                                                                      </v>
          </cell>
          <cell r="E1396">
            <v>1200000</v>
          </cell>
          <cell r="I1396">
            <v>1200000</v>
          </cell>
        </row>
        <row r="1397">
          <cell r="C1397" t="str">
            <v xml:space="preserve">                SATYAN CHHABRIA- HUF                                                                                </v>
          </cell>
          <cell r="E1397">
            <v>10818519.529999999</v>
          </cell>
          <cell r="I1397">
            <v>10818519.529999999</v>
          </cell>
        </row>
        <row r="1398">
          <cell r="C1398" t="str">
            <v xml:space="preserve">                SHIBANI CHHABRIA                                                                                    </v>
          </cell>
          <cell r="E1398">
            <v>14858323.15</v>
          </cell>
          <cell r="F1398">
            <v>250000</v>
          </cell>
          <cell r="G1398">
            <v>100000</v>
          </cell>
          <cell r="I1398">
            <v>14708323.15</v>
          </cell>
        </row>
        <row r="1399">
          <cell r="C1399" t="str">
            <v xml:space="preserve">                SHILPA RAMESH CHHABRIA                                                                              </v>
          </cell>
          <cell r="E1399">
            <v>3126400</v>
          </cell>
          <cell r="F1399">
            <v>32000</v>
          </cell>
          <cell r="I1399">
            <v>3094400</v>
          </cell>
        </row>
        <row r="1400">
          <cell r="C1400" t="str">
            <v xml:space="preserve">                SNEHAL DHAVAL OSWAL                                                                                 </v>
          </cell>
          <cell r="E1400">
            <v>1000000</v>
          </cell>
          <cell r="I1400">
            <v>1000000</v>
          </cell>
        </row>
        <row r="1401">
          <cell r="C1401" t="str">
            <v xml:space="preserve">                SUSHILA NARIAN DAS CHHABRIA                                                                         </v>
          </cell>
          <cell r="E1401">
            <v>6764178.9299999997</v>
          </cell>
          <cell r="F1401">
            <v>80000</v>
          </cell>
          <cell r="I1401">
            <v>6684178.9299999997</v>
          </cell>
        </row>
        <row r="1402">
          <cell r="C1402" t="str">
            <v xml:space="preserve">                VIJAY LACHHMANDAS CHHABRIA - HUF                                                                    </v>
          </cell>
          <cell r="E1402">
            <v>4500000</v>
          </cell>
          <cell r="I1402">
            <v>4500000</v>
          </cell>
        </row>
        <row r="1403">
          <cell r="C1403" t="str">
            <v>PURCHASE</v>
          </cell>
          <cell r="D1403">
            <v>110480649.52</v>
          </cell>
          <cell r="F1403">
            <v>12746922.51</v>
          </cell>
          <cell r="G1403">
            <v>831690.9</v>
          </cell>
          <cell r="H1403">
            <v>122395881.13</v>
          </cell>
        </row>
        <row r="1404">
          <cell r="C1404" t="str">
            <v xml:space="preserve">    BRANCH TRANFER IN</v>
          </cell>
          <cell r="D1404">
            <v>1189434.1399999999</v>
          </cell>
          <cell r="F1404">
            <v>151451.19</v>
          </cell>
          <cell r="H1404">
            <v>1340885.33</v>
          </cell>
        </row>
        <row r="1405">
          <cell r="C1405" t="str">
            <v xml:space="preserve">        GST STOCK TRANSFER IN 12%                                                                           </v>
          </cell>
          <cell r="D1405">
            <v>337040.22</v>
          </cell>
          <cell r="F1405">
            <v>92177.5</v>
          </cell>
          <cell r="H1405">
            <v>429217.72</v>
          </cell>
        </row>
        <row r="1406">
          <cell r="C1406" t="str">
            <v xml:space="preserve">        GST STOCK TRANSFER IN 18%                                                                           </v>
          </cell>
          <cell r="D1406">
            <v>429.6</v>
          </cell>
          <cell r="F1406">
            <v>300</v>
          </cell>
          <cell r="H1406">
            <v>729.6</v>
          </cell>
        </row>
        <row r="1407">
          <cell r="C1407" t="str">
            <v xml:space="preserve">        GST STOCK TRANSFER IN 5%                                                                            </v>
          </cell>
          <cell r="D1407">
            <v>851964.32</v>
          </cell>
          <cell r="F1407">
            <v>58973.69</v>
          </cell>
          <cell r="H1407">
            <v>910938.01</v>
          </cell>
        </row>
        <row r="1408">
          <cell r="C1408" t="str">
            <v xml:space="preserve">    PURCHASE</v>
          </cell>
          <cell r="D1408">
            <v>109291215.38</v>
          </cell>
          <cell r="F1408">
            <v>12595471.32</v>
          </cell>
          <cell r="G1408">
            <v>831690.9</v>
          </cell>
          <cell r="H1408">
            <v>121054995.8</v>
          </cell>
        </row>
        <row r="1409">
          <cell r="C1409" t="str">
            <v xml:space="preserve">        PURCHASE</v>
          </cell>
          <cell r="D1409">
            <v>109283715.38</v>
          </cell>
          <cell r="F1409">
            <v>12595471.32</v>
          </cell>
          <cell r="G1409">
            <v>831690.9</v>
          </cell>
          <cell r="H1409">
            <v>121047495.8</v>
          </cell>
        </row>
        <row r="1410">
          <cell r="C1410" t="str">
            <v xml:space="preserve">            PURCHASE</v>
          </cell>
          <cell r="D1410">
            <v>109283715.38</v>
          </cell>
          <cell r="F1410">
            <v>12595471.32</v>
          </cell>
          <cell r="G1410">
            <v>831690.9</v>
          </cell>
          <cell r="H1410">
            <v>121047495.8</v>
          </cell>
        </row>
        <row r="1411">
          <cell r="C1411" t="str">
            <v xml:space="preserve">                GST PURCHASE 12%                                                                                    </v>
          </cell>
          <cell r="D1411">
            <v>4721023.13</v>
          </cell>
          <cell r="F1411">
            <v>983885.7</v>
          </cell>
          <cell r="H1411">
            <v>5704908.8300000001</v>
          </cell>
        </row>
        <row r="1412">
          <cell r="C1412" t="str">
            <v xml:space="preserve">                GST PURCHASE 18%                                                                                    </v>
          </cell>
          <cell r="D1412">
            <v>4501074.3600000003</v>
          </cell>
          <cell r="F1412">
            <v>365388.12</v>
          </cell>
          <cell r="H1412">
            <v>4866462.4800000004</v>
          </cell>
        </row>
        <row r="1413">
          <cell r="C1413" t="str">
            <v xml:space="preserve">                GST PURCHASE 28%                                                                                    </v>
          </cell>
          <cell r="D1413">
            <v>172</v>
          </cell>
          <cell r="H1413">
            <v>172</v>
          </cell>
        </row>
        <row r="1414">
          <cell r="C1414" t="str">
            <v xml:space="preserve">                GST PURCHASE 5%                                                                                     </v>
          </cell>
          <cell r="D1414">
            <v>7229508.8300000001</v>
          </cell>
          <cell r="F1414">
            <v>137808.62</v>
          </cell>
          <cell r="G1414">
            <v>387900</v>
          </cell>
          <cell r="H1414">
            <v>6979417.4500000002</v>
          </cell>
        </row>
        <row r="1415">
          <cell r="C1415" t="str">
            <v xml:space="preserve">                GST PURCHASE TAXFREE                                                                                </v>
          </cell>
          <cell r="D1415">
            <v>20573</v>
          </cell>
          <cell r="G1415">
            <v>18200</v>
          </cell>
          <cell r="H1415">
            <v>2373</v>
          </cell>
        </row>
        <row r="1416">
          <cell r="C1416" t="str">
            <v xml:space="preserve">                IGST PURCHASE 12%                                                                                   </v>
          </cell>
          <cell r="D1416">
            <v>11209711.710000001</v>
          </cell>
          <cell r="F1416">
            <v>1212830.96</v>
          </cell>
          <cell r="G1416">
            <v>21272</v>
          </cell>
          <cell r="H1416">
            <v>12401270.67</v>
          </cell>
        </row>
        <row r="1417">
          <cell r="C1417" t="str">
            <v xml:space="preserve">                IGST PURCHASE 18%                                                                                   </v>
          </cell>
          <cell r="D1417">
            <v>1826037.75</v>
          </cell>
          <cell r="F1417">
            <v>324669.34999999998</v>
          </cell>
          <cell r="H1417">
            <v>2150707.1</v>
          </cell>
        </row>
        <row r="1418">
          <cell r="C1418" t="str">
            <v xml:space="preserve">                IGST PURCHASE 5%                                                                                    </v>
          </cell>
          <cell r="D1418">
            <v>78904124.599999994</v>
          </cell>
          <cell r="F1418">
            <v>9470642.5700000003</v>
          </cell>
          <cell r="G1418">
            <v>404318.9</v>
          </cell>
          <cell r="H1418">
            <v>87970448.269999996</v>
          </cell>
        </row>
        <row r="1419">
          <cell r="C1419" t="str">
            <v xml:space="preserve">                PURCHASE CST 5% A/C                                                                                 </v>
          </cell>
          <cell r="D1419">
            <v>3100</v>
          </cell>
          <cell r="H1419">
            <v>3100</v>
          </cell>
        </row>
        <row r="1420">
          <cell r="C1420" t="str">
            <v xml:space="preserve">                PURCHASE IMPORT A/C                                                                                 </v>
          </cell>
          <cell r="D1420">
            <v>863840</v>
          </cell>
          <cell r="F1420">
            <v>100246</v>
          </cell>
          <cell r="H1420">
            <v>964086</v>
          </cell>
        </row>
        <row r="1421">
          <cell r="C1421" t="str">
            <v xml:space="preserve">                PURCHASE TAXFREE A/C                                                                                </v>
          </cell>
          <cell r="D1421">
            <v>4550</v>
          </cell>
          <cell r="H1421">
            <v>4550</v>
          </cell>
        </row>
        <row r="1422">
          <cell r="C1422" t="str">
            <v xml:space="preserve">        SAMPLE PURCHASE                                                                                     </v>
          </cell>
          <cell r="D1422">
            <v>7500</v>
          </cell>
          <cell r="H1422">
            <v>7500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B Apr 24"/>
      <sheetName val="TB May 24"/>
      <sheetName val="TB Jun 24"/>
      <sheetName val="TB Jul 24"/>
      <sheetName val="TB Aug 24"/>
      <sheetName val="TB Sep 24"/>
      <sheetName val="TB Oct 24"/>
      <sheetName val="TB Nov 24"/>
      <sheetName val="TB Dec 24"/>
      <sheetName val="TB Jan 25"/>
      <sheetName val="PL Apr 24"/>
      <sheetName val="PL May 24"/>
      <sheetName val="PL Jun 24"/>
      <sheetName val="PL Jul 24"/>
      <sheetName val="PL Aug 24"/>
      <sheetName val="PL Sep 24"/>
      <sheetName val="PL Oct 24"/>
      <sheetName val="PL Nov 24"/>
      <sheetName val="PL Dec 24"/>
      <sheetName val="PL Jan 25"/>
      <sheetName val="BS Apr 24"/>
      <sheetName val="BS May 24"/>
      <sheetName val="BS Jun 24"/>
      <sheetName val="BS Jul 24"/>
      <sheetName val="BS Aug 24"/>
      <sheetName val="BS Sep 24"/>
      <sheetName val="BS Oct 24"/>
      <sheetName val="BS Nov 24"/>
      <sheetName val="BS Dec 24"/>
      <sheetName val="BS Jan 2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02">
          <cell r="C202" t="str">
            <v xml:space="preserve">            AMIT DARJI- T BASE EXPENSES                                                                         </v>
          </cell>
          <cell r="E202">
            <v>28308</v>
          </cell>
          <cell r="G202">
            <v>7476</v>
          </cell>
          <cell r="I202">
            <v>35784</v>
          </cell>
        </row>
        <row r="203">
          <cell r="C203" t="str">
            <v xml:space="preserve">            AMITH MODAL SALARY ADVANCE                                                                          </v>
          </cell>
          <cell r="D203">
            <v>329788</v>
          </cell>
          <cell r="H203">
            <v>329788</v>
          </cell>
        </row>
        <row r="204">
          <cell r="C204" t="str">
            <v xml:space="preserve">            ANANDA KUMAR DEVGOSWAMI ( TS 824 ) SALARY ADVANCE                                                   </v>
          </cell>
          <cell r="G204">
            <v>5000</v>
          </cell>
          <cell r="I204">
            <v>5000</v>
          </cell>
        </row>
        <row r="205">
          <cell r="C205" t="str">
            <v xml:space="preserve">            DIWAKAR SALARY ADVANCE                                                                              </v>
          </cell>
          <cell r="D205">
            <v>14600</v>
          </cell>
          <cell r="H205">
            <v>14600</v>
          </cell>
        </row>
        <row r="206">
          <cell r="C206" t="str">
            <v xml:space="preserve">            HINDI WORKERS INTERSTATE TUMKUR AND TGP-ADVANCE PAID                                                </v>
          </cell>
          <cell r="D206">
            <v>133384</v>
          </cell>
          <cell r="H206">
            <v>133384</v>
          </cell>
        </row>
        <row r="207">
          <cell r="C207" t="str">
            <v xml:space="preserve">            JAGANATH K B - P M - TS  0459- SALARY ADVANCE                                                       </v>
          </cell>
          <cell r="D207">
            <v>1178</v>
          </cell>
          <cell r="H207">
            <v>1178</v>
          </cell>
        </row>
        <row r="208">
          <cell r="C208" t="str">
            <v xml:space="preserve">            JAYAVANT GILBILIE- ASM - SALARY ADVANCE                                                             </v>
          </cell>
          <cell r="D208">
            <v>8435</v>
          </cell>
          <cell r="G208">
            <v>8435</v>
          </cell>
        </row>
        <row r="209">
          <cell r="C209" t="str">
            <v xml:space="preserve">            KESHAVAMURTHY (DISPATCH WORKER)                                                                     </v>
          </cell>
          <cell r="D209">
            <v>1000</v>
          </cell>
          <cell r="G209">
            <v>1000</v>
          </cell>
        </row>
        <row r="210">
          <cell r="C210" t="str">
            <v xml:space="preserve">            KRISHNAMURTHY SALARY ADVANCE TRIMS STORE EMP-9340                                                   </v>
          </cell>
          <cell r="D210">
            <v>1000</v>
          </cell>
          <cell r="G210">
            <v>1000</v>
          </cell>
        </row>
        <row r="211">
          <cell r="C211" t="str">
            <v xml:space="preserve">            S SURESH KUMAR-1493 MM-SALARY ADVANCE                                                               </v>
          </cell>
          <cell r="D211">
            <v>35000</v>
          </cell>
          <cell r="H211">
            <v>35000</v>
          </cell>
        </row>
        <row r="212">
          <cell r="C212" t="str">
            <v xml:space="preserve">            SAMEER KHAN TOKEN NO-1184- SALARY ADVANCE                                                           </v>
          </cell>
          <cell r="D212">
            <v>10000</v>
          </cell>
          <cell r="H212">
            <v>10000</v>
          </cell>
        </row>
        <row r="213">
          <cell r="C213" t="str">
            <v xml:space="preserve">            SANOVI DESIGN SALARY ADVANCE                                                                        </v>
          </cell>
          <cell r="E213">
            <v>15000</v>
          </cell>
          <cell r="F213">
            <v>15000</v>
          </cell>
        </row>
        <row r="214">
          <cell r="C214" t="str">
            <v xml:space="preserve">            SHABEER KHAN-EMP-828-SAMPLE SUPERVISOR                                                              </v>
          </cell>
          <cell r="E214">
            <v>6013</v>
          </cell>
          <cell r="F214">
            <v>6013</v>
          </cell>
        </row>
        <row r="215">
          <cell r="C215" t="str">
            <v xml:space="preserve">            SHAFEEQ AHMED-SALARY ADVANCE                                                                        </v>
          </cell>
          <cell r="D215">
            <v>20000</v>
          </cell>
          <cell r="G215">
            <v>10000</v>
          </cell>
          <cell r="H215">
            <v>10000</v>
          </cell>
        </row>
        <row r="216">
          <cell r="C216" t="str">
            <v xml:space="preserve">            SHIVAGAMI TRAVELLING  ADVANCE                                                                       </v>
          </cell>
          <cell r="D216">
            <v>40536</v>
          </cell>
          <cell r="F216">
            <v>35000</v>
          </cell>
          <cell r="G216">
            <v>23433</v>
          </cell>
          <cell r="H216">
            <v>52103</v>
          </cell>
        </row>
        <row r="217">
          <cell r="C217" t="str">
            <v xml:space="preserve">            SNEHA -SALARY ADVANCE                                                                               </v>
          </cell>
          <cell r="D217">
            <v>12000</v>
          </cell>
          <cell r="H217">
            <v>12000</v>
          </cell>
        </row>
        <row r="218">
          <cell r="C218" t="str">
            <v xml:space="preserve">            SOURABH GOSWAMI - SALARY ADVANCE                                                                    </v>
          </cell>
          <cell r="D218">
            <v>50000</v>
          </cell>
          <cell r="H218">
            <v>50000</v>
          </cell>
        </row>
        <row r="219">
          <cell r="C219" t="str">
            <v xml:space="preserve">            SUDHANSHU SURENDRA SINGH -ASM EXPENSES                                                              </v>
          </cell>
          <cell r="D219">
            <v>34359</v>
          </cell>
          <cell r="G219">
            <v>49766</v>
          </cell>
          <cell r="I219">
            <v>15407</v>
          </cell>
        </row>
        <row r="220">
          <cell r="C220" t="str">
            <v xml:space="preserve">            SURESH S -QA TRAVELLING ADVANCE                                                                     </v>
          </cell>
          <cell r="F220">
            <v>7000</v>
          </cell>
          <cell r="H220">
            <v>7000</v>
          </cell>
        </row>
        <row r="221">
          <cell r="C221" t="str">
            <v xml:space="preserve">            VISHNU RATHORE BACHOOMAL STORE SALARY ADVANCE                                                       </v>
          </cell>
          <cell r="D221">
            <v>8000</v>
          </cell>
          <cell r="H221">
            <v>8000</v>
          </cell>
        </row>
        <row r="225">
          <cell r="C225" t="str">
            <v xml:space="preserve">        JOB WORK SALES</v>
          </cell>
          <cell r="E225">
            <v>2427740.96</v>
          </cell>
          <cell r="F225">
            <v>5638553</v>
          </cell>
          <cell r="G225">
            <v>4543618</v>
          </cell>
          <cell r="I225">
            <v>1332805.96</v>
          </cell>
        </row>
        <row r="226">
          <cell r="C226" t="str">
            <v xml:space="preserve">            A.I. ENTERPRISES PVT LTD.,    -CHE NNAI</v>
          </cell>
          <cell r="D226">
            <v>58409</v>
          </cell>
          <cell r="H226">
            <v>58409</v>
          </cell>
        </row>
        <row r="227">
          <cell r="C227" t="str">
            <v xml:space="preserve">            AMITHRAJ APPARELS             -BANGALORE</v>
          </cell>
          <cell r="E227">
            <v>2894806.4</v>
          </cell>
          <cell r="I227">
            <v>2894806.4</v>
          </cell>
        </row>
        <row r="228">
          <cell r="C228" t="str">
            <v xml:space="preserve">            BHARTIYA INTERNATIONAL LTD    -BANAGLORE</v>
          </cell>
          <cell r="D228">
            <v>51955</v>
          </cell>
          <cell r="H228">
            <v>51955</v>
          </cell>
        </row>
        <row r="229">
          <cell r="C229" t="str">
            <v xml:space="preserve">            FASHION LINE APPARELS         -BANGALORE</v>
          </cell>
          <cell r="D229">
            <v>44650</v>
          </cell>
          <cell r="H229">
            <v>44650</v>
          </cell>
        </row>
        <row r="230">
          <cell r="C230" t="str">
            <v xml:space="preserve">            GOKALDAS EXPORTS (DIVISION OF GOKALDAS EXPORTS LTD) -BANAGLORE</v>
          </cell>
          <cell r="D230">
            <v>141140</v>
          </cell>
          <cell r="H230">
            <v>141140</v>
          </cell>
        </row>
        <row r="231">
          <cell r="C231" t="str">
            <v xml:space="preserve">            GOKALDAS IMAGES PVT LTD       -BANAGLORE</v>
          </cell>
          <cell r="D231">
            <v>82169</v>
          </cell>
          <cell r="H231">
            <v>82169</v>
          </cell>
        </row>
        <row r="232">
          <cell r="C232" t="str">
            <v xml:space="preserve">            GOODWILL FABRICS PVT LTD      -BANAGLORE</v>
          </cell>
          <cell r="D232">
            <v>34326</v>
          </cell>
          <cell r="F232">
            <v>4631844</v>
          </cell>
          <cell r="G232">
            <v>4543618</v>
          </cell>
          <cell r="H232">
            <v>122552</v>
          </cell>
        </row>
        <row r="233">
          <cell r="C233" t="str">
            <v xml:space="preserve">            LAJ EXPORTS LTD               -BANAGLORE</v>
          </cell>
          <cell r="D233">
            <v>4199</v>
          </cell>
          <cell r="H233">
            <v>4199</v>
          </cell>
        </row>
        <row r="234">
          <cell r="C234" t="str">
            <v xml:space="preserve">            M.G BROTHERS                  -BANAGLORE</v>
          </cell>
          <cell r="E234">
            <v>12907</v>
          </cell>
          <cell r="I234">
            <v>12907</v>
          </cell>
        </row>
        <row r="235">
          <cell r="C235" t="str">
            <v xml:space="preserve">            MAF CLOTHING PRIVATE LIMITED  -BANGALORE RURAL</v>
          </cell>
          <cell r="F235">
            <v>1006709</v>
          </cell>
          <cell r="H235">
            <v>1006709</v>
          </cell>
        </row>
        <row r="236">
          <cell r="C236" t="str">
            <v xml:space="preserve">            RIVIERA CREATIONS             -BANGALORE</v>
          </cell>
          <cell r="D236">
            <v>51595</v>
          </cell>
          <cell r="H236">
            <v>51595</v>
          </cell>
        </row>
        <row r="237">
          <cell r="C237" t="str">
            <v xml:space="preserve">            SHAHI EXPORTS PVT LTD         -MYSORE</v>
          </cell>
          <cell r="D237">
            <v>3224</v>
          </cell>
          <cell r="H237">
            <v>3224</v>
          </cell>
        </row>
        <row r="238">
          <cell r="C238" t="str">
            <v xml:space="preserve">            SUVASTRA INDIA                -BANAGLORE</v>
          </cell>
          <cell r="D238">
            <v>8305.44</v>
          </cell>
          <cell r="H238">
            <v>8305.44</v>
          </cell>
        </row>
        <row r="239">
          <cell r="C239" t="str">
            <v xml:space="preserve">        T BASE</v>
          </cell>
          <cell r="D239">
            <v>164852487.47999999</v>
          </cell>
          <cell r="F239">
            <v>16476350.08</v>
          </cell>
          <cell r="G239">
            <v>44045869.5</v>
          </cell>
          <cell r="H239">
            <v>137282968.06</v>
          </cell>
        </row>
        <row r="240">
          <cell r="C240" t="str">
            <v xml:space="preserve">            DEALERS</v>
          </cell>
          <cell r="D240">
            <v>3055482.09</v>
          </cell>
          <cell r="F240">
            <v>247483</v>
          </cell>
          <cell r="G240">
            <v>1042162</v>
          </cell>
          <cell r="H240">
            <v>2260803.09</v>
          </cell>
        </row>
        <row r="241">
          <cell r="C241" t="str">
            <v xml:space="preserve">                APPEAL KIDS INTERNATIONAL PVT. LTD. -DELHI</v>
          </cell>
          <cell r="D241">
            <v>23543</v>
          </cell>
          <cell r="H241">
            <v>23543</v>
          </cell>
        </row>
        <row r="242">
          <cell r="C242" t="str">
            <v xml:space="preserve">                B.R GARMENTS                  -ETAWAH</v>
          </cell>
          <cell r="D242">
            <v>43460</v>
          </cell>
          <cell r="H242">
            <v>43460</v>
          </cell>
        </row>
        <row r="243">
          <cell r="C243" t="str">
            <v xml:space="preserve">                BHARNE CREATIONS              -GOA</v>
          </cell>
          <cell r="D243">
            <v>5817</v>
          </cell>
          <cell r="H243">
            <v>5817</v>
          </cell>
        </row>
        <row r="244">
          <cell r="C244" t="str">
            <v xml:space="preserve">                BLUE BELL FASHIONS            -IMPHAL</v>
          </cell>
          <cell r="D244">
            <v>3704</v>
          </cell>
          <cell r="G244">
            <v>3704</v>
          </cell>
        </row>
        <row r="245">
          <cell r="C245" t="str">
            <v xml:space="preserve">                CHAWLA FASHIONS,MOHALI        -MOHALI</v>
          </cell>
          <cell r="D245">
            <v>3291</v>
          </cell>
          <cell r="H245">
            <v>3291</v>
          </cell>
        </row>
        <row r="246">
          <cell r="C246" t="str">
            <v xml:space="preserve">                D.D.SETH COLLECTION                                                                                 </v>
          </cell>
          <cell r="D246">
            <v>173507</v>
          </cell>
          <cell r="H246">
            <v>173507</v>
          </cell>
        </row>
        <row r="247">
          <cell r="C247" t="str">
            <v xml:space="preserve">                DEE WEARS                     -NEW DELHI</v>
          </cell>
          <cell r="D247">
            <v>4779</v>
          </cell>
          <cell r="H247">
            <v>4779</v>
          </cell>
        </row>
        <row r="248">
          <cell r="C248" t="str">
            <v xml:space="preserve">                FASHION ERA                   -AGRA</v>
          </cell>
          <cell r="E248">
            <v>14909</v>
          </cell>
          <cell r="I248">
            <v>14909</v>
          </cell>
        </row>
        <row r="249">
          <cell r="C249" t="str">
            <v xml:space="preserve">                FINE DRESSES                  -GORAKHAPUR</v>
          </cell>
          <cell r="D249">
            <v>90525</v>
          </cell>
          <cell r="H249">
            <v>90525</v>
          </cell>
        </row>
        <row r="250">
          <cell r="C250" t="str">
            <v xml:space="preserve">                GADODIA FASHION PVT. LTD      -NEW DELHI</v>
          </cell>
          <cell r="E250">
            <v>190339</v>
          </cell>
          <cell r="I250">
            <v>190339</v>
          </cell>
        </row>
        <row r="251">
          <cell r="C251" t="str">
            <v xml:space="preserve">                GARG FASHION                                                                                        </v>
          </cell>
          <cell r="D251">
            <v>9847</v>
          </cell>
          <cell r="H251">
            <v>9847</v>
          </cell>
        </row>
        <row r="252">
          <cell r="C252" t="str">
            <v xml:space="preserve">                GEE ENTERPRISES                                                                                     </v>
          </cell>
          <cell r="D252">
            <v>11225</v>
          </cell>
          <cell r="H252">
            <v>11225</v>
          </cell>
        </row>
        <row r="253">
          <cell r="C253" t="str">
            <v xml:space="preserve">                JAY KAY SONS                  -RAMPUR</v>
          </cell>
          <cell r="D253">
            <v>18815</v>
          </cell>
          <cell r="G253">
            <v>18815</v>
          </cell>
        </row>
        <row r="254">
          <cell r="C254" t="str">
            <v xml:space="preserve">                JOONUS SAIT                   -CHENNAI</v>
          </cell>
          <cell r="D254">
            <v>1459738.43</v>
          </cell>
          <cell r="F254">
            <v>176819</v>
          </cell>
          <cell r="G254">
            <v>604643</v>
          </cell>
          <cell r="H254">
            <v>1031914.43</v>
          </cell>
        </row>
        <row r="255">
          <cell r="C255" t="str">
            <v xml:space="preserve">                KALRA APPARELS  - SANGRUR     -PATIALA</v>
          </cell>
          <cell r="E255">
            <v>30815</v>
          </cell>
          <cell r="I255">
            <v>30815</v>
          </cell>
        </row>
        <row r="256">
          <cell r="C256" t="str">
            <v xml:space="preserve">                LEAVON GARMENTS &amp; SHOES --- ROHRU ( H.P ) -SHIMLA</v>
          </cell>
          <cell r="D256">
            <v>30803</v>
          </cell>
          <cell r="H256">
            <v>30803</v>
          </cell>
        </row>
        <row r="257">
          <cell r="C257" t="str">
            <v xml:space="preserve">                MERRY KING                    -HARIDWAR</v>
          </cell>
          <cell r="D257">
            <v>5163</v>
          </cell>
          <cell r="G257">
            <v>5163</v>
          </cell>
        </row>
        <row r="258">
          <cell r="C258" t="str">
            <v xml:space="preserve">                MY STUDIO CORPORATION         -PUNE</v>
          </cell>
          <cell r="D258">
            <v>41364</v>
          </cell>
          <cell r="H258">
            <v>41364</v>
          </cell>
        </row>
        <row r="259">
          <cell r="C259" t="str">
            <v xml:space="preserve">                MY STUDIO CORPORATION - SAMPLES -PUNE</v>
          </cell>
          <cell r="D259">
            <v>23953</v>
          </cell>
          <cell r="H259">
            <v>23953</v>
          </cell>
        </row>
        <row r="260">
          <cell r="C260" t="str">
            <v xml:space="preserve">                NEW PREM NAGAR                -MIRZAPUR</v>
          </cell>
          <cell r="D260">
            <v>224009</v>
          </cell>
          <cell r="G260">
            <v>159774</v>
          </cell>
          <cell r="H260">
            <v>64235</v>
          </cell>
        </row>
        <row r="261">
          <cell r="C261" t="str">
            <v xml:space="preserve">                RAMAN GARMENTS                                                                                      </v>
          </cell>
          <cell r="D261">
            <v>8525</v>
          </cell>
          <cell r="H261">
            <v>8525</v>
          </cell>
        </row>
        <row r="262">
          <cell r="C262" t="str">
            <v xml:space="preserve">                RAMESH DYEING RETAIL LLP      -PUNE</v>
          </cell>
          <cell r="D262">
            <v>794567.66</v>
          </cell>
          <cell r="H262">
            <v>794567.66</v>
          </cell>
        </row>
        <row r="263">
          <cell r="C263" t="str">
            <v xml:space="preserve">                RANGOLI READYWEAR             -MADIKERI</v>
          </cell>
          <cell r="D263">
            <v>8235</v>
          </cell>
          <cell r="H263">
            <v>8235</v>
          </cell>
        </row>
        <row r="264">
          <cell r="C264" t="str">
            <v xml:space="preserve">                SARDAR SONS                   -NAINITAL</v>
          </cell>
          <cell r="D264">
            <v>138536</v>
          </cell>
          <cell r="G264">
            <v>127629</v>
          </cell>
          <cell r="H264">
            <v>10907</v>
          </cell>
        </row>
        <row r="265">
          <cell r="C265" t="str">
            <v xml:space="preserve">                SHRI RAM APPARELS PRIVATE LIMITED -BAHRAICH</v>
          </cell>
          <cell r="D265">
            <v>114237</v>
          </cell>
          <cell r="G265">
            <v>114237</v>
          </cell>
        </row>
        <row r="266">
          <cell r="C266" t="str">
            <v xml:space="preserve">                TRUE MAN                      -ARRAH</v>
          </cell>
          <cell r="D266">
            <v>22916</v>
          </cell>
          <cell r="H266">
            <v>22916</v>
          </cell>
        </row>
        <row r="267">
          <cell r="C267" t="str">
            <v xml:space="preserve">                UNIQSTOP PRIVATE LIMITED      -NOIDA</v>
          </cell>
          <cell r="E267">
            <v>62467</v>
          </cell>
          <cell r="F267">
            <v>62467</v>
          </cell>
        </row>
        <row r="268">
          <cell r="C268" t="str">
            <v xml:space="preserve">                US APPARELS                   -MUMBAI</v>
          </cell>
          <cell r="D268">
            <v>93452</v>
          </cell>
          <cell r="H268">
            <v>93452</v>
          </cell>
        </row>
        <row r="269">
          <cell r="C269" t="str">
            <v xml:space="preserve">                VISHAL EMPORIUM               -CHAMBA</v>
          </cell>
          <cell r="F269">
            <v>8197</v>
          </cell>
          <cell r="G269">
            <v>8197</v>
          </cell>
        </row>
        <row r="270">
          <cell r="C270" t="str">
            <v xml:space="preserve">            DIS. CONSOL SIS/SOR</v>
          </cell>
          <cell r="D270">
            <v>157007</v>
          </cell>
          <cell r="H270">
            <v>157007</v>
          </cell>
        </row>
        <row r="271">
          <cell r="C271" t="str">
            <v xml:space="preserve">                MARUTHI AGENCIES -SIS         -NEW DELHI</v>
          </cell>
          <cell r="D271">
            <v>181077</v>
          </cell>
          <cell r="H271">
            <v>181077</v>
          </cell>
        </row>
        <row r="272">
          <cell r="C272" t="str">
            <v xml:space="preserve">                YUVRAJ                        -AJMER</v>
          </cell>
          <cell r="E272">
            <v>24070</v>
          </cell>
          <cell r="I272">
            <v>24070</v>
          </cell>
        </row>
        <row r="273">
          <cell r="C273" t="str">
            <v xml:space="preserve">            DIST. DIRECT SIS/SOR</v>
          </cell>
          <cell r="D273">
            <v>20168540.620000001</v>
          </cell>
          <cell r="F273">
            <v>542822.31000000006</v>
          </cell>
          <cell r="G273">
            <v>4254752</v>
          </cell>
          <cell r="H273">
            <v>16456610.93</v>
          </cell>
        </row>
        <row r="274">
          <cell r="C274" t="str">
            <v xml:space="preserve">                AHUJA CLOTHIERS PVT LTD       -FARIDABAD</v>
          </cell>
          <cell r="E274">
            <v>15219.19</v>
          </cell>
          <cell r="F274">
            <v>15219.19</v>
          </cell>
        </row>
        <row r="275">
          <cell r="C275" t="str">
            <v xml:space="preserve">                AMW LIFESTYLE PVT LTD - FARIDABAD -HARYANA</v>
          </cell>
          <cell r="D275">
            <v>168770.62</v>
          </cell>
          <cell r="H275">
            <v>168770.62</v>
          </cell>
        </row>
        <row r="276">
          <cell r="C276" t="str">
            <v xml:space="preserve">                ANAND APPARELS (TOWN POINT) - SECTOR 14 -GURGOAN</v>
          </cell>
          <cell r="E276">
            <v>63288.13</v>
          </cell>
          <cell r="I276">
            <v>63288.13</v>
          </cell>
        </row>
        <row r="277">
          <cell r="C277" t="str">
            <v xml:space="preserve">                BACHOOMAL COLLECTION       -AGRA -AGRA</v>
          </cell>
          <cell r="D277">
            <v>332674</v>
          </cell>
          <cell r="H277">
            <v>332674</v>
          </cell>
        </row>
        <row r="278">
          <cell r="C278" t="str">
            <v xml:space="preserve">                BACHOOMAL SONS                -AGRA</v>
          </cell>
          <cell r="D278">
            <v>1434876.63</v>
          </cell>
          <cell r="F278">
            <v>232113</v>
          </cell>
          <cell r="G278">
            <v>674844</v>
          </cell>
          <cell r="H278">
            <v>992145.63</v>
          </cell>
        </row>
        <row r="279">
          <cell r="C279" t="str">
            <v xml:space="preserve">                BINDAL ARCADE PVT LTD         -GHAZIABAD</v>
          </cell>
          <cell r="D279">
            <v>253180.58</v>
          </cell>
          <cell r="H279">
            <v>253180.58</v>
          </cell>
        </row>
        <row r="280">
          <cell r="C280" t="str">
            <v xml:space="preserve">                BOMBAY STORE                  -HALDWANI</v>
          </cell>
          <cell r="D280">
            <v>701313.15</v>
          </cell>
          <cell r="G280">
            <v>146861</v>
          </cell>
          <cell r="H280">
            <v>554452.15</v>
          </cell>
        </row>
        <row r="281">
          <cell r="C281" t="str">
            <v xml:space="preserve">                CHARMS COLLECTIONS PRIVATE LIMITED -PATIALA</v>
          </cell>
          <cell r="D281">
            <v>821667</v>
          </cell>
          <cell r="G281">
            <v>179945</v>
          </cell>
          <cell r="H281">
            <v>641722</v>
          </cell>
        </row>
        <row r="282">
          <cell r="C282" t="str">
            <v xml:space="preserve">                CHAWLA FASHIONS (SIS)         -MOHALI</v>
          </cell>
          <cell r="D282">
            <v>548764</v>
          </cell>
          <cell r="G282">
            <v>119250</v>
          </cell>
          <cell r="H282">
            <v>429514</v>
          </cell>
        </row>
        <row r="283">
          <cell r="C283" t="str">
            <v xml:space="preserve">                COMFORT SQUARE                -JAIPUR</v>
          </cell>
          <cell r="D283">
            <v>1050795.3600000001</v>
          </cell>
          <cell r="F283">
            <v>62015</v>
          </cell>
          <cell r="G283">
            <v>227546</v>
          </cell>
          <cell r="H283">
            <v>885264.36</v>
          </cell>
        </row>
        <row r="284">
          <cell r="C284" t="str">
            <v xml:space="preserve">                ENGLISH CHANNEL CLOTHING      -DELHI</v>
          </cell>
          <cell r="D284">
            <v>290132.28999999998</v>
          </cell>
          <cell r="H284">
            <v>290132.28999999998</v>
          </cell>
        </row>
        <row r="285">
          <cell r="C285" t="str">
            <v xml:space="preserve">                FASHION ZONE                  -JAIPUR</v>
          </cell>
          <cell r="D285">
            <v>898424</v>
          </cell>
          <cell r="G285">
            <v>162502</v>
          </cell>
          <cell r="H285">
            <v>735922</v>
          </cell>
        </row>
        <row r="286">
          <cell r="C286" t="str">
            <v xml:space="preserve">                FOREVER                       -AMRITSAR</v>
          </cell>
          <cell r="D286">
            <v>1704928.36</v>
          </cell>
          <cell r="G286">
            <v>492318</v>
          </cell>
          <cell r="H286">
            <v>1212610.3600000001</v>
          </cell>
        </row>
        <row r="287">
          <cell r="C287" t="str">
            <v xml:space="preserve">                JMD CLOTHING                  -ROHTAK</v>
          </cell>
          <cell r="D287">
            <v>1262844</v>
          </cell>
          <cell r="G287">
            <v>243191</v>
          </cell>
          <cell r="H287">
            <v>1019653</v>
          </cell>
        </row>
        <row r="288">
          <cell r="C288" t="str">
            <v xml:space="preserve">                JMD CREATIONS-(WARDROBE) (JMD CREATIONS) -ROHTAK</v>
          </cell>
          <cell r="E288">
            <v>29916</v>
          </cell>
          <cell r="I288">
            <v>29916</v>
          </cell>
        </row>
        <row r="289">
          <cell r="C289" t="str">
            <v xml:space="preserve">                JSK LIFESTYLE                 -GHAZIABAD</v>
          </cell>
          <cell r="D289">
            <v>41865</v>
          </cell>
          <cell r="H289">
            <v>41865</v>
          </cell>
        </row>
        <row r="290">
          <cell r="C290" t="str">
            <v xml:space="preserve">                KALPANA DRESSES( RANJEETH SINGH RATHORE) -JHANSI</v>
          </cell>
          <cell r="D290">
            <v>974702</v>
          </cell>
          <cell r="G290">
            <v>194063</v>
          </cell>
          <cell r="H290">
            <v>780639</v>
          </cell>
        </row>
        <row r="291">
          <cell r="C291" t="str">
            <v xml:space="preserve">                KAMBAL GHAR EXCLUSIVE         -VARANASI</v>
          </cell>
          <cell r="D291">
            <v>164966</v>
          </cell>
          <cell r="H291">
            <v>164966</v>
          </cell>
        </row>
        <row r="292">
          <cell r="C292" t="str">
            <v xml:space="preserve">                KANHA INTERNATIONAL           -GHAZIABAD</v>
          </cell>
          <cell r="D292">
            <v>73497</v>
          </cell>
          <cell r="H292">
            <v>73497</v>
          </cell>
        </row>
        <row r="293">
          <cell r="C293" t="str">
            <v xml:space="preserve">                KAPIL AGENCIES                -HARYANA</v>
          </cell>
          <cell r="E293">
            <v>111779.12</v>
          </cell>
          <cell r="F293">
            <v>111779.12</v>
          </cell>
        </row>
        <row r="294">
          <cell r="C294" t="str">
            <v xml:space="preserve">                KHALSA COLLECTION             -AJMER</v>
          </cell>
          <cell r="D294">
            <v>1052421</v>
          </cell>
          <cell r="G294">
            <v>242334</v>
          </cell>
          <cell r="H294">
            <v>810087</v>
          </cell>
        </row>
        <row r="295">
          <cell r="C295" t="str">
            <v xml:space="preserve">                MANGALAM                      -GURGOAN</v>
          </cell>
          <cell r="D295">
            <v>135190</v>
          </cell>
          <cell r="H295">
            <v>135190</v>
          </cell>
        </row>
        <row r="296">
          <cell r="C296" t="str">
            <v xml:space="preserve">                MONALISA STORES PRIVATE LIMITED -JAMMU TAWI</v>
          </cell>
          <cell r="D296">
            <v>2769858.09</v>
          </cell>
          <cell r="F296">
            <v>119454</v>
          </cell>
          <cell r="G296">
            <v>773506</v>
          </cell>
          <cell r="H296">
            <v>2115806.09</v>
          </cell>
        </row>
        <row r="297">
          <cell r="C297" t="str">
            <v xml:space="preserve">                MRG FASHIONS PRIVATE LIMITED( GOYAL SON) -NEWDELHI</v>
          </cell>
          <cell r="D297">
            <v>133228.79</v>
          </cell>
          <cell r="H297">
            <v>133228.79</v>
          </cell>
        </row>
        <row r="298">
          <cell r="C298" t="str">
            <v xml:space="preserve">                OBEROI COLLECTION             -BHATINDA</v>
          </cell>
          <cell r="D298">
            <v>196914</v>
          </cell>
          <cell r="H298">
            <v>196914</v>
          </cell>
        </row>
        <row r="299">
          <cell r="C299" t="str">
            <v xml:space="preserve">                OVERALLS SONS                 -BAREILLY</v>
          </cell>
          <cell r="D299">
            <v>1137073</v>
          </cell>
          <cell r="G299">
            <v>128614</v>
          </cell>
          <cell r="H299">
            <v>1008459</v>
          </cell>
        </row>
        <row r="300">
          <cell r="C300" t="str">
            <v xml:space="preserve">                READY STAR GARMENTS           -JHUNJHUNU</v>
          </cell>
          <cell r="E300">
            <v>2242</v>
          </cell>
          <cell r="F300">
            <v>2242</v>
          </cell>
        </row>
        <row r="301">
          <cell r="C301" t="str">
            <v xml:space="preserve">                RIDDHISHA  VENTURE            -DELHI</v>
          </cell>
          <cell r="D301">
            <v>364931.61</v>
          </cell>
          <cell r="H301">
            <v>364931.61</v>
          </cell>
        </row>
        <row r="302">
          <cell r="C302" t="str">
            <v xml:space="preserve">                RR CLOTHING                   -HALDWANI</v>
          </cell>
          <cell r="D302">
            <v>126387</v>
          </cell>
          <cell r="H302">
            <v>126387</v>
          </cell>
        </row>
        <row r="303">
          <cell r="C303" t="str">
            <v xml:space="preserve">                SANDHYA GARMENTS              -DELHI</v>
          </cell>
          <cell r="D303">
            <v>81323.64</v>
          </cell>
          <cell r="H303">
            <v>81323.64</v>
          </cell>
        </row>
        <row r="304">
          <cell r="C304" t="str">
            <v xml:space="preserve">                SHEKHAWAT DEPARTMENTAL STORE  -JAIPUR</v>
          </cell>
          <cell r="D304">
            <v>972080</v>
          </cell>
          <cell r="G304">
            <v>139970</v>
          </cell>
          <cell r="H304">
            <v>832110</v>
          </cell>
        </row>
        <row r="305">
          <cell r="C305" t="str">
            <v xml:space="preserve">                SHREE GURUDAS COLLECTION      -RUDRAPUR</v>
          </cell>
          <cell r="D305">
            <v>358568.94</v>
          </cell>
          <cell r="G305">
            <v>21534</v>
          </cell>
          <cell r="H305">
            <v>337034.94</v>
          </cell>
        </row>
        <row r="306">
          <cell r="C306" t="str">
            <v xml:space="preserve">                SIRS N HERS APPAREL PVT. LTD. -DELHI</v>
          </cell>
          <cell r="D306">
            <v>67740</v>
          </cell>
          <cell r="H306">
            <v>67740</v>
          </cell>
        </row>
        <row r="307">
          <cell r="C307" t="str">
            <v xml:space="preserve">                SWADESHI KHADI TRADERS PRIVATE LIMITED -ALIGARH</v>
          </cell>
          <cell r="D307">
            <v>894583</v>
          </cell>
          <cell r="G307">
            <v>132165</v>
          </cell>
          <cell r="H307">
            <v>762418</v>
          </cell>
        </row>
        <row r="308">
          <cell r="C308" t="str">
            <v xml:space="preserve">                VARDHMAN CREATIONS            -DELHI</v>
          </cell>
          <cell r="D308">
            <v>1377286</v>
          </cell>
          <cell r="G308">
            <v>376109</v>
          </cell>
          <cell r="H308">
            <v>1001177</v>
          </cell>
        </row>
        <row r="309">
          <cell r="C309" t="str">
            <v xml:space="preserve">            DISTRIBUTORS</v>
          </cell>
          <cell r="D309">
            <v>30600052.390000001</v>
          </cell>
          <cell r="F309">
            <v>2124010.7799999998</v>
          </cell>
          <cell r="G309">
            <v>13731714</v>
          </cell>
          <cell r="H309">
            <v>18992349.170000002</v>
          </cell>
        </row>
        <row r="310">
          <cell r="C310" t="str">
            <v xml:space="preserve">                DISTRIBUTORS BUY &amp; SELL-POINEER AGENCIES</v>
          </cell>
          <cell r="D310">
            <v>7384</v>
          </cell>
          <cell r="H310">
            <v>7384</v>
          </cell>
        </row>
        <row r="311">
          <cell r="C311" t="str">
            <v xml:space="preserve">                    OLYMPIC SPORTING CO           -BANGALORE</v>
          </cell>
          <cell r="D311">
            <v>7384</v>
          </cell>
          <cell r="H311">
            <v>7384</v>
          </cell>
        </row>
        <row r="312">
          <cell r="C312" t="str">
            <v xml:space="preserve">                A R CLOTHING CO               -ZIRAKPUR</v>
          </cell>
          <cell r="D312">
            <v>719148</v>
          </cell>
          <cell r="G312">
            <v>408371</v>
          </cell>
          <cell r="H312">
            <v>310777</v>
          </cell>
        </row>
        <row r="313">
          <cell r="C313" t="str">
            <v xml:space="preserve">                AADINATH AGENCIES             -INDORE</v>
          </cell>
          <cell r="D313">
            <v>1575655</v>
          </cell>
          <cell r="G313">
            <v>765437</v>
          </cell>
          <cell r="H313">
            <v>810218</v>
          </cell>
        </row>
        <row r="314">
          <cell r="C314" t="str">
            <v xml:space="preserve">                AADINATH AGENCIES - SAMPLES   -INDORE</v>
          </cell>
          <cell r="D314">
            <v>131648</v>
          </cell>
          <cell r="F314">
            <v>103918</v>
          </cell>
          <cell r="G314">
            <v>212348</v>
          </cell>
          <cell r="H314">
            <v>23218</v>
          </cell>
        </row>
        <row r="315">
          <cell r="C315" t="str">
            <v xml:space="preserve">                ACE CLOTHING                  -NOIDA</v>
          </cell>
          <cell r="D315">
            <v>3275980.55</v>
          </cell>
          <cell r="G315">
            <v>1181684</v>
          </cell>
          <cell r="H315">
            <v>2094296.55</v>
          </cell>
        </row>
        <row r="316">
          <cell r="C316" t="str">
            <v xml:space="preserve">                ACE CLOTHING (SAMPLES)        -NOIDA</v>
          </cell>
          <cell r="D316">
            <v>1223001.02</v>
          </cell>
          <cell r="F316">
            <v>103918</v>
          </cell>
          <cell r="G316">
            <v>195696</v>
          </cell>
          <cell r="H316">
            <v>1131223.02</v>
          </cell>
        </row>
        <row r="317">
          <cell r="C317" t="str">
            <v xml:space="preserve">                ALEKH APPARELS                -GUWAHATI</v>
          </cell>
          <cell r="D317">
            <v>416925</v>
          </cell>
          <cell r="F317">
            <v>507273</v>
          </cell>
          <cell r="G317">
            <v>924198</v>
          </cell>
        </row>
        <row r="318">
          <cell r="C318" t="str">
            <v xml:space="preserve">                ALTO ENTERPRISES              -MUMBAI</v>
          </cell>
          <cell r="D318">
            <v>552827</v>
          </cell>
          <cell r="F318">
            <v>173809</v>
          </cell>
          <cell r="G318">
            <v>505942</v>
          </cell>
          <cell r="H318">
            <v>220694</v>
          </cell>
        </row>
        <row r="319">
          <cell r="C319" t="str">
            <v xml:space="preserve">                AMBALA SALES DEPOT            -GURGOAN</v>
          </cell>
          <cell r="D319">
            <v>0.1</v>
          </cell>
          <cell r="H319">
            <v>0.1</v>
          </cell>
        </row>
        <row r="320">
          <cell r="C320" t="str">
            <v xml:space="preserve">                AMIT CLOTHING                 -CHENNAI</v>
          </cell>
          <cell r="D320">
            <v>5068</v>
          </cell>
          <cell r="H320">
            <v>5068</v>
          </cell>
        </row>
        <row r="321">
          <cell r="C321" t="str">
            <v xml:space="preserve">                AMIT ENTERPRISES              -RANCHI</v>
          </cell>
          <cell r="D321">
            <v>84421</v>
          </cell>
          <cell r="H321">
            <v>84421</v>
          </cell>
        </row>
        <row r="322">
          <cell r="C322" t="str">
            <v xml:space="preserve">                AMP .CORP -SAMPLES            -AHMEDABAD</v>
          </cell>
          <cell r="D322">
            <v>13055</v>
          </cell>
          <cell r="H322">
            <v>13055</v>
          </cell>
        </row>
        <row r="323">
          <cell r="C323" t="str">
            <v xml:space="preserve">                DEV GARMENTS                  -PUNE</v>
          </cell>
          <cell r="D323">
            <v>1005168</v>
          </cell>
          <cell r="G323">
            <v>441177</v>
          </cell>
          <cell r="H323">
            <v>563991</v>
          </cell>
        </row>
        <row r="324">
          <cell r="C324" t="str">
            <v xml:space="preserve">                DEV GARMENTS-SAMPLES          -PUNE</v>
          </cell>
          <cell r="D324">
            <v>74302.570000000007</v>
          </cell>
          <cell r="G324">
            <v>17029</v>
          </cell>
          <cell r="H324">
            <v>57273.57</v>
          </cell>
        </row>
        <row r="325">
          <cell r="C325" t="str">
            <v xml:space="preserve">                JEEVAN YADAV                                                                                        </v>
          </cell>
          <cell r="D325">
            <v>50000</v>
          </cell>
          <cell r="H325">
            <v>50000</v>
          </cell>
        </row>
        <row r="326">
          <cell r="C326" t="str">
            <v xml:space="preserve">                KS SELECTIONS PRIVATE LIMITED -DELHI</v>
          </cell>
          <cell r="D326">
            <v>1700071</v>
          </cell>
          <cell r="F326">
            <v>7675</v>
          </cell>
          <cell r="G326">
            <v>301713</v>
          </cell>
          <cell r="H326">
            <v>1406033</v>
          </cell>
        </row>
        <row r="327">
          <cell r="C327" t="str">
            <v xml:space="preserve">                KUMAR CLOTHING CO             -LUDHIANA</v>
          </cell>
          <cell r="D327">
            <v>794450</v>
          </cell>
          <cell r="G327">
            <v>680474</v>
          </cell>
          <cell r="H327">
            <v>113976</v>
          </cell>
        </row>
        <row r="328">
          <cell r="C328" t="str">
            <v xml:space="preserve">                LIBERTY MARKETERS             -ERNAKULAM</v>
          </cell>
          <cell r="D328">
            <v>738100</v>
          </cell>
          <cell r="G328">
            <v>406919</v>
          </cell>
          <cell r="H328">
            <v>331181</v>
          </cell>
        </row>
        <row r="329">
          <cell r="C329" t="str">
            <v xml:space="preserve">                MONCHER COLLECTION            -LUDHIANA</v>
          </cell>
          <cell r="D329">
            <v>1007196.5</v>
          </cell>
          <cell r="G329">
            <v>75000</v>
          </cell>
          <cell r="H329">
            <v>932196.5</v>
          </cell>
        </row>
        <row r="330">
          <cell r="C330" t="str">
            <v xml:space="preserve">                PANCHAJANYA FASHIONS PVT LTD  -BENGALURU</v>
          </cell>
          <cell r="D330">
            <v>1583151</v>
          </cell>
          <cell r="F330">
            <v>166217</v>
          </cell>
          <cell r="G330">
            <v>808311</v>
          </cell>
          <cell r="H330">
            <v>941057</v>
          </cell>
        </row>
        <row r="331">
          <cell r="C331" t="str">
            <v xml:space="preserve">                PANCHAJANYA FASHIONS PVT LTD - SAMPLES -BANAGLORE</v>
          </cell>
          <cell r="D331">
            <v>80905</v>
          </cell>
          <cell r="H331">
            <v>80905</v>
          </cell>
        </row>
        <row r="332">
          <cell r="C332" t="str">
            <v xml:space="preserve">                PICASSO INTERNATIONAL         -PATNA</v>
          </cell>
          <cell r="D332">
            <v>95254</v>
          </cell>
          <cell r="F332">
            <v>86047</v>
          </cell>
          <cell r="G332">
            <v>95633</v>
          </cell>
          <cell r="H332">
            <v>85668</v>
          </cell>
        </row>
        <row r="333">
          <cell r="C333" t="str">
            <v xml:space="preserve">                PICASSO INTERNATIONAL SAMPLES -PATNA</v>
          </cell>
          <cell r="D333">
            <v>395934</v>
          </cell>
          <cell r="F333">
            <v>173974</v>
          </cell>
          <cell r="G333">
            <v>569908</v>
          </cell>
        </row>
        <row r="334">
          <cell r="C334" t="str">
            <v xml:space="preserve">                PIONEER AGENCIES              -LUDHIANA</v>
          </cell>
          <cell r="D334">
            <v>3366204.65</v>
          </cell>
          <cell r="H334">
            <v>3366204.65</v>
          </cell>
        </row>
        <row r="335">
          <cell r="C335" t="str">
            <v xml:space="preserve">                PRISHA APPARELS               -JAMMU TAWI</v>
          </cell>
          <cell r="D335">
            <v>2762332</v>
          </cell>
          <cell r="F335">
            <v>439537</v>
          </cell>
          <cell r="G335">
            <v>1488233</v>
          </cell>
          <cell r="H335">
            <v>1713636</v>
          </cell>
        </row>
        <row r="336">
          <cell r="C336" t="str">
            <v xml:space="preserve">                PRISHA APPARELS - SAMPLE      -JAMMU TAWI</v>
          </cell>
          <cell r="D336">
            <v>97260</v>
          </cell>
          <cell r="F336">
            <v>2015</v>
          </cell>
          <cell r="G336">
            <v>99275</v>
          </cell>
        </row>
        <row r="337">
          <cell r="C337" t="str">
            <v xml:space="preserve">                R.M DISTRIBUTORS -SAMPLES     -PUNE</v>
          </cell>
          <cell r="E337">
            <v>19390</v>
          </cell>
          <cell r="I337">
            <v>19390</v>
          </cell>
        </row>
        <row r="338">
          <cell r="C338" t="str">
            <v xml:space="preserve">                S HARLALKA                    -KOLKATTA</v>
          </cell>
          <cell r="D338">
            <v>4071353</v>
          </cell>
          <cell r="F338">
            <v>283864</v>
          </cell>
          <cell r="G338">
            <v>2227754</v>
          </cell>
          <cell r="H338">
            <v>2127463</v>
          </cell>
        </row>
        <row r="339">
          <cell r="C339" t="str">
            <v xml:space="preserve">                S.E ENTERPRISES               -PATNA</v>
          </cell>
          <cell r="E339">
            <v>0.78</v>
          </cell>
          <cell r="F339">
            <v>0.78</v>
          </cell>
        </row>
        <row r="340">
          <cell r="C340" t="str">
            <v xml:space="preserve">                SHAKUNTLAM APPARELS           -JAIPUR</v>
          </cell>
          <cell r="D340">
            <v>2183027.9</v>
          </cell>
          <cell r="G340">
            <v>870000</v>
          </cell>
          <cell r="H340">
            <v>1313027.8999999999</v>
          </cell>
        </row>
        <row r="341">
          <cell r="C341" t="str">
            <v xml:space="preserve">                SHAKUNTLAM APPARELS- SAMPELS  -JAIPUR</v>
          </cell>
          <cell r="D341">
            <v>92908</v>
          </cell>
          <cell r="G341">
            <v>92908</v>
          </cell>
        </row>
        <row r="342">
          <cell r="C342" t="str">
            <v xml:space="preserve">                SKR AGENCIES                  -LUCKNOW</v>
          </cell>
          <cell r="D342">
            <v>284268</v>
          </cell>
          <cell r="H342">
            <v>284268</v>
          </cell>
        </row>
        <row r="343">
          <cell r="C343" t="str">
            <v xml:space="preserve">                SONU AGENCIES ( CHANDIGARH )  -CHANDIGARH</v>
          </cell>
          <cell r="D343">
            <v>2155826.88</v>
          </cell>
          <cell r="F343">
            <v>75763</v>
          </cell>
          <cell r="G343">
            <v>1229124</v>
          </cell>
          <cell r="H343">
            <v>1002465.88</v>
          </cell>
        </row>
        <row r="344">
          <cell r="C344" t="str">
            <v xml:space="preserve">                SRI RAMA AGENCIES- SAMPLES    -HYDERABAD CITY</v>
          </cell>
          <cell r="D344">
            <v>1037</v>
          </cell>
          <cell r="H344">
            <v>1037</v>
          </cell>
        </row>
        <row r="345">
          <cell r="C345" t="str">
            <v xml:space="preserve">                V T MARKETING                 -GAUTAM BUDHHA NAGAR</v>
          </cell>
          <cell r="E345">
            <v>59000</v>
          </cell>
          <cell r="I345">
            <v>59000</v>
          </cell>
        </row>
        <row r="346">
          <cell r="C346" t="str">
            <v xml:space="preserve">                V T MARKETING ( SAMPLES )     -GAUTAM BUDHHA NAGAR</v>
          </cell>
          <cell r="D346">
            <v>134581</v>
          </cell>
          <cell r="G346">
            <v>134580</v>
          </cell>
          <cell r="H346">
            <v>1</v>
          </cell>
        </row>
        <row r="347">
          <cell r="C347" t="str">
            <v xml:space="preserve">            E B O</v>
          </cell>
          <cell r="E347">
            <v>49081.14</v>
          </cell>
          <cell r="F347">
            <v>279721</v>
          </cell>
          <cell r="G347">
            <v>509220.28</v>
          </cell>
          <cell r="I347">
            <v>278580.42</v>
          </cell>
        </row>
        <row r="348">
          <cell r="C348" t="str">
            <v xml:space="preserve">                CASH SALES - COSMOS MALL- SILLIGURI STORE                                                           </v>
          </cell>
          <cell r="E348">
            <v>93096</v>
          </cell>
          <cell r="G348">
            <v>217000</v>
          </cell>
          <cell r="I348">
            <v>310096</v>
          </cell>
        </row>
        <row r="349">
          <cell r="C349" t="str">
            <v xml:space="preserve">                OM ENTERPRISES                -BANGALORE</v>
          </cell>
          <cell r="D349">
            <v>25546</v>
          </cell>
          <cell r="H349">
            <v>25546</v>
          </cell>
        </row>
        <row r="350">
          <cell r="C350" t="str">
            <v xml:space="preserve">                TID-63092609 CARD SETTLEMENT-COSMOS MALL SILIGUDI                                                   </v>
          </cell>
          <cell r="D350">
            <v>5177.2700000000004</v>
          </cell>
          <cell r="F350">
            <v>144054</v>
          </cell>
          <cell r="G350">
            <v>143474.28</v>
          </cell>
          <cell r="H350">
            <v>5756.99</v>
          </cell>
        </row>
        <row r="351">
          <cell r="C351" t="str">
            <v xml:space="preserve">                UPI SETTLEMENT-CCB819 - COSMOS STORE (UPI SALES - HDFC BANK - 00412320001421)                       </v>
          </cell>
          <cell r="D351">
            <v>13291.59</v>
          </cell>
          <cell r="F351">
            <v>135667</v>
          </cell>
          <cell r="G351">
            <v>148746</v>
          </cell>
          <cell r="H351">
            <v>212.59</v>
          </cell>
        </row>
        <row r="352">
          <cell r="C352" t="str">
            <v xml:space="preserve">            EXPORTS</v>
          </cell>
          <cell r="E352">
            <v>381162.14</v>
          </cell>
          <cell r="F352">
            <v>817312</v>
          </cell>
          <cell r="H352">
            <v>436149.86</v>
          </cell>
        </row>
        <row r="353">
          <cell r="C353" t="str">
            <v xml:space="preserve">                INDKOBSFORENINGEN AF 1964 AMBA -GREENS BORO</v>
          </cell>
          <cell r="E353">
            <v>381162.14</v>
          </cell>
          <cell r="F353">
            <v>817312</v>
          </cell>
          <cell r="H353">
            <v>436149.86</v>
          </cell>
        </row>
        <row r="354">
          <cell r="C354" t="str">
            <v xml:space="preserve">            L F S - S O R</v>
          </cell>
          <cell r="D354">
            <v>103694863.11</v>
          </cell>
          <cell r="F354">
            <v>8783704</v>
          </cell>
          <cell r="G354">
            <v>20574479.289999999</v>
          </cell>
          <cell r="H354">
            <v>91904087.819999993</v>
          </cell>
        </row>
        <row r="355">
          <cell r="C355" t="str">
            <v xml:space="preserve">                BRAND FACTORY</v>
          </cell>
          <cell r="D355">
            <v>22999088.32</v>
          </cell>
          <cell r="H355">
            <v>22999088.32</v>
          </cell>
        </row>
        <row r="356">
          <cell r="C356" t="str">
            <v xml:space="preserve">                    BRAND FACTORY - FUTURE LIFESTYLE FASHION LTD  - RAJA BAZAAR (303) -PATNA</v>
          </cell>
          <cell r="D356">
            <v>941556.83</v>
          </cell>
          <cell r="H356">
            <v>941556.83</v>
          </cell>
        </row>
        <row r="357">
          <cell r="C357" t="str">
            <v xml:space="preserve">                    BRAND FACTORY - FUTURE LIFESTYLE FASHION LTD - ABIDS -MAHABOOBNAGAR</v>
          </cell>
          <cell r="D357">
            <v>286794.03999999998</v>
          </cell>
          <cell r="H357">
            <v>286794.03999999998</v>
          </cell>
        </row>
        <row r="358">
          <cell r="C358" t="str">
            <v xml:space="preserve">                    BRAND FACTORY - FUTURE LIFESTYLE FASHION LTD - ALLAHABAD - UP (STORE CODE 0389) -ALLAHABAD</v>
          </cell>
          <cell r="D358">
            <v>661488.96</v>
          </cell>
          <cell r="H358">
            <v>661488.96</v>
          </cell>
        </row>
        <row r="359">
          <cell r="C359" t="str">
            <v xml:space="preserve">                    BRAND FACTORY - FUTURE LIFESTYLE FASHION LTD - CELEBRATION MALL- AMRITSAR (STORE CODE 0396)-AMRISTAR</v>
          </cell>
          <cell r="D359">
            <v>755282.77</v>
          </cell>
          <cell r="H359">
            <v>755282.77</v>
          </cell>
        </row>
        <row r="360">
          <cell r="C360" t="str">
            <v xml:space="preserve">                    BRAND FACTORY - FUTURE LIFESTYLE FASHION LTD - COSMOS MALL - ZIRAKPUR -AMBALA</v>
          </cell>
          <cell r="D360">
            <v>1195920.97</v>
          </cell>
          <cell r="H360">
            <v>1195920.97</v>
          </cell>
        </row>
        <row r="361">
          <cell r="C361" t="str">
            <v xml:space="preserve">                    BRAND FACTORY - FUTURE LIFESTYLE FASHION LTD - DEHRADUN-DARSHANI TOWERS(342) -HALDWANI</v>
          </cell>
          <cell r="D361">
            <v>14334.47</v>
          </cell>
          <cell r="H361">
            <v>14334.47</v>
          </cell>
        </row>
        <row r="362">
          <cell r="C362" t="str">
            <v xml:space="preserve">                    BRAND FACTORY - FUTURE LIFESTYLE FASHION LTD - DELHI RAJOURI -DELHI</v>
          </cell>
          <cell r="D362">
            <v>2690.61</v>
          </cell>
          <cell r="H362">
            <v>2690.61</v>
          </cell>
        </row>
        <row r="363">
          <cell r="C363" t="str">
            <v xml:space="preserve">                    BRAND FACTORY - FUTURE LIFESTYLE FASHION LTD - DILSUKHNAGAR- HYDERABAD (STORE CODE 326)   -HYDERABAD</v>
          </cell>
          <cell r="D363">
            <v>1419637.39</v>
          </cell>
          <cell r="H363">
            <v>1419637.39</v>
          </cell>
        </row>
        <row r="364">
          <cell r="C364" t="str">
            <v xml:space="preserve">                    BRAND FACTORY - FUTURE LIFESTYLE FASHION LTD - JAMMU (STORE CODE 0313) -JAMMU &amp; KASHMIR</v>
          </cell>
          <cell r="D364">
            <v>1718358.1</v>
          </cell>
          <cell r="H364">
            <v>1718358.1</v>
          </cell>
        </row>
        <row r="365">
          <cell r="C365" t="str">
            <v xml:space="preserve">                    BRAND FACTORY - FUTURE LIFESTYLE FASHION LTD - -KANAKPURA - BANGALORE (STORE CODE 0431)   -BANAGLORE</v>
          </cell>
          <cell r="D365">
            <v>629358.25</v>
          </cell>
          <cell r="H365">
            <v>629358.25</v>
          </cell>
        </row>
        <row r="366">
          <cell r="C366" t="str">
            <v xml:space="preserve">                    BRAND FACTORY - FUTURE LIFESTYLE FASHION LTD - KUKATPALLY-HYDERABAD (STORE CODE 0446)     -HYDERABAD</v>
          </cell>
          <cell r="D366">
            <v>1415949.97</v>
          </cell>
          <cell r="H366">
            <v>1415949.97</v>
          </cell>
        </row>
        <row r="367">
          <cell r="C367" t="str">
            <v xml:space="preserve">                    BRAND FACTORY - FUTURE LIFESTYLE FASHION LTD - LIG-INDORE (STORE CODE 2488) -INDRE</v>
          </cell>
          <cell r="D367">
            <v>800925</v>
          </cell>
          <cell r="H367">
            <v>800925</v>
          </cell>
        </row>
        <row r="368">
          <cell r="C368" t="str">
            <v xml:space="preserve">                    BRAND FACTORY - FUTURE LIFESTYLE FASHION LTD - MARATHAHALLI (2409) -BANGALORE</v>
          </cell>
          <cell r="D368">
            <v>309374.58</v>
          </cell>
          <cell r="H368">
            <v>309374.58</v>
          </cell>
        </row>
        <row r="369">
          <cell r="C369" t="str">
            <v xml:space="preserve">                    BRAND FACTORY - FUTURE LIFESTYLE FASHION LTD - PALLIKARANAI-CHENNAI (STORE CODE 0395)       -CHENNAI</v>
          </cell>
          <cell r="D369">
            <v>793081.02</v>
          </cell>
          <cell r="H369">
            <v>793081.02</v>
          </cell>
        </row>
        <row r="370">
          <cell r="C370" t="str">
            <v xml:space="preserve">                    BRAND FACTORY - FUTURE LIFESTYLE FASHION LTD - RAJKOT- GUJRAT (STORE CODE 0316) -GUJRAT</v>
          </cell>
          <cell r="D370">
            <v>1246079.67</v>
          </cell>
          <cell r="H370">
            <v>1246079.67</v>
          </cell>
        </row>
        <row r="371">
          <cell r="C371" t="str">
            <v xml:space="preserve">                    BRAND FACTORY - FUTURE LIFESTYLE FASHION LTD - SALEM -SALEM</v>
          </cell>
          <cell r="D371">
            <v>1004293.96</v>
          </cell>
          <cell r="H371">
            <v>1004293.96</v>
          </cell>
        </row>
        <row r="372">
          <cell r="C372" t="str">
            <v xml:space="preserve">                    BRAND FACTORY - FUTURE LIFESTYLE FASHION LTD - SARJAPURA (STORE CODE 0393) -BANAGLORE</v>
          </cell>
          <cell r="D372">
            <v>22430.15</v>
          </cell>
          <cell r="H372">
            <v>22430.15</v>
          </cell>
        </row>
        <row r="373">
          <cell r="C373" t="str">
            <v xml:space="preserve">                    BRAND FACTORY - FUTURE LIFESTYLE FASHION LTD - SILIGURI-S F ROAD (348) -SILIGURI</v>
          </cell>
          <cell r="D373">
            <v>1214245.1100000001</v>
          </cell>
          <cell r="H373">
            <v>1214245.1100000001</v>
          </cell>
        </row>
        <row r="374">
          <cell r="C374" t="str">
            <v xml:space="preserve">                    BRAND FACTORY - FUTURE LIFESTYLE FASHION LTD - SUNNY TRADE CENTRE- JAIPUR (STORE CODE 0309)  -JAIPUR</v>
          </cell>
          <cell r="D374">
            <v>1951593.94</v>
          </cell>
          <cell r="H374">
            <v>1951593.94</v>
          </cell>
        </row>
        <row r="375">
          <cell r="C375" t="str">
            <v xml:space="preserve">                    BRAND FACTORY - FUTURE LIFESTYLE FASHION LTD - SURAT VIP ROAD  (STORE CODE 0311) -SURAT</v>
          </cell>
          <cell r="D375">
            <v>617482.31000000006</v>
          </cell>
          <cell r="H375">
            <v>617482.31000000006</v>
          </cell>
        </row>
        <row r="376">
          <cell r="C376" t="str">
            <v xml:space="preserve">                    BRAND FACTORY - FUTURE LIFESTYLE FASHION LTD -( GODAVARI ) -PATNA</v>
          </cell>
          <cell r="D376">
            <v>708359.74</v>
          </cell>
          <cell r="H376">
            <v>708359.74</v>
          </cell>
        </row>
        <row r="377">
          <cell r="C377" t="str">
            <v xml:space="preserve">                    BRAND FACTORY - FUTURE LIFESTYLE FASHION LTD -ASANSOL-SENTRUM MALL(1447) -ASANSOL</v>
          </cell>
          <cell r="D377">
            <v>1794301.45</v>
          </cell>
          <cell r="H377">
            <v>1794301.45</v>
          </cell>
        </row>
        <row r="378">
          <cell r="C378" t="str">
            <v xml:space="preserve">                    BRAND FACTORY - FUTURE LIFESTYLE FASHION LTD -GUWAHATI-PRITHVI PLANET ( 1446) -GUWAHATI</v>
          </cell>
          <cell r="D378">
            <v>256430.82</v>
          </cell>
          <cell r="H378">
            <v>256430.82</v>
          </cell>
        </row>
        <row r="379">
          <cell r="C379" t="str">
            <v xml:space="preserve">                    BRAND FACTORY - FUTURE LIFESTYLE FASHION LTD -PATNA</v>
          </cell>
          <cell r="D379">
            <v>931262</v>
          </cell>
          <cell r="H379">
            <v>931262</v>
          </cell>
        </row>
        <row r="380">
          <cell r="C380" t="str">
            <v xml:space="preserve">                    BRAND FACTORY - FUTURE LIFESTYLE FASHIONS LTD - PACIFIC MALL ( STORE CODE -2483) -GHAZIABAD</v>
          </cell>
          <cell r="D380">
            <v>830420.64</v>
          </cell>
          <cell r="H380">
            <v>830420.64</v>
          </cell>
        </row>
        <row r="381">
          <cell r="C381" t="str">
            <v xml:space="preserve">                    BRAND FACTORY - FUTURE LIFESTYLE FASHIONS LTD- KANPUR RAVE MOTI MALL ( STORE CODE 1448)      -KANPUR</v>
          </cell>
          <cell r="D381">
            <v>1055267.47</v>
          </cell>
          <cell r="H381">
            <v>1055267.47</v>
          </cell>
        </row>
        <row r="382">
          <cell r="C382" t="str">
            <v xml:space="preserve">                    BRAND FACTORY - FUTURE LIFESTYLE FASHIONS LTD- PUNE PIMPARI ( STORE CODE -2473) -PUNE</v>
          </cell>
          <cell r="D382">
            <v>422168.1</v>
          </cell>
          <cell r="H382">
            <v>422168.1</v>
          </cell>
        </row>
        <row r="383">
          <cell r="C383" t="str">
            <v xml:space="preserve">                FUTURE LIFE STYLE - CENTRAL</v>
          </cell>
          <cell r="D383">
            <v>10563987.029999999</v>
          </cell>
          <cell r="H383">
            <v>10563987.029999999</v>
          </cell>
        </row>
        <row r="384">
          <cell r="C384" t="str">
            <v xml:space="preserve">                    FUTURE LIFESTYLE FASHION LTD - INDORE -INDORE</v>
          </cell>
          <cell r="D384">
            <v>592398.93000000005</v>
          </cell>
          <cell r="H384">
            <v>592398.93000000005</v>
          </cell>
        </row>
        <row r="385">
          <cell r="C385" t="str">
            <v xml:space="preserve">                    FUTURE LIFESTYLE FASHIONS LTD  - MSM MALL -PUNE</v>
          </cell>
          <cell r="D385">
            <v>1143971</v>
          </cell>
          <cell r="H385">
            <v>1143971</v>
          </cell>
        </row>
        <row r="386">
          <cell r="C386" t="str">
            <v xml:space="preserve">                    FUTURE LIFESTYLE FASHIONS LTD - BANNERGHATTA SPECTRUM MALL - BANGALORE -BANAGLORE</v>
          </cell>
          <cell r="D386">
            <v>544258.59</v>
          </cell>
          <cell r="H386">
            <v>544258.59</v>
          </cell>
        </row>
        <row r="387">
          <cell r="C387" t="str">
            <v xml:space="preserve">                    FUTURE LIFESTYLE FASHIONS LTD - BHUBANESWAR                                                         </v>
          </cell>
          <cell r="D387">
            <v>17577.04</v>
          </cell>
          <cell r="H387">
            <v>17577.04</v>
          </cell>
        </row>
        <row r="388">
          <cell r="C388" t="str">
            <v xml:space="preserve">                    FUTURE LIFESTYLE FASHIONS LTD - FRAZER ROAD -PATNA</v>
          </cell>
          <cell r="D388">
            <v>1483313.73</v>
          </cell>
          <cell r="H388">
            <v>1483313.73</v>
          </cell>
        </row>
        <row r="389">
          <cell r="C389" t="str">
            <v xml:space="preserve">                    FUTURE LIFESTYLE FASHIONS LTD - GSM MALL  CHANDANAGAR HYDERABAD -SECUNDERABAD</v>
          </cell>
          <cell r="D389">
            <v>824587.07</v>
          </cell>
          <cell r="H389">
            <v>824587.07</v>
          </cell>
        </row>
        <row r="390">
          <cell r="C390" t="str">
            <v xml:space="preserve">                    FUTURE LIFESTYLE FASHIONS LTD - GUWAHATI (ASSAM) -GUWAHATI</v>
          </cell>
          <cell r="D390">
            <v>1763725.87</v>
          </cell>
          <cell r="H390">
            <v>1763725.87</v>
          </cell>
        </row>
        <row r="391">
          <cell r="C391" t="str">
            <v xml:space="preserve">                    FUTURE LIFESTYLE FASHIONS LTD - HYDERABAD - GACHIBOWLI -SECUNDERABAD</v>
          </cell>
          <cell r="D391">
            <v>755740.8</v>
          </cell>
          <cell r="H391">
            <v>755740.8</v>
          </cell>
        </row>
        <row r="392">
          <cell r="C392" t="str">
            <v xml:space="preserve">                    FUTURE LIFESTYLE FASHIONS LTD - JHARKHAND - RANCHI -RANCHI</v>
          </cell>
          <cell r="D392">
            <v>908019.16</v>
          </cell>
          <cell r="H392">
            <v>908019.16</v>
          </cell>
        </row>
        <row r="393">
          <cell r="C393" t="str">
            <v xml:space="preserve">                    FUTURE LIFESTYLE FASHIONS LTD - JP NAGAR -BANAGLORE</v>
          </cell>
          <cell r="D393">
            <v>453825</v>
          </cell>
          <cell r="H393">
            <v>453825</v>
          </cell>
        </row>
        <row r="394">
          <cell r="C394" t="str">
            <v xml:space="preserve">                    FUTURE LIFESTYLE FASHIONS LTD - KOCHI -COCHIN</v>
          </cell>
          <cell r="D394">
            <v>71255.41</v>
          </cell>
          <cell r="H394">
            <v>71255.41</v>
          </cell>
        </row>
        <row r="395">
          <cell r="C395" t="str">
            <v xml:space="preserve">                    FUTURE LIFESTYLE FASHIONS LTD - KUKATPALLY - HYDERABAD -SECUNDERABAD</v>
          </cell>
          <cell r="D395">
            <v>425925.73</v>
          </cell>
          <cell r="H395">
            <v>425925.73</v>
          </cell>
        </row>
        <row r="396">
          <cell r="C396" t="str">
            <v xml:space="preserve">                    FUTURE LIFESTYLE FASHIONS LTD - PUNJAGUTTA ( G.S CENTRE POINT)  - HYDERABAD -HYDERABAD</v>
          </cell>
          <cell r="D396">
            <v>537475</v>
          </cell>
          <cell r="H396">
            <v>537475</v>
          </cell>
        </row>
        <row r="397">
          <cell r="C397" t="str">
            <v xml:space="preserve">                    FUTURE LIFESTYLE FASHIONS LTD (DIVISION CENTRAL) - CT-SILIGURI-COSMOS MALL -SILIGURI</v>
          </cell>
          <cell r="D397">
            <v>295652.37</v>
          </cell>
          <cell r="H397">
            <v>295652.37</v>
          </cell>
        </row>
        <row r="398">
          <cell r="C398" t="str">
            <v xml:space="preserve">                    FUTURE LIFESTYLE FASHIONS LTD BELLANDUR VILLAGE(SOUL SPACE SPIRIT) -BANGALORE</v>
          </cell>
          <cell r="D398">
            <v>110402.83</v>
          </cell>
          <cell r="H398">
            <v>110402.83</v>
          </cell>
        </row>
        <row r="399">
          <cell r="C399" t="str">
            <v xml:space="preserve">                    FUTURE LIFESTYLE FASHIONS LTD -JAIPUR</v>
          </cell>
          <cell r="D399">
            <v>635858.5</v>
          </cell>
          <cell r="H399">
            <v>635858.5</v>
          </cell>
        </row>
        <row r="400">
          <cell r="C400" t="str">
            <v xml:space="preserve">                GLOBUS STORES - SOR</v>
          </cell>
          <cell r="E400">
            <v>103394.68</v>
          </cell>
          <cell r="I400">
            <v>103394.68</v>
          </cell>
        </row>
        <row r="401">
          <cell r="C401" t="str">
            <v xml:space="preserve">                    GLOBUS STORE LUDHIANA-WEST END MALL - SOR (STORE NO 61) -LUDHIANA</v>
          </cell>
          <cell r="E401">
            <v>130228</v>
          </cell>
          <cell r="I401">
            <v>130228</v>
          </cell>
        </row>
        <row r="402">
          <cell r="C402" t="str">
            <v xml:space="preserve">                    GLOBUS STORE MORADABAD-WAVE CINEMA COMPLEX - SOR (STORE NO 38) -MORADABAD</v>
          </cell>
          <cell r="D402">
            <v>26833.32</v>
          </cell>
          <cell r="H402">
            <v>26833.32</v>
          </cell>
        </row>
        <row r="403">
          <cell r="C403" t="str">
            <v xml:space="preserve">                LIFE STYLE INTERNATIONAL</v>
          </cell>
          <cell r="D403">
            <v>48362893.590000004</v>
          </cell>
          <cell r="F403">
            <v>8783704</v>
          </cell>
          <cell r="G403">
            <v>16429155.310000001</v>
          </cell>
          <cell r="H403">
            <v>40717442.280000001</v>
          </cell>
        </row>
        <row r="404">
          <cell r="C404" t="str">
            <v xml:space="preserve">                    LIFE STYLE INTERNATIONAL  (P) LTD - KOLKATA -KOLKATTA</v>
          </cell>
          <cell r="D404">
            <v>4595804.08</v>
          </cell>
          <cell r="F404">
            <v>349500</v>
          </cell>
          <cell r="H404">
            <v>4945304.08</v>
          </cell>
        </row>
        <row r="405">
          <cell r="C405" t="str">
            <v xml:space="preserve">                    LIFE STYLE INTERNATIONAL (P)  LTD -GURGAON -GURGOAN</v>
          </cell>
          <cell r="D405">
            <v>808526.35</v>
          </cell>
          <cell r="H405">
            <v>808526.35</v>
          </cell>
        </row>
        <row r="406">
          <cell r="C406" t="str">
            <v xml:space="preserve">                    LIFE STYLE INTERNATIONAL (P)  LTD MUMBAI -MUMBAI</v>
          </cell>
          <cell r="D406">
            <v>7708721.9800000004</v>
          </cell>
          <cell r="F406">
            <v>2024481</v>
          </cell>
          <cell r="G406">
            <v>3125957.31</v>
          </cell>
          <cell r="H406">
            <v>6607245.6699999999</v>
          </cell>
        </row>
        <row r="407">
          <cell r="C407" t="str">
            <v xml:space="preserve">                    LIFE STYLE INTERNATIONAL (P) LTD - HYDERABAD -SECUNDERABAD</v>
          </cell>
          <cell r="D407">
            <v>4553616.01</v>
          </cell>
          <cell r="F407">
            <v>809655</v>
          </cell>
          <cell r="G407">
            <v>2000000</v>
          </cell>
          <cell r="H407">
            <v>3363271.01</v>
          </cell>
        </row>
        <row r="408">
          <cell r="C408" t="str">
            <v xml:space="preserve">                    LIFE STYLE INTERNATIONAL (P) LTD- BANGALORE -BANAGLORE</v>
          </cell>
          <cell r="D408">
            <v>9628802.4199999999</v>
          </cell>
          <cell r="F408">
            <v>1734568</v>
          </cell>
          <cell r="G408">
            <v>4000000</v>
          </cell>
          <cell r="H408">
            <v>7363370.4199999999</v>
          </cell>
        </row>
        <row r="409">
          <cell r="C409" t="str">
            <v xml:space="preserve">                    LIFE STYLE INTERNATIONAL (P) LTD -CHENNAI -CHENNAI</v>
          </cell>
          <cell r="D409">
            <v>6818215.4299999997</v>
          </cell>
          <cell r="F409">
            <v>1084143</v>
          </cell>
          <cell r="H409">
            <v>7902358.4299999997</v>
          </cell>
        </row>
        <row r="410">
          <cell r="C410" t="str">
            <v xml:space="preserve">                    LIFE STYLE INTERNATIONAL (P) LTD- MEWAT -HARYANA</v>
          </cell>
          <cell r="D410">
            <v>14249207.32</v>
          </cell>
          <cell r="F410">
            <v>2781357</v>
          </cell>
          <cell r="G410">
            <v>7303198</v>
          </cell>
          <cell r="H410">
            <v>9727366.3200000003</v>
          </cell>
        </row>
        <row r="411">
          <cell r="C411" t="str">
            <v xml:space="preserve">                RELIANCE - CENTRO</v>
          </cell>
          <cell r="D411">
            <v>2086875.53</v>
          </cell>
          <cell r="G411">
            <v>56656</v>
          </cell>
          <cell r="H411">
            <v>2030219.53</v>
          </cell>
        </row>
        <row r="412">
          <cell r="C412" t="str">
            <v xml:space="preserve">                    RRL CENTRO ( SITE F1JH)  SPECTRUM MALL -BANGALORE</v>
          </cell>
          <cell r="E412">
            <v>17955.439999999999</v>
          </cell>
          <cell r="I412">
            <v>17955.439999999999</v>
          </cell>
        </row>
        <row r="413">
          <cell r="C413" t="str">
            <v xml:space="preserve">                    RRL CENTRO (SITE  T8WH) BENGALURU-SOUL SPACE SPIRIT -BANGALORE</v>
          </cell>
          <cell r="D413">
            <v>115958.26</v>
          </cell>
          <cell r="H413">
            <v>115958.26</v>
          </cell>
        </row>
        <row r="414">
          <cell r="C414" t="str">
            <v xml:space="preserve">                    RRL CENTRO (SITE F1BD) POONAM MALL NAGPUR -NAVI MUMBAI</v>
          </cell>
          <cell r="D414">
            <v>361860.33</v>
          </cell>
          <cell r="H414">
            <v>361860.33</v>
          </cell>
        </row>
        <row r="415">
          <cell r="C415" t="str">
            <v xml:space="preserve">                    RRL CENTRO (SITE F1BI) PUNE-AMANORA-TOWN CENTER - PUNE-3 -PUNE</v>
          </cell>
          <cell r="D415">
            <v>47565.36</v>
          </cell>
          <cell r="H415">
            <v>47565.36</v>
          </cell>
        </row>
        <row r="416">
          <cell r="C416" t="str">
            <v xml:space="preserve">                    RRL CENTRO (SITE F1EI)  JAIPUR -JAIPUR</v>
          </cell>
          <cell r="D416">
            <v>28165.279999999999</v>
          </cell>
          <cell r="H416">
            <v>28165.279999999999</v>
          </cell>
        </row>
        <row r="417">
          <cell r="C417" t="str">
            <v xml:space="preserve">                    RRL CENTRO (SITE F1FH)  INDORE -BHOPAL</v>
          </cell>
          <cell r="E417">
            <v>128606</v>
          </cell>
          <cell r="I417">
            <v>128606</v>
          </cell>
        </row>
        <row r="418">
          <cell r="C418" t="str">
            <v xml:space="preserve">                    RRL CENTRO (SITE F1HH)  COSMOS MALL SILIGUDI -NORTH 24 PARGANAS</v>
          </cell>
          <cell r="D418">
            <v>285967.19</v>
          </cell>
          <cell r="H418">
            <v>285967.19</v>
          </cell>
        </row>
        <row r="419">
          <cell r="C419" t="str">
            <v xml:space="preserve">                    RRL CENTRO (SITE F1LH)  GACHIBOWLI HYDERABAD -HYDERABAD CITY</v>
          </cell>
          <cell r="E419">
            <v>390201</v>
          </cell>
          <cell r="I419">
            <v>390201</v>
          </cell>
        </row>
        <row r="420">
          <cell r="C420" t="str">
            <v xml:space="preserve">                    RRL CENTRO (SITE F1PH) SAVYRAJ MALL RANCHI -RANCHI</v>
          </cell>
          <cell r="D420">
            <v>10588.75</v>
          </cell>
          <cell r="H420">
            <v>10588.75</v>
          </cell>
        </row>
        <row r="421">
          <cell r="C421" t="str">
            <v xml:space="preserve">                    RRL CENTRO (SITE F1TH)  ASCENT MALL PUNE -NAVI MUMBAI</v>
          </cell>
          <cell r="D421">
            <v>27706.07</v>
          </cell>
          <cell r="H421">
            <v>27706.07</v>
          </cell>
        </row>
        <row r="422">
          <cell r="C422" t="str">
            <v xml:space="preserve">                    RRL CENTRO (SITE F1UH) AHMEDABAD-AMBAVADI -AHMEDABAD</v>
          </cell>
          <cell r="D422">
            <v>164667.45000000001</v>
          </cell>
          <cell r="H422">
            <v>164667.45000000001</v>
          </cell>
        </row>
        <row r="423">
          <cell r="C423" t="str">
            <v xml:space="preserve">                    RRL CENTRO (SITE F1VH)  VISHAKAPATNAM-MAIN ROAD -VISAKHAPATNAM</v>
          </cell>
          <cell r="D423">
            <v>36386.559999999998</v>
          </cell>
          <cell r="H423">
            <v>36386.559999999998</v>
          </cell>
        </row>
        <row r="424">
          <cell r="C424" t="str">
            <v xml:space="preserve">                    RRL CENTRO (SITE F1XH) LUCKNOW-SAHARA GANJ -LUCKNOW</v>
          </cell>
          <cell r="E424">
            <v>66017.240000000005</v>
          </cell>
          <cell r="I424">
            <v>66017.240000000005</v>
          </cell>
        </row>
        <row r="425">
          <cell r="C425" t="str">
            <v xml:space="preserve">                    RRL CENTRO (SITE T8VX) PATNA-THE MALL-FRAZER ROAD -PATNA</v>
          </cell>
          <cell r="D425">
            <v>224603.62</v>
          </cell>
          <cell r="H425">
            <v>224603.62</v>
          </cell>
        </row>
        <row r="426">
          <cell r="C426" t="str">
            <v xml:space="preserve">                    RRL CENTRO (SITE T8WD) GUWAHATI -GUWAHATI</v>
          </cell>
          <cell r="D426">
            <v>368097.71</v>
          </cell>
          <cell r="H426">
            <v>368097.71</v>
          </cell>
        </row>
        <row r="427">
          <cell r="C427" t="str">
            <v xml:space="preserve">                    RRL CENTRO (SITE T8WJ) KOCHI-M G ROAD-CENTRE SQUAR -KOCHI</v>
          </cell>
          <cell r="E427">
            <v>33876.129999999997</v>
          </cell>
          <cell r="I427">
            <v>33876.129999999997</v>
          </cell>
        </row>
        <row r="428">
          <cell r="C428" t="str">
            <v xml:space="preserve">                    RRL CENTRO (SITE T8WP) MSM PARANJAPE PUNE -NAVI MUMBAI</v>
          </cell>
          <cell r="D428">
            <v>319131.27</v>
          </cell>
          <cell r="H428">
            <v>319131.27</v>
          </cell>
        </row>
        <row r="429">
          <cell r="C429" t="str">
            <v xml:space="preserve">                    RRL CENTRO (SITE T8WV) KUKATPALLY - HYDERABAD -KUKUTPALLY;HYDERABA</v>
          </cell>
          <cell r="D429">
            <v>232630.71</v>
          </cell>
          <cell r="G429">
            <v>56656</v>
          </cell>
          <cell r="H429">
            <v>175974.71</v>
          </cell>
        </row>
        <row r="430">
          <cell r="C430" t="str">
            <v xml:space="preserve">                    RRL CENTRO (SITE T8WW)  GSM MALL HYDERABAD -HYDERABAD CITY</v>
          </cell>
          <cell r="D430">
            <v>57364.59</v>
          </cell>
          <cell r="H430">
            <v>57364.59</v>
          </cell>
        </row>
        <row r="431">
          <cell r="C431" t="str">
            <v xml:space="preserve">                    RRL CENTRO (SITE T8WY) THANE-DAHISAR-THAKUR MALL -MUMBAI</v>
          </cell>
          <cell r="D431">
            <v>53594.73</v>
          </cell>
          <cell r="H431">
            <v>53594.73</v>
          </cell>
        </row>
        <row r="432">
          <cell r="C432" t="str">
            <v xml:space="preserve">                    RRL CENTRO (SITE TC3M) BHUBANESWAR -BHUBANESWAR</v>
          </cell>
          <cell r="D432">
            <v>46981.57</v>
          </cell>
          <cell r="H432">
            <v>46981.57</v>
          </cell>
        </row>
        <row r="433">
          <cell r="C433" t="str">
            <v xml:space="preserve">                    RRL CENTRO (SITE TY5G)  GREAT INDIA PLACE-UTTAR PRADESH -LUCKNOW</v>
          </cell>
          <cell r="D433">
            <v>342261.89</v>
          </cell>
          <cell r="H433">
            <v>342261.89</v>
          </cell>
        </row>
        <row r="434">
          <cell r="C434" t="str">
            <v xml:space="preserve">                RELIANCE - FASHION FACTORY</v>
          </cell>
          <cell r="D434">
            <v>19785413.32</v>
          </cell>
          <cell r="G434">
            <v>4088667.98</v>
          </cell>
          <cell r="H434">
            <v>15696745.34</v>
          </cell>
        </row>
        <row r="435">
          <cell r="C435" t="str">
            <v xml:space="preserve">                    FF ( F1BH KOL-LEE ROAD) RELIANCE RETAIL LIMITED -NORTH 24 PARGANAS</v>
          </cell>
          <cell r="E435">
            <v>15901</v>
          </cell>
          <cell r="I435">
            <v>15901</v>
          </cell>
        </row>
        <row r="436">
          <cell r="C436" t="str">
            <v xml:space="preserve">                    FF ( F1DH NEW DELHI-JANAKPURI)- RELIANCE RETAIL LIMITED -DELHI</v>
          </cell>
          <cell r="D436">
            <v>1003839.96</v>
          </cell>
          <cell r="G436">
            <v>200000</v>
          </cell>
          <cell r="H436">
            <v>803839.96</v>
          </cell>
        </row>
        <row r="437">
          <cell r="C437" t="str">
            <v xml:space="preserve">                    FF ( F1EE  SALEM ) - RELIANCE RETAIL LIMITED -CHENNAI</v>
          </cell>
          <cell r="D437">
            <v>683821.07</v>
          </cell>
          <cell r="G437">
            <v>308078</v>
          </cell>
          <cell r="H437">
            <v>375743.07</v>
          </cell>
        </row>
        <row r="438">
          <cell r="C438" t="str">
            <v xml:space="preserve">                    FF ( F1FD  PATNA GODAVARI ) - RELIANCE RETAIL LIMITED -PATNA</v>
          </cell>
          <cell r="D438">
            <v>742287.74</v>
          </cell>
          <cell r="H438">
            <v>742287.74</v>
          </cell>
        </row>
        <row r="439">
          <cell r="C439" t="str">
            <v xml:space="preserve">                    FF ( F1GD PUNJAB) - RELIANCE RETAIL LIMITED -MOHALI</v>
          </cell>
          <cell r="D439">
            <v>397095.83</v>
          </cell>
          <cell r="G439">
            <v>333461.68</v>
          </cell>
          <cell r="H439">
            <v>63634.15</v>
          </cell>
        </row>
        <row r="440">
          <cell r="C440" t="str">
            <v xml:space="preserve">                    FF ( F1GD ZIRAKPUR)- RELIANCE RETAIL LIMITED -MOHALI</v>
          </cell>
          <cell r="E440">
            <v>624091.24</v>
          </cell>
          <cell r="I440">
            <v>624091.24</v>
          </cell>
        </row>
        <row r="441">
          <cell r="C441" t="str">
            <v xml:space="preserve">                    FF ( F1GE PATNA RAJA BAZAR ) - RELIANCE RETAIL LIMITED -PATNA</v>
          </cell>
          <cell r="D441">
            <v>1244662.1100000001</v>
          </cell>
          <cell r="G441">
            <v>465323.3</v>
          </cell>
          <cell r="H441">
            <v>779338.81</v>
          </cell>
        </row>
        <row r="442">
          <cell r="C442" t="str">
            <v xml:space="preserve">                    FF ( F1GG ALLAHABAD ) - RELIANCE RETAIL LIMITED - UTTARPRADESH -LUCKNOW</v>
          </cell>
          <cell r="D442">
            <v>585470.21</v>
          </cell>
          <cell r="H442">
            <v>585470.21</v>
          </cell>
        </row>
        <row r="443">
          <cell r="C443" t="str">
            <v xml:space="preserve">                    FF ( F1IF SURAT) - RELIANCE RETAIL LIMITED -SURAT</v>
          </cell>
          <cell r="D443">
            <v>590197.73</v>
          </cell>
          <cell r="G443">
            <v>402233</v>
          </cell>
          <cell r="H443">
            <v>187964.73</v>
          </cell>
        </row>
        <row r="444">
          <cell r="C444" t="str">
            <v xml:space="preserve">                    FF ( F1IG DEHARADUN) - RELIANCE RETAIL LIMITED - UTTARNCHAL -DEHARADUN</v>
          </cell>
          <cell r="D444">
            <v>484367.78</v>
          </cell>
          <cell r="H444">
            <v>484367.78</v>
          </cell>
        </row>
        <row r="445">
          <cell r="C445" t="str">
            <v xml:space="preserve">                    FF ( F1JD  SILIGURI ) - RELIANCE RETAIL LIMITED -SILIGURI</v>
          </cell>
          <cell r="D445">
            <v>726091.76</v>
          </cell>
          <cell r="H445">
            <v>726091.76</v>
          </cell>
        </row>
        <row r="446">
          <cell r="C446" t="str">
            <v xml:space="preserve">                    FF ( F1KE  JAIPUR ) - RELIANCE RETAIL LIMITED -JAIPUR</v>
          </cell>
          <cell r="D446">
            <v>1391026.75</v>
          </cell>
          <cell r="G446">
            <v>300000</v>
          </cell>
          <cell r="H446">
            <v>1091026.75</v>
          </cell>
        </row>
        <row r="447">
          <cell r="C447" t="str">
            <v xml:space="preserve">                    FF ( F1LD HYD - DILSUKHNAGAR) - RELIANCE RETAIL LIMITED - TELANGANA -HYDERABAD CITY</v>
          </cell>
          <cell r="D447">
            <v>988609.23</v>
          </cell>
          <cell r="G447">
            <v>300000</v>
          </cell>
          <cell r="H447">
            <v>688609.23</v>
          </cell>
        </row>
        <row r="448">
          <cell r="C448" t="str">
            <v xml:space="preserve">                    FF ( F1LE GHAZIABAD-JAIPURIA SUNRISE) -RELIANCE RETAIL LIMITED -LUCKNOW</v>
          </cell>
          <cell r="D448">
            <v>754849.46</v>
          </cell>
          <cell r="H448">
            <v>754849.46</v>
          </cell>
        </row>
        <row r="449">
          <cell r="C449" t="str">
            <v xml:space="preserve">                    FF ( F1NE AHMEDABAD )- RELIANCE RETAIL LIMITED - GUJARAT -AHMEDABAD</v>
          </cell>
          <cell r="D449">
            <v>325589.03999999998</v>
          </cell>
          <cell r="G449">
            <v>379572</v>
          </cell>
          <cell r="I449">
            <v>53982.96</v>
          </cell>
        </row>
        <row r="450">
          <cell r="C450" t="str">
            <v xml:space="preserve">                    FF ( F1NG GUWAHATI-PRITHVI PLANET )- RELIANCE RETAIL LIMITED -KAMRUP</v>
          </cell>
          <cell r="D450">
            <v>936161.77</v>
          </cell>
          <cell r="G450">
            <v>300000</v>
          </cell>
          <cell r="H450">
            <v>636161.77</v>
          </cell>
        </row>
        <row r="451">
          <cell r="C451" t="str">
            <v xml:space="preserve">                    FF ( F1OD BENGALURU-SARJAPUR ROAD) - RELIANCE RETAIL LIMITED -BANGALORE</v>
          </cell>
          <cell r="D451">
            <v>404345.49</v>
          </cell>
          <cell r="H451">
            <v>404345.49</v>
          </cell>
        </row>
        <row r="452">
          <cell r="C452" t="str">
            <v xml:space="preserve">                    FF ( F1OG ASANSOL) - RELIANCE RETAIL LIMITED -NORTH 24 PARGANAS</v>
          </cell>
          <cell r="D452">
            <v>323185.36</v>
          </cell>
          <cell r="H452">
            <v>323185.36</v>
          </cell>
        </row>
        <row r="453">
          <cell r="C453" t="str">
            <v xml:space="preserve">                    FF ( F1QD KARNATAKA) - RELIANCE RETAIL LIMITED - -BANGALORE</v>
          </cell>
          <cell r="D453">
            <v>1170783.9099999999</v>
          </cell>
          <cell r="G453">
            <v>600000</v>
          </cell>
          <cell r="H453">
            <v>570783.91</v>
          </cell>
        </row>
        <row r="454">
          <cell r="C454" t="str">
            <v xml:space="preserve">                    FF ( F1RF LUCKNOW) - RELIACE RETAILS LIMITED -KANPUR</v>
          </cell>
          <cell r="D454">
            <v>1215004.46</v>
          </cell>
          <cell r="G454">
            <v>400000</v>
          </cell>
          <cell r="H454">
            <v>815004.46</v>
          </cell>
        </row>
        <row r="455">
          <cell r="C455" t="str">
            <v xml:space="preserve">                    FF ( F1SG INDORE ) - RELIANCE RETAIL LIMITED -BHOPAL</v>
          </cell>
          <cell r="D455">
            <v>1101639.45</v>
          </cell>
          <cell r="H455">
            <v>1101639.45</v>
          </cell>
        </row>
        <row r="456">
          <cell r="C456" t="str">
            <v xml:space="preserve">                    FF ( F1TD  KUKATPALLY ) - RELIANCE RETAIL LIMITED -HYDERABAD CITY</v>
          </cell>
          <cell r="D456">
            <v>1046120.12</v>
          </cell>
          <cell r="G456">
            <v>100000</v>
          </cell>
          <cell r="H456">
            <v>946120.12</v>
          </cell>
        </row>
        <row r="457">
          <cell r="C457" t="str">
            <v xml:space="preserve">                    FF ( F1WG  LUCKNOW ) - RELIANCE RETAIL LIMITED -LUCKNOW</v>
          </cell>
          <cell r="D457">
            <v>309631.26</v>
          </cell>
          <cell r="H457">
            <v>309631.26</v>
          </cell>
        </row>
        <row r="458">
          <cell r="C458" t="str">
            <v xml:space="preserve">                    FF ( F1XG CHENNAI- PALLIKARANAI) - RELIANCE RETAIL LIMTED -CHE NNAI</v>
          </cell>
          <cell r="D458">
            <v>1636719.39</v>
          </cell>
          <cell r="H458">
            <v>1636719.39</v>
          </cell>
        </row>
        <row r="459">
          <cell r="C459" t="str">
            <v xml:space="preserve">                    FF ( FR1E KARNAL KUNJPURA ROAD) RELIANCE RETAIL LIMITED -GURGOAN</v>
          </cell>
          <cell r="E459">
            <v>727442.55</v>
          </cell>
          <cell r="I459">
            <v>727442.55</v>
          </cell>
        </row>
        <row r="460">
          <cell r="C460" t="str">
            <v xml:space="preserve">                    FF ( FR1L RAEBARELI SATGURU HEIGH)- RELIANCE RETAIL LIMITED -LUCKNOW</v>
          </cell>
          <cell r="D460">
            <v>412180.85</v>
          </cell>
          <cell r="H460">
            <v>412180.85</v>
          </cell>
        </row>
        <row r="461">
          <cell r="C461" t="str">
            <v xml:space="preserve">                    FF ( FR1Y MORADABAD B R SQUARE ) - RELIANCE RETAIL LIMITED -LUCKNOW</v>
          </cell>
          <cell r="D461">
            <v>1255775.3799999999</v>
          </cell>
          <cell r="H461">
            <v>1255775.3799999999</v>
          </cell>
        </row>
        <row r="462">
          <cell r="C462" t="str">
            <v xml:space="preserve">                    FF ( FR2V  LUCKNOW-ALAMBAGH)- RELIANCE RETAIL LIMITED -LUCKNOW</v>
          </cell>
          <cell r="D462">
            <v>215041.12</v>
          </cell>
          <cell r="H462">
            <v>215041.12</v>
          </cell>
        </row>
        <row r="463">
          <cell r="C463" t="str">
            <v xml:space="preserve">                    FF ( FR3N TRITON MALL) - RELIANCE RETAIL LIMITED -JAIPUR</v>
          </cell>
          <cell r="D463">
            <v>1208350.8799999999</v>
          </cell>
          <cell r="H463">
            <v>1208350.8799999999</v>
          </cell>
        </row>
        <row r="464">
          <cell r="C464" t="str">
            <v xml:space="preserve">            ONLINE</v>
          </cell>
          <cell r="D464">
            <v>7606785.5599999996</v>
          </cell>
          <cell r="F464">
            <v>3681296.99</v>
          </cell>
          <cell r="G464">
            <v>3933541.93</v>
          </cell>
          <cell r="H464">
            <v>7354540.6200000001</v>
          </cell>
        </row>
        <row r="465">
          <cell r="C465" t="str">
            <v xml:space="preserve">                AMAZON - MARKET PLACE                                                                               </v>
          </cell>
          <cell r="F465">
            <v>4592</v>
          </cell>
          <cell r="G465">
            <v>4592</v>
          </cell>
        </row>
        <row r="466">
          <cell r="C466" t="str">
            <v xml:space="preserve">                BIG FOOT RETAIL SOLUTIONS PVT LTD ( SHIPROCKET PVT LTD ) -GURUGRAM</v>
          </cell>
          <cell r="D466">
            <v>4606.24</v>
          </cell>
          <cell r="G466">
            <v>2784.8</v>
          </cell>
          <cell r="H466">
            <v>1821.44</v>
          </cell>
        </row>
        <row r="467">
          <cell r="C467" t="str">
            <v xml:space="preserve">                DIRECT ONLINE CUSTOMER                                                                              </v>
          </cell>
          <cell r="D467">
            <v>35323.99</v>
          </cell>
          <cell r="F467">
            <v>95520</v>
          </cell>
          <cell r="G467">
            <v>113073.23</v>
          </cell>
          <cell r="H467">
            <v>17770.759999999998</v>
          </cell>
        </row>
        <row r="468">
          <cell r="C468" t="str">
            <v xml:space="preserve">                FLIPKART ONLINE SALES                                                                               </v>
          </cell>
          <cell r="F468">
            <v>80341</v>
          </cell>
          <cell r="G468">
            <v>28944.38</v>
          </cell>
          <cell r="H468">
            <v>51396.62</v>
          </cell>
        </row>
        <row r="469">
          <cell r="C469" t="str">
            <v xml:space="preserve">                MYNTRA DESIGNS - PPMP  -NEW KARNATAKA -BANGALORE</v>
          </cell>
          <cell r="D469">
            <v>4692663.99</v>
          </cell>
          <cell r="F469">
            <v>2796416.96</v>
          </cell>
          <cell r="G469">
            <v>2472173.4300000002</v>
          </cell>
          <cell r="H469">
            <v>5016907.5199999996</v>
          </cell>
        </row>
        <row r="470">
          <cell r="C470" t="str">
            <v xml:space="preserve">                MYNTRA DESIGNS - PPMP -NEW B2C-SHIPPING CHG-TDS 94C AC                                              </v>
          </cell>
          <cell r="G470">
            <v>277063.96999999997</v>
          </cell>
          <cell r="I470">
            <v>277063.96999999997</v>
          </cell>
        </row>
        <row r="471">
          <cell r="C471" t="str">
            <v xml:space="preserve">                MYNTRA JABONG INDIA PVT LTD - HOSKOTE - B2C OLD                                                     </v>
          </cell>
          <cell r="E471">
            <v>0</v>
          </cell>
          <cell r="I471">
            <v>0</v>
          </cell>
        </row>
        <row r="472">
          <cell r="C472" t="str">
            <v xml:space="preserve">                RELIANCE AJIO - B2C- OMNI MODEL -TUMKUR</v>
          </cell>
          <cell r="D472">
            <v>2874191.34</v>
          </cell>
          <cell r="F472">
            <v>629386</v>
          </cell>
          <cell r="G472">
            <v>959869.09</v>
          </cell>
          <cell r="H472">
            <v>2543708.25</v>
          </cell>
        </row>
        <row r="473">
          <cell r="C473" t="str">
            <v xml:space="preserve">                SHOPIFY PAYMENTS - RAZER      -MUMBAI</v>
          </cell>
          <cell r="F473">
            <v>41815.03</v>
          </cell>
          <cell r="G473">
            <v>41815.03</v>
          </cell>
        </row>
        <row r="474">
          <cell r="C474" t="str">
            <v xml:space="preserve">                SHOPIFY-PAYU PAYMENTS-PYTM PAYMENT SERVICES                                                         </v>
          </cell>
          <cell r="F474">
            <v>33226</v>
          </cell>
          <cell r="G474">
            <v>33226</v>
          </cell>
        </row>
        <row r="475">
          <cell r="C475" t="str">
            <v xml:space="preserve">        OTHER BRANDS</v>
          </cell>
          <cell r="D475">
            <v>10540007.73</v>
          </cell>
          <cell r="F475">
            <v>12858467.82</v>
          </cell>
          <cell r="G475">
            <v>18658550</v>
          </cell>
          <cell r="H475">
            <v>4739925.55</v>
          </cell>
        </row>
        <row r="476">
          <cell r="C476" t="str">
            <v xml:space="preserve">            OTHER BRAND</v>
          </cell>
          <cell r="D476">
            <v>10748703.32</v>
          </cell>
          <cell r="F476">
            <v>11396513.82</v>
          </cell>
          <cell r="G476">
            <v>17964310</v>
          </cell>
          <cell r="H476">
            <v>4180907.14</v>
          </cell>
        </row>
        <row r="477">
          <cell r="C477" t="str">
            <v xml:space="preserve">                BENETTON INDIA PVT LTD        -HARYANA</v>
          </cell>
          <cell r="D477">
            <v>3886566</v>
          </cell>
          <cell r="F477">
            <v>3671715</v>
          </cell>
          <cell r="G477">
            <v>7558281</v>
          </cell>
        </row>
        <row r="478">
          <cell r="C478" t="str">
            <v xml:space="preserve">                CELIO FUTURE FASHION PVT LTD  -BHIWANDI</v>
          </cell>
          <cell r="F478">
            <v>3854974</v>
          </cell>
          <cell r="G478">
            <v>305633</v>
          </cell>
          <cell r="H478">
            <v>3549341</v>
          </cell>
        </row>
        <row r="479">
          <cell r="C479" t="str">
            <v xml:space="preserve">                INDIAN TERRAIN FASHIONS LIMITED -CHENNAI</v>
          </cell>
          <cell r="D479">
            <v>301083.55</v>
          </cell>
          <cell r="H479">
            <v>301083.55</v>
          </cell>
        </row>
        <row r="480">
          <cell r="C480" t="str">
            <v xml:space="preserve">                PDS LIMITED                   -KOLKATA</v>
          </cell>
          <cell r="E480">
            <v>0.82</v>
          </cell>
          <cell r="F480">
            <v>0.82</v>
          </cell>
        </row>
        <row r="481">
          <cell r="C481" t="str">
            <v xml:space="preserve">                PEPE JEANS INDIA LIMITED      -MUMBAI</v>
          </cell>
          <cell r="D481">
            <v>6317355.6399999997</v>
          </cell>
          <cell r="F481">
            <v>3869824</v>
          </cell>
          <cell r="G481">
            <v>10095914</v>
          </cell>
          <cell r="H481">
            <v>91265.64</v>
          </cell>
        </row>
        <row r="482">
          <cell r="C482" t="str">
            <v xml:space="preserve">                PUMA SPORTS INDIA PVT LTD     -BANGALORE</v>
          </cell>
          <cell r="D482">
            <v>128035.19</v>
          </cell>
          <cell r="H482">
            <v>128035.19</v>
          </cell>
        </row>
        <row r="483">
          <cell r="C483" t="str">
            <v xml:space="preserve">                RADHAMANI TEXTILES PRIVATE LIMITED-DEBTOR -BANGALORE</v>
          </cell>
          <cell r="D483">
            <v>111181.75999999999</v>
          </cell>
          <cell r="H483">
            <v>111181.75999999999</v>
          </cell>
        </row>
        <row r="484">
          <cell r="C484" t="str">
            <v xml:space="preserve">                ZETWERK MANUFACTURING BUSINESSES PRIVATE LIMITED -BANGALORE</v>
          </cell>
          <cell r="D484">
            <v>4482</v>
          </cell>
          <cell r="G484">
            <v>4482</v>
          </cell>
        </row>
        <row r="485">
          <cell r="C485" t="str">
            <v xml:space="preserve">            OTHERS / STOCKLOT</v>
          </cell>
          <cell r="E485">
            <v>301555.59000000003</v>
          </cell>
          <cell r="F485">
            <v>1435247</v>
          </cell>
          <cell r="G485">
            <v>658512</v>
          </cell>
          <cell r="H485">
            <v>475179.41</v>
          </cell>
        </row>
        <row r="486">
          <cell r="C486" t="str">
            <v xml:space="preserve">                ABHIRAJ GARMENTS              -BANGALORE</v>
          </cell>
          <cell r="E486">
            <v>36744</v>
          </cell>
          <cell r="I486">
            <v>36744</v>
          </cell>
        </row>
        <row r="487">
          <cell r="C487" t="str">
            <v xml:space="preserve">                ALLURE FASHIONS ( INDIA)      -BANGALORE</v>
          </cell>
          <cell r="D487">
            <v>95411</v>
          </cell>
          <cell r="H487">
            <v>95411</v>
          </cell>
        </row>
        <row r="488">
          <cell r="C488" t="str">
            <v xml:space="preserve">                ARS EXPORT                    -BANGALORE</v>
          </cell>
          <cell r="E488">
            <v>21168</v>
          </cell>
          <cell r="I488">
            <v>21168</v>
          </cell>
        </row>
        <row r="489">
          <cell r="C489" t="str">
            <v xml:space="preserve">                BALU EXPORTS,                 -TIRUPUR</v>
          </cell>
          <cell r="E489">
            <v>2520</v>
          </cell>
          <cell r="I489">
            <v>2520</v>
          </cell>
        </row>
        <row r="490">
          <cell r="C490" t="str">
            <v xml:space="preserve">                BSV TEXTILES                  -DAVANAGERE</v>
          </cell>
          <cell r="D490">
            <v>5733</v>
          </cell>
          <cell r="H490">
            <v>5733</v>
          </cell>
        </row>
        <row r="491">
          <cell r="C491" t="str">
            <v xml:space="preserve">                CELEBRITY FASHIONS LIMITED    -CHENNAI</v>
          </cell>
          <cell r="D491">
            <v>2668</v>
          </cell>
          <cell r="H491">
            <v>2668</v>
          </cell>
        </row>
        <row r="492">
          <cell r="C492" t="str">
            <v xml:space="preserve">                CREDENCE ENTERPRISES PRIVATE LIMITED-NEW -RANCHI</v>
          </cell>
          <cell r="E492">
            <v>81001</v>
          </cell>
          <cell r="I492">
            <v>81001</v>
          </cell>
        </row>
        <row r="493">
          <cell r="C493" t="str">
            <v xml:space="preserve">                CREDENCE ENTERPRISES PVT LTD  -RANCHI</v>
          </cell>
          <cell r="E493">
            <v>443145</v>
          </cell>
          <cell r="I493">
            <v>443145</v>
          </cell>
        </row>
        <row r="494">
          <cell r="C494" t="str">
            <v xml:space="preserve">                DUA FASHION  ( STOCK LOT DEHRADUN ) -DEHRADUN</v>
          </cell>
          <cell r="D494">
            <v>25</v>
          </cell>
          <cell r="H494">
            <v>25</v>
          </cell>
        </row>
        <row r="495">
          <cell r="C495" t="str">
            <v xml:space="preserve">                FASHION FIESTA                -SRINAGAR</v>
          </cell>
          <cell r="E495">
            <v>585272</v>
          </cell>
          <cell r="I495">
            <v>585272</v>
          </cell>
        </row>
        <row r="496">
          <cell r="C496" t="str">
            <v xml:space="preserve">                FORTITUDE GROUPS              -HARYANA</v>
          </cell>
          <cell r="D496">
            <v>588</v>
          </cell>
          <cell r="H496">
            <v>588</v>
          </cell>
        </row>
        <row r="497">
          <cell r="C497" t="str">
            <v xml:space="preserve">                GAURAV                        -PUNE</v>
          </cell>
          <cell r="D497">
            <v>39911.4</v>
          </cell>
          <cell r="H497">
            <v>39911.4</v>
          </cell>
        </row>
        <row r="498">
          <cell r="C498" t="str">
            <v xml:space="preserve">                GAURAV JAGGI                  -BANAGLORE</v>
          </cell>
          <cell r="D498">
            <v>1890</v>
          </cell>
          <cell r="H498">
            <v>1890</v>
          </cell>
        </row>
        <row r="499">
          <cell r="C499" t="str">
            <v xml:space="preserve">                HIND HOSIERY MILLS            -LUDHIANA</v>
          </cell>
          <cell r="D499">
            <v>18181</v>
          </cell>
          <cell r="H499">
            <v>18181</v>
          </cell>
        </row>
        <row r="500">
          <cell r="C500" t="str">
            <v xml:space="preserve">                INNOVATIVE RETAIL CONCEPTS PRIVATE LIMITED ( DASANAPURA ) -BANAGLORE</v>
          </cell>
          <cell r="E500">
            <v>45</v>
          </cell>
          <cell r="I500">
            <v>45</v>
          </cell>
        </row>
        <row r="501">
          <cell r="C501" t="str">
            <v xml:space="preserve">                JAI VESHNO JI TRADERS         -HARIDWAR</v>
          </cell>
          <cell r="D501">
            <v>309732</v>
          </cell>
          <cell r="H501">
            <v>309732</v>
          </cell>
        </row>
        <row r="502">
          <cell r="C502" t="str">
            <v xml:space="preserve">                JGM INDUSTRIES PVT. LTD.      -LUDHIANA</v>
          </cell>
          <cell r="D502">
            <v>2281</v>
          </cell>
          <cell r="H502">
            <v>2281</v>
          </cell>
        </row>
        <row r="503">
          <cell r="C503" t="str">
            <v xml:space="preserve">                K SQUARE ENTEPRISES           -BANGALORE</v>
          </cell>
          <cell r="D503">
            <v>18525.57</v>
          </cell>
          <cell r="H503">
            <v>18525.57</v>
          </cell>
        </row>
        <row r="504">
          <cell r="C504" t="str">
            <v xml:space="preserve">                K2 TECHNOSOFT INDIA PVT LTD   -PUNE</v>
          </cell>
          <cell r="E504">
            <v>2145</v>
          </cell>
          <cell r="I504">
            <v>2145</v>
          </cell>
        </row>
        <row r="505">
          <cell r="C505" t="str">
            <v xml:space="preserve">                KAMALA APPARELS - BANGALORE   -BANAGLORE</v>
          </cell>
          <cell r="E505">
            <v>28268</v>
          </cell>
          <cell r="I505">
            <v>28268</v>
          </cell>
        </row>
        <row r="506">
          <cell r="C506" t="str">
            <v xml:space="preserve">                KLASSIC FABRICS               -MUMBAI</v>
          </cell>
          <cell r="D506">
            <v>8137.5</v>
          </cell>
          <cell r="H506">
            <v>8137.5</v>
          </cell>
        </row>
        <row r="507">
          <cell r="C507" t="str">
            <v xml:space="preserve">                MOTHERLAND GARMENTS PVT LTD ( DEBTOR) -BANGALORE</v>
          </cell>
          <cell r="D507">
            <v>315000</v>
          </cell>
          <cell r="H507">
            <v>315000</v>
          </cell>
        </row>
        <row r="508">
          <cell r="C508" t="str">
            <v xml:space="preserve">                NANDANA CREATIONS             -BANAGLORE</v>
          </cell>
          <cell r="D508">
            <v>1</v>
          </cell>
          <cell r="H508">
            <v>1</v>
          </cell>
        </row>
        <row r="509">
          <cell r="C509" t="str">
            <v xml:space="preserve">                NYKA EVENT PVT LTD            -MUMBAI</v>
          </cell>
          <cell r="E509">
            <v>94136.960000000006</v>
          </cell>
          <cell r="I509">
            <v>94136.960000000006</v>
          </cell>
        </row>
        <row r="510">
          <cell r="C510" t="str">
            <v xml:space="preserve">                PARV MACHHAR                  -AKHOLA</v>
          </cell>
          <cell r="D510">
            <v>4949</v>
          </cell>
          <cell r="H510">
            <v>4949</v>
          </cell>
        </row>
        <row r="511">
          <cell r="C511" t="str">
            <v xml:space="preserve">                PETEXX INDIA EXPORTS          -TIRUPUR</v>
          </cell>
          <cell r="D511">
            <v>2843</v>
          </cell>
          <cell r="H511">
            <v>2843</v>
          </cell>
        </row>
        <row r="512">
          <cell r="C512" t="str">
            <v xml:space="preserve">                PRATEEK APPARELS PVT LTD      -BANAGLORE</v>
          </cell>
          <cell r="D512">
            <v>37767</v>
          </cell>
          <cell r="H512">
            <v>37767</v>
          </cell>
        </row>
        <row r="513">
          <cell r="C513" t="str">
            <v xml:space="preserve">                RADHEY DEPARTMENTAL STORE     -DEHARADUN</v>
          </cell>
          <cell r="D513">
            <v>1532</v>
          </cell>
          <cell r="H513">
            <v>1532</v>
          </cell>
        </row>
        <row r="514">
          <cell r="C514" t="str">
            <v xml:space="preserve">                RAJ CREATIONS                 -BANGALORE</v>
          </cell>
          <cell r="D514">
            <v>149281</v>
          </cell>
          <cell r="F514">
            <v>516049</v>
          </cell>
          <cell r="G514">
            <v>386128</v>
          </cell>
          <cell r="H514">
            <v>279202</v>
          </cell>
        </row>
        <row r="515">
          <cell r="C515" t="str">
            <v xml:space="preserve">                RISHI SOOD                                                                                          </v>
          </cell>
          <cell r="D515">
            <v>9138</v>
          </cell>
          <cell r="H515">
            <v>9138</v>
          </cell>
        </row>
        <row r="516">
          <cell r="C516" t="str">
            <v xml:space="preserve">                ROUTE 77 TRADE CULTURE        -BANGALORE</v>
          </cell>
          <cell r="D516">
            <v>1</v>
          </cell>
          <cell r="H516">
            <v>1</v>
          </cell>
        </row>
        <row r="517">
          <cell r="C517" t="str">
            <v xml:space="preserve">                S K TRADERS                   -BANAGLORE</v>
          </cell>
          <cell r="E517">
            <v>122099</v>
          </cell>
          <cell r="I517">
            <v>122099</v>
          </cell>
        </row>
        <row r="518">
          <cell r="C518" t="str">
            <v xml:space="preserve">                SAGAR SANGAM TEXILE PVT. LTD. -KOLKATA</v>
          </cell>
          <cell r="D518">
            <v>16183</v>
          </cell>
          <cell r="G518">
            <v>16183</v>
          </cell>
        </row>
        <row r="519">
          <cell r="C519" t="str">
            <v xml:space="preserve">                SANGEETA                      -MUMBAI</v>
          </cell>
          <cell r="D519">
            <v>11182</v>
          </cell>
          <cell r="H519">
            <v>11182</v>
          </cell>
        </row>
        <row r="520">
          <cell r="C520" t="str">
            <v xml:space="preserve">                SHRI SAI ENTERPRISES          -NEW DELHI</v>
          </cell>
          <cell r="E520">
            <v>18684</v>
          </cell>
          <cell r="I520">
            <v>18684</v>
          </cell>
        </row>
        <row r="521">
          <cell r="C521" t="str">
            <v xml:space="preserve">                SHRI VAISHNO JI TRADERS       -HARIDWAR</v>
          </cell>
          <cell r="E521">
            <v>17000</v>
          </cell>
          <cell r="I521">
            <v>17000</v>
          </cell>
        </row>
        <row r="522">
          <cell r="C522" t="str">
            <v xml:space="preserve">                SLR GARMENTS                  -BANGALORE</v>
          </cell>
          <cell r="D522">
            <v>2256</v>
          </cell>
          <cell r="F522">
            <v>662996</v>
          </cell>
          <cell r="H522">
            <v>665252</v>
          </cell>
        </row>
        <row r="523">
          <cell r="C523" t="str">
            <v xml:space="preserve">                SRI MANJUNATHA CREATIONS (LOKESH STOCK LOT) -BANGALORE</v>
          </cell>
          <cell r="E523">
            <v>295</v>
          </cell>
          <cell r="I523">
            <v>295</v>
          </cell>
        </row>
        <row r="524">
          <cell r="C524" t="str">
            <v xml:space="preserve">                SSS GLOBAL FASHIONS                                                                                 </v>
          </cell>
          <cell r="E524">
            <v>10310</v>
          </cell>
          <cell r="I524">
            <v>10310</v>
          </cell>
        </row>
        <row r="525">
          <cell r="C525" t="str">
            <v xml:space="preserve">                SUSPENCE A/C                  -BANGALORE</v>
          </cell>
          <cell r="D525">
            <v>18003.900000000001</v>
          </cell>
          <cell r="F525">
            <v>2</v>
          </cell>
          <cell r="G525">
            <v>1</v>
          </cell>
          <cell r="H525">
            <v>18004.900000000001</v>
          </cell>
        </row>
        <row r="526">
          <cell r="C526" t="str">
            <v xml:space="preserve">                TEXTILE INTERNATIONALS        -BANGALORE</v>
          </cell>
          <cell r="D526">
            <v>74986</v>
          </cell>
          <cell r="H526">
            <v>74986</v>
          </cell>
        </row>
        <row r="527">
          <cell r="C527" t="str">
            <v xml:space="preserve">                UNITED FASHION CLOSET         -BANAGLORE</v>
          </cell>
          <cell r="F527">
            <v>256200</v>
          </cell>
          <cell r="G527">
            <v>256200</v>
          </cell>
        </row>
        <row r="528">
          <cell r="C528" t="str">
            <v xml:space="preserve">                VENKATESH A (CAD)             -BANAGLORE</v>
          </cell>
          <cell r="D528">
            <v>4536</v>
          </cell>
          <cell r="H528">
            <v>4536</v>
          </cell>
        </row>
        <row r="529">
          <cell r="C529" t="str">
            <v xml:space="preserve">                VISHAL SURI                                                                                         </v>
          </cell>
          <cell r="D529">
            <v>7286</v>
          </cell>
          <cell r="H529">
            <v>7286</v>
          </cell>
        </row>
        <row r="530">
          <cell r="C530" t="str">
            <v xml:space="preserve">                VIVEK TRIPATHI                -BANAGLORE</v>
          </cell>
          <cell r="D530">
            <v>3249</v>
          </cell>
          <cell r="H530">
            <v>3249</v>
          </cell>
        </row>
        <row r="531">
          <cell r="C531" t="str">
            <v xml:space="preserve">            PPE KIT CUSTOMES</v>
          </cell>
          <cell r="D531">
            <v>19787</v>
          </cell>
          <cell r="H531">
            <v>19787</v>
          </cell>
        </row>
        <row r="532">
          <cell r="C532" t="str">
            <v xml:space="preserve">                JIYANSH ENTERPRISE            -SURAT</v>
          </cell>
          <cell r="D532">
            <v>2400</v>
          </cell>
          <cell r="H532">
            <v>2400</v>
          </cell>
        </row>
        <row r="533">
          <cell r="C533" t="str">
            <v xml:space="preserve">                SHIBANI CHHABRIA GARMENTS PUR                                                                       </v>
          </cell>
          <cell r="D533">
            <v>5</v>
          </cell>
          <cell r="H533">
            <v>5</v>
          </cell>
        </row>
        <row r="534">
          <cell r="C534" t="str">
            <v xml:space="preserve">                SUMITH SIDDAGANGAIAH                                                                                </v>
          </cell>
          <cell r="D534">
            <v>1260</v>
          </cell>
          <cell r="H534">
            <v>1260</v>
          </cell>
        </row>
        <row r="535">
          <cell r="C535" t="str">
            <v xml:space="preserve">                SUPERMARKET GROCERY SUPPLIES PVT LTD - MUMBAI -BHIWANDI</v>
          </cell>
          <cell r="D535">
            <v>16122</v>
          </cell>
          <cell r="H535">
            <v>16122</v>
          </cell>
        </row>
        <row r="536">
          <cell r="C536" t="str">
            <v xml:space="preserve">            STAFF</v>
          </cell>
          <cell r="D536">
            <v>73073</v>
          </cell>
          <cell r="F536">
            <v>26707</v>
          </cell>
          <cell r="G536">
            <v>35728</v>
          </cell>
          <cell r="H536">
            <v>64052</v>
          </cell>
        </row>
        <row r="537">
          <cell r="C537" t="str">
            <v xml:space="preserve">                AKSHAY AHUJA                                                                                        </v>
          </cell>
          <cell r="D537">
            <v>10020</v>
          </cell>
          <cell r="H537">
            <v>10020</v>
          </cell>
        </row>
        <row r="538">
          <cell r="C538" t="str">
            <v xml:space="preserve">                ANANDA KUMAR DEVGOSWAMI ( TS 824 ) GARMENTS PURCHASE                                                </v>
          </cell>
          <cell r="D538">
            <v>4000</v>
          </cell>
          <cell r="F538">
            <v>4751</v>
          </cell>
          <cell r="G538">
            <v>8751</v>
          </cell>
        </row>
        <row r="539">
          <cell r="C539" t="str">
            <v xml:space="preserve">                ANIL DESRAJ SOOD - GARMENT PURCHASE                                                                 </v>
          </cell>
          <cell r="F539">
            <v>1826</v>
          </cell>
          <cell r="G539">
            <v>1826</v>
          </cell>
        </row>
        <row r="540">
          <cell r="C540" t="str">
            <v xml:space="preserve">                ASHISH TYAGI GARMENTS PURCHASE                                                                      </v>
          </cell>
          <cell r="D540">
            <v>2267</v>
          </cell>
          <cell r="H540">
            <v>2267</v>
          </cell>
        </row>
        <row r="541">
          <cell r="C541" t="str">
            <v xml:space="preserve">                AVIT ANAND ( JUNIOR MERCHANDISER T NO 10778) - GARMENT PURCHASE                                     </v>
          </cell>
          <cell r="D541">
            <v>4300</v>
          </cell>
          <cell r="H541">
            <v>4300</v>
          </cell>
        </row>
        <row r="542">
          <cell r="C542" t="str">
            <v xml:space="preserve">                BALASUBRAMANIAM G (GARMENTS PURCHASE)                                                               </v>
          </cell>
          <cell r="D542">
            <v>21246</v>
          </cell>
          <cell r="H542">
            <v>21246</v>
          </cell>
        </row>
        <row r="543">
          <cell r="C543" t="str">
            <v xml:space="preserve">                BHASKAR ( FLIPCARBON )        -BANGALORE</v>
          </cell>
          <cell r="D543">
            <v>1574</v>
          </cell>
          <cell r="H543">
            <v>1574</v>
          </cell>
        </row>
        <row r="544">
          <cell r="C544" t="str">
            <v xml:space="preserve">                CHANDAN KUMAR DAS - GARMENT PURCHASE                                                                </v>
          </cell>
          <cell r="F544">
            <v>3212</v>
          </cell>
          <cell r="G544">
            <v>3212</v>
          </cell>
        </row>
        <row r="545">
          <cell r="C545" t="str">
            <v xml:space="preserve">                CHANDRU TS-244 GAR PURCHASE   -BANGALORE</v>
          </cell>
          <cell r="D545">
            <v>2678</v>
          </cell>
          <cell r="H545">
            <v>2678</v>
          </cell>
        </row>
        <row r="546">
          <cell r="C546" t="str">
            <v xml:space="preserve">                DAMODAR CHHABRIA - GARMENTS PURCHASE                                                                </v>
          </cell>
          <cell r="D546">
            <v>468</v>
          </cell>
          <cell r="F546">
            <v>6</v>
          </cell>
          <cell r="G546">
            <v>474</v>
          </cell>
        </row>
        <row r="547">
          <cell r="C547" t="str">
            <v xml:space="preserve">                DINESH KUMAR D.B - GARMENT PURCHASE                                                                 </v>
          </cell>
          <cell r="F547">
            <v>756</v>
          </cell>
          <cell r="G547">
            <v>756</v>
          </cell>
        </row>
        <row r="548">
          <cell r="C548" t="str">
            <v xml:space="preserve">                DIVAKAR (STORE)- GAR PURCHASE -BANGALORE</v>
          </cell>
          <cell r="F548">
            <v>1344</v>
          </cell>
          <cell r="H548">
            <v>1344</v>
          </cell>
        </row>
        <row r="549">
          <cell r="C549" t="str">
            <v xml:space="preserve">                EUGENE COOPER ( GARMENTS PURCHASE)                                                                  </v>
          </cell>
          <cell r="D549">
            <v>6833</v>
          </cell>
          <cell r="H549">
            <v>6833</v>
          </cell>
        </row>
        <row r="550">
          <cell r="C550" t="str">
            <v xml:space="preserve">                FRANCIS GARMENTS PURCHASE (TS 582)                                                                  </v>
          </cell>
          <cell r="D550">
            <v>1995</v>
          </cell>
          <cell r="F550">
            <v>3199</v>
          </cell>
          <cell r="G550">
            <v>5194</v>
          </cell>
        </row>
        <row r="551">
          <cell r="C551" t="str">
            <v xml:space="preserve">                GANGADEVI - GARMENTS PUR      -BANGALORE</v>
          </cell>
          <cell r="F551">
            <v>1260</v>
          </cell>
          <cell r="G551">
            <v>1260</v>
          </cell>
        </row>
        <row r="552">
          <cell r="C552" t="str">
            <v xml:space="preserve">                GEETHA  GARMENT PURCHASE (798 ) -BANGALORE</v>
          </cell>
          <cell r="F552">
            <v>1784</v>
          </cell>
          <cell r="G552">
            <v>1784</v>
          </cell>
        </row>
        <row r="553">
          <cell r="C553" t="str">
            <v xml:space="preserve">                HARISH ( TS 458 ) GARMENTS PURCHASE                                                                 </v>
          </cell>
          <cell r="D553">
            <v>1100</v>
          </cell>
          <cell r="G553">
            <v>1100</v>
          </cell>
        </row>
        <row r="554">
          <cell r="C554" t="str">
            <v xml:space="preserve">                JOHN WOODLAND                 -BANAGLORE</v>
          </cell>
          <cell r="D554">
            <v>4200</v>
          </cell>
          <cell r="H554">
            <v>4200</v>
          </cell>
        </row>
        <row r="555">
          <cell r="C555" t="str">
            <v xml:space="preserve">                KENCHAPPA  ( TOKEN  NO :717  )-GARMENT PURCHASE                                                     </v>
          </cell>
          <cell r="D555">
            <v>7235</v>
          </cell>
          <cell r="H555">
            <v>7235</v>
          </cell>
        </row>
        <row r="556">
          <cell r="C556" t="str">
            <v xml:space="preserve">                NAVEEN A M ( SATYAN SIR DEIVER )                                                                    </v>
          </cell>
          <cell r="D556">
            <v>1050</v>
          </cell>
          <cell r="H556">
            <v>1050</v>
          </cell>
        </row>
        <row r="557">
          <cell r="C557" t="str">
            <v xml:space="preserve">                PRAKASH TS 350 -GAR PURCHASE  -BANGALORE</v>
          </cell>
          <cell r="F557">
            <v>893</v>
          </cell>
          <cell r="H557">
            <v>893</v>
          </cell>
        </row>
        <row r="558">
          <cell r="C558" t="str">
            <v xml:space="preserve">                PUSHPENDER - GARMENTS PURCHASE                                                                      </v>
          </cell>
          <cell r="F558">
            <v>1007</v>
          </cell>
          <cell r="G558">
            <v>1007</v>
          </cell>
        </row>
        <row r="559">
          <cell r="C559" t="str">
            <v xml:space="preserve">                RAGHU SOOD                                                                                          </v>
          </cell>
          <cell r="D559">
            <v>3017</v>
          </cell>
          <cell r="H559">
            <v>3017</v>
          </cell>
        </row>
        <row r="560">
          <cell r="C560" t="str">
            <v xml:space="preserve">                RAMESH ( 518) FC INCHARGE- GAREMENTS PURCHASE                                                       </v>
          </cell>
          <cell r="D560">
            <v>1418</v>
          </cell>
          <cell r="H560">
            <v>1418</v>
          </cell>
        </row>
        <row r="561">
          <cell r="C561" t="str">
            <v xml:space="preserve">                RAMESH ( ACCOUNTS MANAGER) -GARMENT PURCHASE                                                        </v>
          </cell>
          <cell r="E561">
            <v>3496</v>
          </cell>
          <cell r="F561">
            <v>1</v>
          </cell>
          <cell r="I561">
            <v>3495</v>
          </cell>
        </row>
        <row r="562">
          <cell r="C562" t="str">
            <v xml:space="preserve">                RANGANATH GARMENTS PUR ( 487 )                                                                      </v>
          </cell>
          <cell r="F562">
            <v>2834</v>
          </cell>
          <cell r="G562">
            <v>2834</v>
          </cell>
        </row>
        <row r="563">
          <cell r="C563" t="str">
            <v xml:space="preserve">                RISHI CHHABRIA GARMENTS PURCHASE                                                                    </v>
          </cell>
          <cell r="D563">
            <v>237</v>
          </cell>
          <cell r="F563">
            <v>4</v>
          </cell>
          <cell r="G563">
            <v>241</v>
          </cell>
        </row>
        <row r="564">
          <cell r="C564" t="str">
            <v xml:space="preserve">                SANJAY KUMAR S -GARMENTS PURCHASE / ONLINE  ( 1163 )                                                </v>
          </cell>
          <cell r="G564">
            <v>1470</v>
          </cell>
          <cell r="I564">
            <v>1470</v>
          </cell>
        </row>
        <row r="565">
          <cell r="C565" t="str">
            <v xml:space="preserve">                SAPNA DESIGN TOK NO: 1206                                                                           </v>
          </cell>
          <cell r="F565">
            <v>2588</v>
          </cell>
          <cell r="G565">
            <v>2588</v>
          </cell>
        </row>
        <row r="566">
          <cell r="C566" t="str">
            <v xml:space="preserve">                SATYAN CHHABRIA GARMENTS PURCHASE -BANAGLORE</v>
          </cell>
          <cell r="D566">
            <v>43</v>
          </cell>
          <cell r="F566">
            <v>109</v>
          </cell>
          <cell r="G566">
            <v>152</v>
          </cell>
        </row>
        <row r="567">
          <cell r="C567" t="str">
            <v xml:space="preserve">                SHAFEEQ ( GARMENTS PUR )      -BANAGLORE</v>
          </cell>
          <cell r="F567">
            <v>1133</v>
          </cell>
          <cell r="G567">
            <v>1243</v>
          </cell>
          <cell r="I567">
            <v>110</v>
          </cell>
        </row>
        <row r="568">
          <cell r="C568" t="str">
            <v xml:space="preserve">                SHIVAGAMI - GARMENTS PUR      -BANGALORE</v>
          </cell>
          <cell r="G568">
            <v>1836</v>
          </cell>
          <cell r="I568">
            <v>1836</v>
          </cell>
        </row>
        <row r="569">
          <cell r="C569" t="str">
            <v xml:space="preserve">                STAFF SALES GARMENTS          -BANGALORE</v>
          </cell>
          <cell r="E569">
            <v>1260</v>
          </cell>
          <cell r="I569">
            <v>1260</v>
          </cell>
        </row>
        <row r="570">
          <cell r="C570" t="str">
            <v xml:space="preserve">                SUBHASH  (FABRIC) - GARMENTS PURCHASE                                                               </v>
          </cell>
          <cell r="D570">
            <v>4148</v>
          </cell>
          <cell r="H570">
            <v>4148</v>
          </cell>
        </row>
        <row r="732">
          <cell r="C732" t="str">
            <v xml:space="preserve">            CONSUMBALES</v>
          </cell>
          <cell r="E732">
            <v>460128.9</v>
          </cell>
          <cell r="F732">
            <v>38731</v>
          </cell>
          <cell r="G732">
            <v>42520.12</v>
          </cell>
          <cell r="I732">
            <v>463918.02</v>
          </cell>
        </row>
        <row r="733">
          <cell r="C733" t="str">
            <v xml:space="preserve">                HANUMAN CHEMICALS             -BANGALORE</v>
          </cell>
          <cell r="E733">
            <v>145607.34</v>
          </cell>
          <cell r="F733">
            <v>38731</v>
          </cell>
          <cell r="G733">
            <v>15704.62</v>
          </cell>
          <cell r="I733">
            <v>122580.96</v>
          </cell>
        </row>
        <row r="734">
          <cell r="C734" t="str">
            <v xml:space="preserve">                NEEDLES  MARKETING (P) LTD    -BANGALORE</v>
          </cell>
          <cell r="E734">
            <v>284033.56</v>
          </cell>
          <cell r="I734">
            <v>284033.56</v>
          </cell>
        </row>
        <row r="735">
          <cell r="C735" t="str">
            <v xml:space="preserve">                SUNSHINE GARMENT FINISHING EQUIPMEN -BANGALORE</v>
          </cell>
          <cell r="E735">
            <v>16992</v>
          </cell>
          <cell r="G735">
            <v>26815.5</v>
          </cell>
          <cell r="I735">
            <v>43807.5</v>
          </cell>
        </row>
        <row r="736">
          <cell r="C736" t="str">
            <v xml:space="preserve">                YASH INTERNATIONAL            -BANAGLORE</v>
          </cell>
          <cell r="E736">
            <v>13496</v>
          </cell>
          <cell r="I736">
            <v>13496</v>
          </cell>
        </row>
        <row r="737">
          <cell r="C737" t="str">
            <v xml:space="preserve">        EXPENSE</v>
          </cell>
          <cell r="E737">
            <v>18630472.859999999</v>
          </cell>
          <cell r="F737">
            <v>7288194.1200000001</v>
          </cell>
          <cell r="G737">
            <v>6820226.8099999996</v>
          </cell>
          <cell r="I737">
            <v>18162505.550000001</v>
          </cell>
        </row>
        <row r="738">
          <cell r="C738" t="str">
            <v xml:space="preserve">            OTHER EXPENSE</v>
          </cell>
          <cell r="E738">
            <v>1531016</v>
          </cell>
          <cell r="F738">
            <v>865514</v>
          </cell>
          <cell r="G738">
            <v>885742.8</v>
          </cell>
          <cell r="I738">
            <v>1551244.8</v>
          </cell>
        </row>
        <row r="739">
          <cell r="C739" t="str">
            <v xml:space="preserve">                A R KOLOR KRAFT               -BANGALORE</v>
          </cell>
          <cell r="E739">
            <v>13230</v>
          </cell>
          <cell r="I739">
            <v>13230</v>
          </cell>
        </row>
        <row r="740">
          <cell r="C740" t="str">
            <v xml:space="preserve">                AD WAVE CREATIONS             -BANAGLORE</v>
          </cell>
          <cell r="E740">
            <v>1194.76</v>
          </cell>
          <cell r="I740">
            <v>1194.76</v>
          </cell>
        </row>
        <row r="741">
          <cell r="C741" t="str">
            <v xml:space="preserve">                ADECCO INDIA PVT LTD          -BANGALORE</v>
          </cell>
          <cell r="E741">
            <v>0</v>
          </cell>
          <cell r="I741">
            <v>0</v>
          </cell>
        </row>
        <row r="742">
          <cell r="C742" t="str">
            <v xml:space="preserve">                AMERICAN EXPRESS 372293198281009 -BANGALORE</v>
          </cell>
          <cell r="F742">
            <v>517740</v>
          </cell>
          <cell r="G742">
            <v>517740</v>
          </cell>
        </row>
        <row r="743">
          <cell r="C743" t="str">
            <v xml:space="preserve">                BINODH SHAH                                                                                         </v>
          </cell>
          <cell r="E743">
            <v>10500</v>
          </cell>
          <cell r="F743">
            <v>10500</v>
          </cell>
        </row>
        <row r="744">
          <cell r="C744" t="str">
            <v xml:space="preserve">                BSNL-(BHARAT SANCHAR NIGAM LIMITED) -BANGALORE</v>
          </cell>
          <cell r="F744">
            <v>3241</v>
          </cell>
          <cell r="G744">
            <v>3241</v>
          </cell>
        </row>
        <row r="745">
          <cell r="C745" t="str">
            <v xml:space="preserve">                PANDIT CARGO                  -BANGALORE</v>
          </cell>
          <cell r="E745">
            <v>227639</v>
          </cell>
          <cell r="F745">
            <v>65000</v>
          </cell>
          <cell r="I745">
            <v>162639</v>
          </cell>
        </row>
        <row r="746">
          <cell r="C746" t="str">
            <v xml:space="preserve">                PAVAN ELECTRICALS             -BANGALORE</v>
          </cell>
          <cell r="E746">
            <v>63096.4</v>
          </cell>
          <cell r="G746">
            <v>7788</v>
          </cell>
          <cell r="I746">
            <v>70884.399999999994</v>
          </cell>
        </row>
        <row r="747">
          <cell r="C747" t="str">
            <v xml:space="preserve">                RCPL LOGISTICS PVT  LTD       -BANAGLORE</v>
          </cell>
          <cell r="F747">
            <v>1680</v>
          </cell>
          <cell r="G747">
            <v>1680</v>
          </cell>
        </row>
        <row r="748">
          <cell r="C748" t="str">
            <v xml:space="preserve">                S.L.R. ENTERPRISES            -BANGALORE</v>
          </cell>
          <cell r="E748">
            <v>330532.78000000003</v>
          </cell>
          <cell r="F748">
            <v>51396</v>
          </cell>
          <cell r="G748">
            <v>170220.5</v>
          </cell>
          <cell r="I748">
            <v>449357.28</v>
          </cell>
        </row>
        <row r="749">
          <cell r="C749" t="str">
            <v xml:space="preserve">                SAHANA LOGISTICS PVT LTD      -BANGALORE</v>
          </cell>
          <cell r="E749">
            <v>1596</v>
          </cell>
          <cell r="F749">
            <v>1535</v>
          </cell>
          <cell r="G749">
            <v>1535</v>
          </cell>
          <cell r="I749">
            <v>1596</v>
          </cell>
        </row>
        <row r="750">
          <cell r="C750" t="str">
            <v xml:space="preserve">                SCB CREDIT CARD NO.4541-9823-3633-2454 (RDC) -BANGALORE</v>
          </cell>
          <cell r="F750">
            <v>145311</v>
          </cell>
          <cell r="G750">
            <v>145311</v>
          </cell>
        </row>
        <row r="751">
          <cell r="C751" t="str">
            <v xml:space="preserve">                SHAFEEQ AHMED - EXPENSES                                                                            </v>
          </cell>
          <cell r="D751">
            <v>45000</v>
          </cell>
          <cell r="H751">
            <v>45000</v>
          </cell>
        </row>
        <row r="752">
          <cell r="C752" t="str">
            <v xml:space="preserve">                SHARMA TRANSPORTS             -BANGALORE</v>
          </cell>
          <cell r="E752">
            <v>99</v>
          </cell>
          <cell r="F752">
            <v>184</v>
          </cell>
          <cell r="G752">
            <v>184</v>
          </cell>
          <cell r="I752">
            <v>99</v>
          </cell>
        </row>
        <row r="753">
          <cell r="C753" t="str">
            <v xml:space="preserve">                SRE AMBAL GARMENTS            -TIRUPUR</v>
          </cell>
          <cell r="E753">
            <v>259027</v>
          </cell>
          <cell r="I753">
            <v>259027</v>
          </cell>
        </row>
        <row r="754">
          <cell r="C754" t="str">
            <v xml:space="preserve">                SRI AMMAJEE ENTERPRISES       -BANGALORE</v>
          </cell>
          <cell r="E754">
            <v>4782.8</v>
          </cell>
          <cell r="I754">
            <v>4782.8</v>
          </cell>
        </row>
        <row r="755">
          <cell r="C755" t="str">
            <v xml:space="preserve">                SRI SRINIVASA ENTERPRISES     -BANGALORE</v>
          </cell>
          <cell r="E755">
            <v>566674</v>
          </cell>
          <cell r="I755">
            <v>566674</v>
          </cell>
        </row>
        <row r="756">
          <cell r="C756" t="str">
            <v xml:space="preserve">                SUPER TRADE BULK CARGO        -TIRUPUR</v>
          </cell>
          <cell r="E756">
            <v>22861</v>
          </cell>
          <cell r="I756">
            <v>22861</v>
          </cell>
        </row>
        <row r="757">
          <cell r="C757" t="str">
            <v xml:space="preserve">                SUPREME TRANSPORT SOLUTIONS  PVT  LTD -BANGALORE</v>
          </cell>
          <cell r="E757">
            <v>68927</v>
          </cell>
          <cell r="F757">
            <v>68927</v>
          </cell>
        </row>
        <row r="758">
          <cell r="C758" t="str">
            <v xml:space="preserve">                TNS  EXPRESS PVT LTD          -NORTH WEST DELHI</v>
          </cell>
          <cell r="D758">
            <v>1.36</v>
          </cell>
          <cell r="G758">
            <v>38043.300000000003</v>
          </cell>
          <cell r="I758">
            <v>38041.94</v>
          </cell>
        </row>
        <row r="759">
          <cell r="C759" t="str">
            <v xml:space="preserve">                TUV SUD SOUTH ASIA PVT LTD    -BANGALORE</v>
          </cell>
          <cell r="E759">
            <v>5857.62</v>
          </cell>
          <cell r="I759">
            <v>5857.62</v>
          </cell>
        </row>
        <row r="760">
          <cell r="C760" t="str">
            <v xml:space="preserve">            A &amp; A GRAPHICS                                                                                      </v>
          </cell>
          <cell r="D760">
            <v>3000</v>
          </cell>
          <cell r="H760">
            <v>3000</v>
          </cell>
        </row>
        <row r="761">
          <cell r="C761" t="str">
            <v xml:space="preserve">            A TO Z TRAVELS                -TUMKUR</v>
          </cell>
          <cell r="E761">
            <v>12600</v>
          </cell>
          <cell r="F761">
            <v>12600</v>
          </cell>
          <cell r="G761">
            <v>61950</v>
          </cell>
          <cell r="I761">
            <v>61950</v>
          </cell>
        </row>
        <row r="762">
          <cell r="C762" t="str">
            <v xml:space="preserve">            A.P. ENTERPRISES              -BANAGLORE</v>
          </cell>
          <cell r="E762">
            <v>27278</v>
          </cell>
          <cell r="I762">
            <v>27278</v>
          </cell>
        </row>
        <row r="763">
          <cell r="C763" t="str">
            <v xml:space="preserve">            ABS QE ASSURANCE SERVICES PRIVATE LIMITED -MUMBAI</v>
          </cell>
          <cell r="D763">
            <v>18.399999999999999</v>
          </cell>
          <cell r="G763">
            <v>18.399999999999999</v>
          </cell>
        </row>
        <row r="764">
          <cell r="C764" t="str">
            <v xml:space="preserve">            ACME INDIA                    -BANAGLORE</v>
          </cell>
          <cell r="F764">
            <v>3894</v>
          </cell>
          <cell r="G764">
            <v>3894</v>
          </cell>
        </row>
        <row r="765">
          <cell r="C765" t="str">
            <v xml:space="preserve">            ADISHWAR INDIA LIMITED                                                                              </v>
          </cell>
          <cell r="E765">
            <v>1079.05</v>
          </cell>
          <cell r="I765">
            <v>1079.05</v>
          </cell>
        </row>
        <row r="766">
          <cell r="C766" t="str">
            <v xml:space="preserve">            AIR INDIA LIMITED                                                                                   </v>
          </cell>
          <cell r="E766">
            <v>16570</v>
          </cell>
          <cell r="I766">
            <v>16570</v>
          </cell>
        </row>
        <row r="767">
          <cell r="C767" t="str">
            <v xml:space="preserve">            AIRTEL-(BHARTI  AIRTEL  LTD)  -BANGALORE</v>
          </cell>
          <cell r="E767">
            <v>12.58</v>
          </cell>
          <cell r="F767">
            <v>4803.58</v>
          </cell>
          <cell r="G767">
            <v>4791</v>
          </cell>
        </row>
        <row r="768">
          <cell r="C768" t="str">
            <v xml:space="preserve">            AK ENTERPRISES                -BENGALURU</v>
          </cell>
          <cell r="D768">
            <v>24452</v>
          </cell>
          <cell r="H768">
            <v>24452</v>
          </cell>
        </row>
        <row r="769">
          <cell r="C769" t="str">
            <v xml:space="preserve">            AKHIL KHAN                                                                                          </v>
          </cell>
          <cell r="E769">
            <v>32726</v>
          </cell>
          <cell r="F769">
            <v>32726</v>
          </cell>
        </row>
        <row r="770">
          <cell r="C770" t="str">
            <v xml:space="preserve">            AKSHARA PRINTS                -BANAGLORE</v>
          </cell>
          <cell r="E770">
            <v>245981.2</v>
          </cell>
          <cell r="G770">
            <v>47606</v>
          </cell>
          <cell r="I770">
            <v>293587.20000000001</v>
          </cell>
        </row>
        <row r="771">
          <cell r="C771" t="str">
            <v xml:space="preserve">            AL-ANWAR ENTERPRISES          -BANAGLORE</v>
          </cell>
          <cell r="D771">
            <v>15000</v>
          </cell>
          <cell r="H771">
            <v>15000</v>
          </cell>
        </row>
        <row r="772">
          <cell r="C772" t="str">
            <v xml:space="preserve">            ALLIANCE AIR AVIATION LIMITED-DELHI                                                                 </v>
          </cell>
          <cell r="E772">
            <v>33960</v>
          </cell>
          <cell r="I772">
            <v>33960</v>
          </cell>
        </row>
        <row r="773">
          <cell r="C773" t="str">
            <v xml:space="preserve">            ANIL SOOD - EXPENSES                                                                                </v>
          </cell>
          <cell r="D773">
            <v>50000</v>
          </cell>
          <cell r="G773">
            <v>93872</v>
          </cell>
          <cell r="I773">
            <v>43872</v>
          </cell>
        </row>
        <row r="774">
          <cell r="C774" t="str">
            <v xml:space="preserve">            ANNAPURNA INDUSTRIAL HARDWARE &amp; ELECTRICAL -BANAGLORE</v>
          </cell>
          <cell r="E774">
            <v>48341.9</v>
          </cell>
          <cell r="F774">
            <v>10640.92</v>
          </cell>
          <cell r="G774">
            <v>6177.02</v>
          </cell>
          <cell r="I774">
            <v>43878</v>
          </cell>
        </row>
        <row r="775">
          <cell r="C775" t="str">
            <v xml:space="preserve">            APPARELS1179                  -BANAGLORE</v>
          </cell>
          <cell r="E775">
            <v>11626</v>
          </cell>
          <cell r="I775">
            <v>11626</v>
          </cell>
        </row>
        <row r="776">
          <cell r="C776" t="str">
            <v xml:space="preserve">            ASHA MOTOR SALES AND SERVICE  -TUMKUR</v>
          </cell>
          <cell r="E776">
            <v>26275</v>
          </cell>
          <cell r="I776">
            <v>26275</v>
          </cell>
        </row>
        <row r="777">
          <cell r="C777" t="str">
            <v xml:space="preserve">            ASHISH THYAGI ( EXPENSES ) NEW                                                                      </v>
          </cell>
          <cell r="D777">
            <v>42333</v>
          </cell>
          <cell r="G777">
            <v>42333</v>
          </cell>
        </row>
        <row r="778">
          <cell r="C778" t="str">
            <v xml:space="preserve">            ATRIA CONVERGENCE TECHNOLOGIES LTD -BANGALORE, INDIA</v>
          </cell>
          <cell r="E778">
            <v>5129</v>
          </cell>
          <cell r="F778">
            <v>5129</v>
          </cell>
        </row>
        <row r="779">
          <cell r="C779" t="str">
            <v xml:space="preserve">            BANGALORE APPAREL MANUFACTURERS ASSOCIATION -BANAGLORE</v>
          </cell>
          <cell r="E779">
            <v>3540</v>
          </cell>
          <cell r="I779">
            <v>3540</v>
          </cell>
        </row>
        <row r="780">
          <cell r="C780" t="str">
            <v xml:space="preserve">            BESCOM                        -BANGALORE</v>
          </cell>
          <cell r="E780">
            <v>719386.57</v>
          </cell>
          <cell r="F780">
            <v>406406</v>
          </cell>
          <cell r="G780">
            <v>452552</v>
          </cell>
          <cell r="I780">
            <v>765532.57</v>
          </cell>
        </row>
        <row r="781">
          <cell r="C781" t="str">
            <v xml:space="preserve">            BHARANI HOSPITALITY SERVICES  -TUMKUR</v>
          </cell>
          <cell r="E781">
            <v>118965</v>
          </cell>
          <cell r="F781">
            <v>275063</v>
          </cell>
          <cell r="G781">
            <v>156098</v>
          </cell>
        </row>
        <row r="782">
          <cell r="C782" t="str">
            <v xml:space="preserve">            BLISS INTERNATIONAL CARGO     -BANAGLORE</v>
          </cell>
          <cell r="E782">
            <v>99910</v>
          </cell>
          <cell r="I782">
            <v>99910</v>
          </cell>
        </row>
        <row r="783">
          <cell r="C783" t="str">
            <v xml:space="preserve">            BLUE DART EXPRESS LTD         -BANGALORE</v>
          </cell>
          <cell r="E783">
            <v>32580.16</v>
          </cell>
          <cell r="G783">
            <v>38375.910000000003</v>
          </cell>
          <cell r="I783">
            <v>70956.070000000007</v>
          </cell>
        </row>
        <row r="784">
          <cell r="C784" t="str">
            <v xml:space="preserve">            BOREGOWDA                     -TUMKUR</v>
          </cell>
          <cell r="G784">
            <v>76800</v>
          </cell>
          <cell r="I784">
            <v>76800</v>
          </cell>
        </row>
        <row r="785">
          <cell r="C785" t="str">
            <v xml:space="preserve">            BUDGET COURIERS PRIVATE LIMITED -BANGALORE</v>
          </cell>
          <cell r="D785">
            <v>8613.68</v>
          </cell>
          <cell r="H785">
            <v>8613.68</v>
          </cell>
        </row>
        <row r="786">
          <cell r="C786" t="str">
            <v xml:space="preserve">            BULLET LOGISTICS INDIA PVT LTD -BANAGLORE</v>
          </cell>
          <cell r="D786">
            <v>10008.76</v>
          </cell>
          <cell r="H786">
            <v>10008.76</v>
          </cell>
        </row>
        <row r="787">
          <cell r="C787" t="str">
            <v xml:space="preserve">            BUREAU VERITAS CONSUMER PRODUCTS SERVICES (INDIA) PVT LTD -BANAGLORE</v>
          </cell>
          <cell r="E787">
            <v>14358.38</v>
          </cell>
          <cell r="G787">
            <v>30400.44</v>
          </cell>
          <cell r="I787">
            <v>44758.82</v>
          </cell>
        </row>
        <row r="788">
          <cell r="C788" t="str">
            <v xml:space="preserve">            C T NAGARAJA                  -BANGALORE</v>
          </cell>
          <cell r="E788">
            <v>3741</v>
          </cell>
          <cell r="I788">
            <v>3741</v>
          </cell>
        </row>
        <row r="789">
          <cell r="C789" t="str">
            <v xml:space="preserve">            CHANDAN KUMAR DAS - EXPENSES                                                                        </v>
          </cell>
          <cell r="E789">
            <v>40799</v>
          </cell>
          <cell r="F789">
            <v>40799</v>
          </cell>
          <cell r="G789">
            <v>37474</v>
          </cell>
          <cell r="I789">
            <v>37474</v>
          </cell>
        </row>
        <row r="790">
          <cell r="C790" t="str">
            <v xml:space="preserve">            CHARISMA                      -BANAGLORE</v>
          </cell>
          <cell r="E790">
            <v>196000</v>
          </cell>
          <cell r="I790">
            <v>196000</v>
          </cell>
        </row>
        <row r="791">
          <cell r="C791" t="str">
            <v xml:space="preserve">            CHETHAN TOURS AND TRAVELS     -TUMKUR</v>
          </cell>
          <cell r="E791">
            <v>128000</v>
          </cell>
          <cell r="F791">
            <v>194000</v>
          </cell>
          <cell r="G791">
            <v>260000</v>
          </cell>
          <cell r="I791">
            <v>194000</v>
          </cell>
        </row>
        <row r="792">
          <cell r="C792" t="str">
            <v xml:space="preserve">            CITI BANK CREDIT CARD (SDC) 4304636300737000 -BANGALORE</v>
          </cell>
          <cell r="F792">
            <v>78128</v>
          </cell>
          <cell r="G792">
            <v>78128</v>
          </cell>
        </row>
        <row r="793">
          <cell r="C793" t="str">
            <v xml:space="preserve">            CLASSIC GARMENT PROCESSORS    -BANGLORE</v>
          </cell>
          <cell r="E793">
            <v>48747.9</v>
          </cell>
          <cell r="G793">
            <v>75899</v>
          </cell>
          <cell r="I793">
            <v>124646.9</v>
          </cell>
        </row>
        <row r="794">
          <cell r="C794" t="str">
            <v xml:space="preserve">            COSMIC SOLUTIONS              -BANAGLORE</v>
          </cell>
          <cell r="E794">
            <v>11179.15</v>
          </cell>
          <cell r="I794">
            <v>11179.15</v>
          </cell>
        </row>
        <row r="795">
          <cell r="C795" t="str">
            <v xml:space="preserve">            COSMOPOLITAN INDUSTRIAL SECURITY &amp; DETECTIVE SERVICES PVT LTD -BANAGLORE</v>
          </cell>
          <cell r="E795">
            <v>329202</v>
          </cell>
          <cell r="F795">
            <v>102823</v>
          </cell>
          <cell r="G795">
            <v>111999</v>
          </cell>
          <cell r="I795">
            <v>338378</v>
          </cell>
        </row>
        <row r="796">
          <cell r="C796" t="str">
            <v xml:space="preserve">            DELHIVERY PVT LTD (SHOPIFY)                                                                         </v>
          </cell>
          <cell r="D796">
            <v>21032.66</v>
          </cell>
          <cell r="H796">
            <v>21032.66</v>
          </cell>
        </row>
        <row r="797">
          <cell r="C797" t="str">
            <v xml:space="preserve">            DHARNIISS TRADERS             -TIRUPUR</v>
          </cell>
          <cell r="D797">
            <v>1015</v>
          </cell>
          <cell r="H797">
            <v>1015</v>
          </cell>
        </row>
        <row r="798">
          <cell r="C798" t="str">
            <v xml:space="preserve">            DHL EXPRESS INDIA PVT LTD     -BANGALORE</v>
          </cell>
          <cell r="D798">
            <v>2823</v>
          </cell>
          <cell r="H798">
            <v>2823</v>
          </cell>
        </row>
        <row r="799">
          <cell r="C799" t="str">
            <v xml:space="preserve">            DINESH KUMAR D.B - ASM -EXPENSES                                                                    </v>
          </cell>
          <cell r="E799">
            <v>13472</v>
          </cell>
          <cell r="G799">
            <v>14254</v>
          </cell>
          <cell r="I799">
            <v>27726</v>
          </cell>
        </row>
        <row r="800">
          <cell r="C800" t="str">
            <v xml:space="preserve">            DODDA BASAVESHWARA PARCEL CARRIERS -BELLARY</v>
          </cell>
          <cell r="E800">
            <v>8270</v>
          </cell>
          <cell r="I800">
            <v>8270</v>
          </cell>
        </row>
        <row r="801">
          <cell r="C801" t="str">
            <v xml:space="preserve">            DR SAI PRASAD A.V             -TUMAKURU</v>
          </cell>
          <cell r="E801">
            <v>32000</v>
          </cell>
          <cell r="F801">
            <v>32000</v>
          </cell>
        </row>
        <row r="802">
          <cell r="C802" t="str">
            <v xml:space="preserve">            DTDC ( GANESH ENTERPRISES)    -BANAGLORE</v>
          </cell>
          <cell r="E802">
            <v>9545.26</v>
          </cell>
          <cell r="G802">
            <v>1007</v>
          </cell>
          <cell r="I802">
            <v>10552.26</v>
          </cell>
        </row>
        <row r="803">
          <cell r="C803" t="str">
            <v xml:space="preserve">            D-TECH MACHINERY              -BANAGLORE</v>
          </cell>
          <cell r="E803">
            <v>45303</v>
          </cell>
          <cell r="I803">
            <v>45303</v>
          </cell>
        </row>
        <row r="804">
          <cell r="C804" t="str">
            <v xml:space="preserve">            ELPRO ENERGY DIMENSIONS PVT LTD -BANAGLORE</v>
          </cell>
          <cell r="E804">
            <v>32450</v>
          </cell>
          <cell r="I804">
            <v>32450</v>
          </cell>
        </row>
        <row r="805">
          <cell r="C805" t="str">
            <v xml:space="preserve">            EVER LOGISTICS                -BANGALORE</v>
          </cell>
          <cell r="E805">
            <v>2120632</v>
          </cell>
          <cell r="F805">
            <v>311162</v>
          </cell>
          <cell r="G805">
            <v>277910</v>
          </cell>
          <cell r="I805">
            <v>2087380</v>
          </cell>
        </row>
        <row r="806">
          <cell r="C806" t="str">
            <v xml:space="preserve">            FAST WHEELS                                                                                         </v>
          </cell>
          <cell r="E806">
            <v>11310</v>
          </cell>
          <cell r="I806">
            <v>11310</v>
          </cell>
        </row>
        <row r="807">
          <cell r="C807" t="str">
            <v xml:space="preserve">            FEDERATION OF KARNATAKA CHAMBERS OF COMMERCE AND INDUSTRY -BANAGLORE</v>
          </cell>
          <cell r="F807">
            <v>277</v>
          </cell>
          <cell r="G807">
            <v>277</v>
          </cell>
        </row>
        <row r="808">
          <cell r="C808" t="str">
            <v xml:space="preserve">            FEDEX EXPRESS TRANSPORTATION &amp; SUPPLY CHAIN SERVEICES (INDIA) P LTD -BANAGLORE</v>
          </cell>
          <cell r="D808">
            <v>14938</v>
          </cell>
          <cell r="H808">
            <v>14938</v>
          </cell>
        </row>
        <row r="809">
          <cell r="C809" t="str">
            <v xml:space="preserve">            FLYWING CARGO PVT LTD                                                                               </v>
          </cell>
          <cell r="E809">
            <v>11595.2</v>
          </cell>
          <cell r="I809">
            <v>11595.2</v>
          </cell>
        </row>
        <row r="810">
          <cell r="C810" t="str">
            <v xml:space="preserve">            FULL AND FINAL SETTLEMENT PAYABLE -STAFF CORPORATE                                                  </v>
          </cell>
          <cell r="E810">
            <v>1196826</v>
          </cell>
          <cell r="F810">
            <v>852556</v>
          </cell>
          <cell r="G810">
            <v>1413335</v>
          </cell>
          <cell r="I810">
            <v>1757605</v>
          </cell>
        </row>
        <row r="811">
          <cell r="C811" t="str">
            <v xml:space="preserve">            FUTURE MARKET NETWORKS LTD    -SILIGURI</v>
          </cell>
          <cell r="E811">
            <v>140551.13</v>
          </cell>
          <cell r="F811">
            <v>140551</v>
          </cell>
          <cell r="G811">
            <v>80167.320000000007</v>
          </cell>
          <cell r="I811">
            <v>80167.45</v>
          </cell>
        </row>
        <row r="812">
          <cell r="C812" t="str">
            <v xml:space="preserve">            G  AMARNATH                   -BANGALORE</v>
          </cell>
          <cell r="E812">
            <v>23364</v>
          </cell>
          <cell r="I812">
            <v>23364</v>
          </cell>
        </row>
        <row r="813">
          <cell r="C813" t="str">
            <v xml:space="preserve">            G ARUNAKSHI                   -BANGALORE</v>
          </cell>
          <cell r="E813">
            <v>212874.68</v>
          </cell>
          <cell r="F813">
            <v>654697</v>
          </cell>
          <cell r="G813">
            <v>653456</v>
          </cell>
          <cell r="I813">
            <v>211633.68</v>
          </cell>
        </row>
        <row r="814">
          <cell r="C814" t="str">
            <v xml:space="preserve">            G P SOLUTIONS                 -BANGALORE</v>
          </cell>
          <cell r="E814">
            <v>42317</v>
          </cell>
          <cell r="F814">
            <v>42317</v>
          </cell>
        </row>
        <row r="815">
          <cell r="C815" t="str">
            <v xml:space="preserve">            G.S.SRIDHAR AND ASSOCIATES    -BANGALORE</v>
          </cell>
          <cell r="E815">
            <v>43200</v>
          </cell>
          <cell r="I815">
            <v>43200</v>
          </cell>
        </row>
        <row r="816">
          <cell r="C816" t="str">
            <v xml:space="preserve">            GANAPATI ELECTRIC CO.         -BANGALORE</v>
          </cell>
          <cell r="E816">
            <v>1239</v>
          </cell>
          <cell r="I816">
            <v>1239</v>
          </cell>
        </row>
        <row r="817">
          <cell r="C817" t="str">
            <v xml:space="preserve">            GANESH HARDWARE &amp; STEEL       -BANAGLORE</v>
          </cell>
          <cell r="E817">
            <v>1147</v>
          </cell>
          <cell r="I817">
            <v>1147</v>
          </cell>
        </row>
        <row r="818">
          <cell r="C818" t="str">
            <v xml:space="preserve">            GANGA FILLING CENTRE                                                                                </v>
          </cell>
          <cell r="E818">
            <v>321982</v>
          </cell>
          <cell r="F818">
            <v>104063</v>
          </cell>
          <cell r="G818">
            <v>250802</v>
          </cell>
          <cell r="I818">
            <v>468721</v>
          </cell>
        </row>
        <row r="819">
          <cell r="C819" t="str">
            <v xml:space="preserve">            GANGADHAR TRADERS             -BANAGLORE</v>
          </cell>
          <cell r="E819">
            <v>3337.96</v>
          </cell>
          <cell r="G819">
            <v>8960</v>
          </cell>
          <cell r="I819">
            <v>12297.96</v>
          </cell>
        </row>
        <row r="820">
          <cell r="C820" t="str">
            <v xml:space="preserve">            GANGANARASAIAH-CRECHE RENT                                                                          </v>
          </cell>
          <cell r="E820">
            <v>19200</v>
          </cell>
          <cell r="F820">
            <v>19200</v>
          </cell>
          <cell r="G820">
            <v>9600</v>
          </cell>
          <cell r="I820">
            <v>9600</v>
          </cell>
        </row>
        <row r="821">
          <cell r="C821" t="str">
            <v xml:space="preserve">            GANGOTHRI FIRE SERVICE        -BANAGLORE</v>
          </cell>
          <cell r="E821">
            <v>3100</v>
          </cell>
          <cell r="I821">
            <v>3100</v>
          </cell>
        </row>
        <row r="822">
          <cell r="C822" t="str">
            <v xml:space="preserve">            GATI KINTETSU EXPRESS PVT LTD -19987001 -BANGALORE</v>
          </cell>
          <cell r="E822">
            <v>1036193.08</v>
          </cell>
          <cell r="F822">
            <v>320659</v>
          </cell>
          <cell r="G822">
            <v>101020.48</v>
          </cell>
          <cell r="I822">
            <v>816554.56</v>
          </cell>
        </row>
        <row r="823">
          <cell r="C823" t="str">
            <v xml:space="preserve">            GAUGE INTERNATIONAL           -BANAGLORE</v>
          </cell>
          <cell r="D823">
            <v>1</v>
          </cell>
          <cell r="F823">
            <v>2548</v>
          </cell>
          <cell r="G823">
            <v>2549</v>
          </cell>
        </row>
        <row r="824">
          <cell r="C824" t="str">
            <v xml:space="preserve">            GAUTAM PAUL                   -SILIGURI</v>
          </cell>
          <cell r="E824">
            <v>21496</v>
          </cell>
          <cell r="I824">
            <v>21496</v>
          </cell>
        </row>
        <row r="825">
          <cell r="C825" t="str">
            <v xml:space="preserve">            GOLDEN POWER SOLUTIONS        -BANGALORE</v>
          </cell>
          <cell r="E825">
            <v>9440</v>
          </cell>
          <cell r="F825">
            <v>4720</v>
          </cell>
          <cell r="G825">
            <v>4720</v>
          </cell>
          <cell r="I825">
            <v>9440</v>
          </cell>
        </row>
        <row r="826">
          <cell r="C826" t="str">
            <v xml:space="preserve">            GREWAL HOTELS PVT LTD         -LUDHIANA</v>
          </cell>
          <cell r="E826">
            <v>10262.719999999999</v>
          </cell>
          <cell r="F826">
            <v>10262.719999999999</v>
          </cell>
        </row>
        <row r="827">
          <cell r="C827" t="str">
            <v xml:space="preserve">            GVM GLOBAL FREIGHT PRIVATE LIMITED -BANAGLORE</v>
          </cell>
          <cell r="E827">
            <v>44591</v>
          </cell>
          <cell r="F827">
            <v>13417</v>
          </cell>
          <cell r="G827">
            <v>11227</v>
          </cell>
          <cell r="I827">
            <v>42401</v>
          </cell>
        </row>
        <row r="828">
          <cell r="C828" t="str">
            <v xml:space="preserve">            H.B. MINERALS                 -TUMKUR</v>
          </cell>
          <cell r="E828">
            <v>91060</v>
          </cell>
          <cell r="F828">
            <v>24696</v>
          </cell>
          <cell r="G828">
            <v>14328</v>
          </cell>
          <cell r="I828">
            <v>80692</v>
          </cell>
        </row>
        <row r="829">
          <cell r="C829" t="str">
            <v xml:space="preserve">            HARI CHAND ANAND &amp; CO         -BANGALORE</v>
          </cell>
          <cell r="F829">
            <v>90135</v>
          </cell>
          <cell r="G829">
            <v>49814.8</v>
          </cell>
          <cell r="H829">
            <v>40320.199999999997</v>
          </cell>
        </row>
        <row r="830">
          <cell r="C830" t="str">
            <v xml:space="preserve">            HASH TAG ADVERTISING                                                                                </v>
          </cell>
          <cell r="E830">
            <v>14100</v>
          </cell>
          <cell r="I830">
            <v>14100</v>
          </cell>
        </row>
        <row r="831">
          <cell r="C831" t="str">
            <v xml:space="preserve">            HDFC CREDIT CARD-4854 9808 0820 3873-ADC -BANGALORE</v>
          </cell>
          <cell r="F831">
            <v>36215</v>
          </cell>
          <cell r="G831">
            <v>36215</v>
          </cell>
        </row>
        <row r="832">
          <cell r="C832" t="str">
            <v xml:space="preserve">            HDFC CREDIT CARD-4854 9808 0820 9888 - DNC -BANGALORE</v>
          </cell>
          <cell r="F832">
            <v>39890</v>
          </cell>
          <cell r="H832">
            <v>39890</v>
          </cell>
        </row>
        <row r="833">
          <cell r="C833" t="str">
            <v xml:space="preserve">            INCORP ADVISORY SERVICES PRIVATE LIMITED -BANGALORE</v>
          </cell>
          <cell r="E833">
            <v>145800</v>
          </cell>
          <cell r="I833">
            <v>145800</v>
          </cell>
        </row>
        <row r="834">
          <cell r="C834" t="str">
            <v xml:space="preserve">            INDIA LABELS                                                                                        </v>
          </cell>
          <cell r="E834">
            <v>5605</v>
          </cell>
          <cell r="G834">
            <v>11210</v>
          </cell>
          <cell r="I834">
            <v>16815</v>
          </cell>
        </row>
        <row r="835">
          <cell r="C835" t="str">
            <v xml:space="preserve">            INLAND WORLD LOGISTICS (P) LTD -MUMBAI</v>
          </cell>
          <cell r="G835">
            <v>5085</v>
          </cell>
          <cell r="I835">
            <v>5085</v>
          </cell>
        </row>
        <row r="836">
          <cell r="C836" t="str">
            <v xml:space="preserve">            INTERGLOBE AVIATION LIMITED - UP                                                                    </v>
          </cell>
          <cell r="E836">
            <v>58570</v>
          </cell>
          <cell r="G836">
            <v>7350</v>
          </cell>
          <cell r="I836">
            <v>65920</v>
          </cell>
        </row>
        <row r="837">
          <cell r="C837" t="str">
            <v xml:space="preserve">            INTERGLOBE AVIATION LIMITED-BIHAR -PATNA</v>
          </cell>
          <cell r="D837">
            <v>8289.66</v>
          </cell>
          <cell r="G837">
            <v>10189</v>
          </cell>
          <cell r="I837">
            <v>1899.34</v>
          </cell>
        </row>
        <row r="838">
          <cell r="C838" t="str">
            <v xml:space="preserve">            INTERGLOBE AVIATION LIMITED-DELHI -DELHI</v>
          </cell>
          <cell r="E838">
            <v>17946.349999999999</v>
          </cell>
          <cell r="I838">
            <v>17946.349999999999</v>
          </cell>
        </row>
        <row r="839">
          <cell r="C839" t="str">
            <v xml:space="preserve">            INTERGLOBE AVIATION LIMITED-KA -BANAGLORE</v>
          </cell>
          <cell r="E839">
            <v>20251</v>
          </cell>
          <cell r="I839">
            <v>20251</v>
          </cell>
        </row>
        <row r="840">
          <cell r="C840" t="str">
            <v xml:space="preserve">            INTERGLOBE AVIATION LIMITED-MH -MUMBAI</v>
          </cell>
          <cell r="E840">
            <v>10424</v>
          </cell>
          <cell r="I840">
            <v>10424</v>
          </cell>
        </row>
        <row r="841">
          <cell r="C841" t="str">
            <v xml:space="preserve">            INTERGLOBE AVIATION LIMITED-RAJASTHAN -ALWAR</v>
          </cell>
          <cell r="E841">
            <v>6573</v>
          </cell>
          <cell r="I841">
            <v>6573</v>
          </cell>
        </row>
        <row r="842">
          <cell r="C842" t="str">
            <v xml:space="preserve">            INTERTEK INDIA PVT LTD        -BANGALORE</v>
          </cell>
          <cell r="E842">
            <v>71164.62</v>
          </cell>
          <cell r="F842">
            <v>22011</v>
          </cell>
          <cell r="G842">
            <v>41058.379999999997</v>
          </cell>
          <cell r="I842">
            <v>90212</v>
          </cell>
        </row>
        <row r="843">
          <cell r="C843" t="str">
            <v xml:space="preserve">            JAI MARUTHI REFILLING SERVICE -BANGALORE</v>
          </cell>
          <cell r="E843">
            <v>3540</v>
          </cell>
          <cell r="F843">
            <v>2360</v>
          </cell>
          <cell r="G843">
            <v>2360</v>
          </cell>
          <cell r="I843">
            <v>3540</v>
          </cell>
        </row>
        <row r="844">
          <cell r="C844" t="str">
            <v xml:space="preserve">            JALLAN EMBROIDERY             -BANGALORE RURAL</v>
          </cell>
          <cell r="E844">
            <v>60642.5</v>
          </cell>
          <cell r="F844">
            <v>60462</v>
          </cell>
          <cell r="I844">
            <v>180.5</v>
          </cell>
        </row>
        <row r="845">
          <cell r="C845" t="str">
            <v xml:space="preserve">            JITHENDRANATH PAI             -BANAGLORE</v>
          </cell>
          <cell r="E845">
            <v>13216</v>
          </cell>
          <cell r="I845">
            <v>13216</v>
          </cell>
        </row>
        <row r="846">
          <cell r="C846" t="str">
            <v xml:space="preserve">            JYOTHI EMBROIDERY             -BANAGLORE</v>
          </cell>
          <cell r="E846">
            <v>7474</v>
          </cell>
          <cell r="I846">
            <v>7474</v>
          </cell>
        </row>
        <row r="847">
          <cell r="C847" t="str">
            <v xml:space="preserve">            K SURYAPRAKASH                -BANAGLORE</v>
          </cell>
          <cell r="D847">
            <v>15000</v>
          </cell>
          <cell r="H847">
            <v>15000</v>
          </cell>
        </row>
        <row r="848">
          <cell r="C848" t="str">
            <v xml:space="preserve">            K.S.S TOURS AND TRAVELS       -TUMKUR</v>
          </cell>
          <cell r="E848">
            <v>61600</v>
          </cell>
          <cell r="F848">
            <v>61600</v>
          </cell>
        </row>
        <row r="849">
          <cell r="C849" t="str">
            <v xml:space="preserve">            KAY YES ENTERPRISES           -BANGALORE</v>
          </cell>
          <cell r="E849">
            <v>343963.28</v>
          </cell>
          <cell r="F849">
            <v>38820</v>
          </cell>
          <cell r="G849">
            <v>36272</v>
          </cell>
          <cell r="I849">
            <v>341415.28</v>
          </cell>
        </row>
        <row r="850">
          <cell r="C850" t="str">
            <v xml:space="preserve">            KHANDELWAL JAIN AND  ASSOCIATES -PUNE</v>
          </cell>
          <cell r="E850">
            <v>594000</v>
          </cell>
          <cell r="F850">
            <v>194000</v>
          </cell>
          <cell r="I850">
            <v>400000</v>
          </cell>
        </row>
        <row r="851">
          <cell r="C851" t="str">
            <v xml:space="preserve">            KRAFT STUDIO                  -BANAGLORE</v>
          </cell>
          <cell r="E851">
            <v>162000</v>
          </cell>
          <cell r="I851">
            <v>162000</v>
          </cell>
        </row>
        <row r="852">
          <cell r="C852" t="str">
            <v xml:space="preserve">            KRISHNA DYEING                -BANAGLORE</v>
          </cell>
          <cell r="E852">
            <v>11690</v>
          </cell>
          <cell r="F852">
            <v>13126.5</v>
          </cell>
          <cell r="G852">
            <v>35116</v>
          </cell>
          <cell r="I852">
            <v>33679.5</v>
          </cell>
        </row>
        <row r="853">
          <cell r="C853" t="str">
            <v xml:space="preserve">            LAKHWARA ENTERPRISES          -NEW DELHI</v>
          </cell>
          <cell r="D853">
            <v>2075</v>
          </cell>
          <cell r="H853">
            <v>2075</v>
          </cell>
        </row>
        <row r="854">
          <cell r="C854" t="str">
            <v xml:space="preserve">            LAXMI PLASTOPACK INDIA PVT LTD -BANAGLORE</v>
          </cell>
          <cell r="D854">
            <v>1357.96</v>
          </cell>
          <cell r="F854">
            <v>3372</v>
          </cell>
          <cell r="G854">
            <v>3372.44</v>
          </cell>
          <cell r="H854">
            <v>1357.52</v>
          </cell>
        </row>
        <row r="855">
          <cell r="C855" t="str">
            <v xml:space="preserve">            LEI REGISTER INDIA PRIVATE LIMITED -SILIGURI</v>
          </cell>
          <cell r="E855">
            <v>4989</v>
          </cell>
          <cell r="I855">
            <v>4989</v>
          </cell>
        </row>
        <row r="856">
          <cell r="C856" t="str">
            <v xml:space="preserve">            LIGHT SOURCE                  -BANAGLORE</v>
          </cell>
          <cell r="D856">
            <v>7097</v>
          </cell>
          <cell r="H856">
            <v>7097</v>
          </cell>
        </row>
        <row r="857">
          <cell r="C857" t="str">
            <v xml:space="preserve">            LOGIC ERP SOLUTIONS PVT LTD   -MOHALI</v>
          </cell>
          <cell r="D857">
            <v>14113.22</v>
          </cell>
          <cell r="H857">
            <v>14113.22</v>
          </cell>
        </row>
        <row r="858">
          <cell r="C858" t="str">
            <v xml:space="preserve">            M.S.CREATION                  -BANAGLORE</v>
          </cell>
          <cell r="F858">
            <v>1859</v>
          </cell>
          <cell r="G858">
            <v>1859</v>
          </cell>
        </row>
        <row r="859">
          <cell r="C859" t="str">
            <v xml:space="preserve">            MAKE MY TRIPS                                                                                       </v>
          </cell>
          <cell r="E859">
            <v>36388</v>
          </cell>
          <cell r="F859">
            <v>33326</v>
          </cell>
          <cell r="G859">
            <v>15927</v>
          </cell>
          <cell r="I859">
            <v>18989</v>
          </cell>
        </row>
        <row r="860">
          <cell r="C860" t="str">
            <v xml:space="preserve">            MANJUNATHA FUEL STATION       -BANAGLORE</v>
          </cell>
          <cell r="E860">
            <v>19793</v>
          </cell>
          <cell r="F860">
            <v>19793</v>
          </cell>
        </row>
        <row r="861">
          <cell r="C861" t="str">
            <v xml:space="preserve">            MARKS TRANS PRIVATE LIMITED   -CHENNAI</v>
          </cell>
          <cell r="E861">
            <v>113630</v>
          </cell>
          <cell r="I861">
            <v>113630</v>
          </cell>
        </row>
        <row r="862">
          <cell r="C862" t="str">
            <v xml:space="preserve">            MARUTHI CABLE NETWORK                                                                               </v>
          </cell>
          <cell r="F862">
            <v>1650</v>
          </cell>
          <cell r="G862">
            <v>1650</v>
          </cell>
        </row>
        <row r="863">
          <cell r="C863" t="str">
            <v xml:space="preserve">            MARUTHI ELETRIC UDHYOG        -BANAGLORE</v>
          </cell>
          <cell r="G863">
            <v>23600</v>
          </cell>
          <cell r="I863">
            <v>23600</v>
          </cell>
        </row>
        <row r="864">
          <cell r="C864" t="str">
            <v xml:space="preserve">            MARUTHI MARKETING             -BANAGLORE</v>
          </cell>
          <cell r="E864">
            <v>2150</v>
          </cell>
          <cell r="G864">
            <v>4550</v>
          </cell>
          <cell r="I864">
            <v>6700</v>
          </cell>
        </row>
        <row r="865">
          <cell r="C865" t="str">
            <v xml:space="preserve">            MASTER ENTERPRISES            -BANAGLORE</v>
          </cell>
          <cell r="E865">
            <v>10620</v>
          </cell>
          <cell r="I865">
            <v>10620</v>
          </cell>
        </row>
        <row r="866">
          <cell r="C866" t="str">
            <v xml:space="preserve">            MATHRUSHREE ARTS              -BANGALORE</v>
          </cell>
          <cell r="D866">
            <v>1600</v>
          </cell>
          <cell r="H866">
            <v>1600</v>
          </cell>
        </row>
        <row r="867">
          <cell r="C867" t="str">
            <v xml:space="preserve">            METAL SHAPERS                 -BANGALORE</v>
          </cell>
          <cell r="E867">
            <v>10000</v>
          </cell>
          <cell r="I867">
            <v>10000</v>
          </cell>
        </row>
        <row r="868">
          <cell r="C868" t="str">
            <v xml:space="preserve">            METRO  CASH &amp; CARRY INDIA PVT LTD -BANGALORE</v>
          </cell>
          <cell r="E868">
            <v>6386</v>
          </cell>
          <cell r="I868">
            <v>6386</v>
          </cell>
        </row>
        <row r="869">
          <cell r="C869" t="str">
            <v xml:space="preserve">            MODERN TESTING SERVICES (INDIA) PRIVATE LTD -BANGALORE</v>
          </cell>
          <cell r="D869">
            <v>1774</v>
          </cell>
          <cell r="H869">
            <v>1774</v>
          </cell>
        </row>
        <row r="870">
          <cell r="C870" t="str">
            <v xml:space="preserve">            MOHAMMED MAQSOOD              -BANAGLORE</v>
          </cell>
          <cell r="E870">
            <v>2208865</v>
          </cell>
          <cell r="F870">
            <v>155919</v>
          </cell>
          <cell r="G870">
            <v>155919</v>
          </cell>
          <cell r="I870">
            <v>2208865</v>
          </cell>
        </row>
        <row r="871">
          <cell r="C871" t="str">
            <v xml:space="preserve">            MOHAMMED MASOOD               -BANAGLORE</v>
          </cell>
          <cell r="E871">
            <v>2227428</v>
          </cell>
          <cell r="F871">
            <v>155919</v>
          </cell>
          <cell r="I871">
            <v>2071509</v>
          </cell>
        </row>
        <row r="872">
          <cell r="C872" t="str">
            <v xml:space="preserve">            MOTHERLAND GARMENTS (PVT) LTD (CREDITOR AC) -BANAGLORE</v>
          </cell>
          <cell r="E872">
            <v>333480</v>
          </cell>
          <cell r="I872">
            <v>333480</v>
          </cell>
        </row>
        <row r="873">
          <cell r="C873" t="str">
            <v xml:space="preserve">            MRL LOGISTICS                 -CHENNAI</v>
          </cell>
          <cell r="D873">
            <v>2610</v>
          </cell>
          <cell r="H873">
            <v>2610</v>
          </cell>
        </row>
        <row r="874">
          <cell r="C874" t="str">
            <v xml:space="preserve">            MSEDL                         -PUNE</v>
          </cell>
          <cell r="D874">
            <v>2000</v>
          </cell>
          <cell r="H874">
            <v>2000</v>
          </cell>
        </row>
        <row r="875">
          <cell r="C875" t="str">
            <v xml:space="preserve">            NANDI APPARELS TECHNICS       -BANAGLORE</v>
          </cell>
          <cell r="D875">
            <v>25252</v>
          </cell>
          <cell r="H875">
            <v>25252</v>
          </cell>
        </row>
        <row r="876">
          <cell r="C876" t="str">
            <v xml:space="preserve">            NANDI FAB TECH                -BANAGLORE</v>
          </cell>
          <cell r="E876">
            <v>26314</v>
          </cell>
          <cell r="I876">
            <v>26314</v>
          </cell>
        </row>
        <row r="877">
          <cell r="C877" t="str">
            <v xml:space="preserve">            NATIONAL AVIATION COMPANY                                                                           </v>
          </cell>
          <cell r="E877">
            <v>22462</v>
          </cell>
          <cell r="I877">
            <v>22462</v>
          </cell>
        </row>
        <row r="878">
          <cell r="C878" t="str">
            <v xml:space="preserve">            NAVNIRMAN  MEDIA PUBLICITY    -PACHAKULA</v>
          </cell>
          <cell r="E878">
            <v>50000.07</v>
          </cell>
          <cell r="I878">
            <v>50000.07</v>
          </cell>
        </row>
        <row r="879">
          <cell r="C879" t="str">
            <v xml:space="preserve">            NEXSSYS                                                                                             </v>
          </cell>
          <cell r="E879">
            <v>84100</v>
          </cell>
          <cell r="I879">
            <v>84100</v>
          </cell>
        </row>
        <row r="880">
          <cell r="C880" t="str">
            <v xml:space="preserve">            NEXUSONE EXPRESS PVT LTD      -BANGALORE</v>
          </cell>
          <cell r="E880">
            <v>23903</v>
          </cell>
          <cell r="G880">
            <v>14248.5</v>
          </cell>
          <cell r="I880">
            <v>38151.5</v>
          </cell>
        </row>
        <row r="881">
          <cell r="C881" t="str">
            <v xml:space="preserve">            NISHI ARTS                                                                                          </v>
          </cell>
          <cell r="E881">
            <v>81986.899999999994</v>
          </cell>
          <cell r="I881">
            <v>81986.899999999994</v>
          </cell>
        </row>
        <row r="882">
          <cell r="C882" t="str">
            <v xml:space="preserve">            NVN TECH                      -BANGALORE</v>
          </cell>
          <cell r="F882">
            <v>590</v>
          </cell>
          <cell r="G882">
            <v>590</v>
          </cell>
        </row>
        <row r="883">
          <cell r="C883" t="str">
            <v xml:space="preserve">            OM SHAKTHI ENTERPRISES        -BANAGLORE</v>
          </cell>
          <cell r="E883">
            <v>6280</v>
          </cell>
          <cell r="I883">
            <v>6280</v>
          </cell>
        </row>
        <row r="884">
          <cell r="C884" t="str">
            <v xml:space="preserve">            ORDERIFICECOM BOOKS PVT LTD   -JAIPUR</v>
          </cell>
          <cell r="G884">
            <v>14160</v>
          </cell>
          <cell r="I884">
            <v>14160</v>
          </cell>
        </row>
        <row r="885">
          <cell r="C885" t="str">
            <v xml:space="preserve">            OSPREY SECURITY SOLUTIONS     -BANAGLORE</v>
          </cell>
          <cell r="E885">
            <v>260869</v>
          </cell>
          <cell r="F885">
            <v>260869</v>
          </cell>
        </row>
        <row r="886">
          <cell r="C886" t="str">
            <v xml:space="preserve">            P SQUARE TECHNOLOGIES         -BANAGLORE</v>
          </cell>
          <cell r="E886">
            <v>3200</v>
          </cell>
          <cell r="I886">
            <v>3200</v>
          </cell>
        </row>
        <row r="887">
          <cell r="C887" t="str">
            <v xml:space="preserve">            PAP PEST CONTROL SERVICE      -BANGALORE</v>
          </cell>
          <cell r="E887">
            <v>8968</v>
          </cell>
          <cell r="F887">
            <v>4484</v>
          </cell>
          <cell r="G887">
            <v>4484</v>
          </cell>
          <cell r="I887">
            <v>8968</v>
          </cell>
        </row>
        <row r="888">
          <cell r="C888" t="str">
            <v xml:space="preserve">            PHONOGRAPHIC PERFORMANCE LTD  -PUNE</v>
          </cell>
          <cell r="D888">
            <v>3717</v>
          </cell>
          <cell r="H888">
            <v>3717</v>
          </cell>
        </row>
        <row r="889">
          <cell r="C889" t="str">
            <v xml:space="preserve">            PORTER (SMARTSHIFT LOGISTICS) -BANAGLORE</v>
          </cell>
          <cell r="D889">
            <v>3479.1</v>
          </cell>
          <cell r="F889">
            <v>16000</v>
          </cell>
          <cell r="G889">
            <v>17184</v>
          </cell>
          <cell r="H889">
            <v>2295.1</v>
          </cell>
        </row>
        <row r="890">
          <cell r="C890" t="str">
            <v xml:space="preserve">            PRISM INTERNATIONAL           -BANAGLORE</v>
          </cell>
          <cell r="E890">
            <v>40000</v>
          </cell>
          <cell r="I890">
            <v>40000</v>
          </cell>
        </row>
        <row r="891">
          <cell r="C891" t="str">
            <v xml:space="preserve">            PUSHPENDER - EXPENSES                                                                               </v>
          </cell>
          <cell r="E891">
            <v>13152</v>
          </cell>
          <cell r="F891">
            <v>75000</v>
          </cell>
          <cell r="G891">
            <v>47939</v>
          </cell>
          <cell r="H891">
            <v>13909</v>
          </cell>
        </row>
        <row r="892">
          <cell r="C892" t="str">
            <v xml:space="preserve">            QUALITY HYDRAULIC SOLUTIONS                                                                         </v>
          </cell>
          <cell r="E892">
            <v>862</v>
          </cell>
          <cell r="I892">
            <v>862</v>
          </cell>
        </row>
        <row r="893">
          <cell r="C893" t="str">
            <v xml:space="preserve">            QUICK TECH                    -BANAGLORE</v>
          </cell>
          <cell r="E893">
            <v>3900</v>
          </cell>
          <cell r="I893">
            <v>3900</v>
          </cell>
        </row>
        <row r="894">
          <cell r="C894" t="str">
            <v xml:space="preserve">            R J CREATION VISUAL           -LUCKNOW</v>
          </cell>
          <cell r="D894">
            <v>9732</v>
          </cell>
          <cell r="H894">
            <v>9732</v>
          </cell>
        </row>
        <row r="895">
          <cell r="C895" t="str">
            <v xml:space="preserve">            RHEMS INDUSTRIES              -CHE NNAI</v>
          </cell>
          <cell r="E895">
            <v>709</v>
          </cell>
          <cell r="I895">
            <v>709</v>
          </cell>
        </row>
        <row r="896">
          <cell r="C896" t="str">
            <v xml:space="preserve">            RIPSIL  AUTOMATION  PVT  LTD  -BENGALURU</v>
          </cell>
          <cell r="F896">
            <v>17700</v>
          </cell>
          <cell r="G896">
            <v>17700</v>
          </cell>
        </row>
        <row r="897">
          <cell r="C897" t="str">
            <v xml:space="preserve">            RITECK PERIPHERALS            -BANGALORE</v>
          </cell>
          <cell r="E897">
            <v>2714</v>
          </cell>
          <cell r="I897">
            <v>2714</v>
          </cell>
        </row>
        <row r="898">
          <cell r="C898" t="str">
            <v xml:space="preserve">            RNS MOTORS LTD                -BANAGLORE</v>
          </cell>
          <cell r="E898">
            <v>27176.46</v>
          </cell>
          <cell r="I898">
            <v>27176.46</v>
          </cell>
        </row>
        <row r="899">
          <cell r="C899" t="str">
            <v xml:space="preserve">            ROOTS MULTICLEAN LTD(BLR)     -BANGALORE</v>
          </cell>
          <cell r="E899">
            <v>3539.2</v>
          </cell>
          <cell r="I899">
            <v>3539.2</v>
          </cell>
        </row>
        <row r="900">
          <cell r="C900" t="str">
            <v xml:space="preserve">            ROYAL EMBROIDERY THREADS PVT LTD (BLR) -BANGALORE</v>
          </cell>
          <cell r="E900">
            <v>801.04</v>
          </cell>
          <cell r="I900">
            <v>801.04</v>
          </cell>
        </row>
        <row r="901">
          <cell r="C901" t="str">
            <v xml:space="preserve">            S V ASSOCIATES MANAGEMENT CONSULTANCY PVT LTD -BANGALORE</v>
          </cell>
          <cell r="E901">
            <v>8433</v>
          </cell>
          <cell r="I901">
            <v>8433</v>
          </cell>
        </row>
        <row r="902">
          <cell r="C902" t="str">
            <v xml:space="preserve">            S.L.N TOURS AND TRAVELS       -TUMAKURU</v>
          </cell>
          <cell r="E902">
            <v>56000</v>
          </cell>
          <cell r="I902">
            <v>56000</v>
          </cell>
        </row>
        <row r="903">
          <cell r="C903" t="str">
            <v xml:space="preserve">            S.V.S TOURS AND TRAVELS       -TUMKUR</v>
          </cell>
          <cell r="E903">
            <v>72800</v>
          </cell>
          <cell r="F903">
            <v>72800</v>
          </cell>
        </row>
        <row r="904">
          <cell r="C904" t="str">
            <v xml:space="preserve">            SAFE EXPRESS PVT LTD          -NEWDELHI</v>
          </cell>
          <cell r="D904">
            <v>5480.72</v>
          </cell>
          <cell r="H904">
            <v>5480.72</v>
          </cell>
        </row>
        <row r="905">
          <cell r="C905" t="str">
            <v xml:space="preserve">            SAGARIKA SAHU- DESIGN-TRAVELLING EXPENSES                                                           </v>
          </cell>
          <cell r="D905">
            <v>1439</v>
          </cell>
          <cell r="H905">
            <v>1439</v>
          </cell>
        </row>
        <row r="906">
          <cell r="C906" t="str">
            <v xml:space="preserve">            SAI BABA TYRES                -BANAGLORE</v>
          </cell>
          <cell r="E906">
            <v>28050</v>
          </cell>
          <cell r="I906">
            <v>28050</v>
          </cell>
        </row>
        <row r="907">
          <cell r="C907" t="str">
            <v xml:space="preserve">            SAKETH AUTOMOBILES                                                                                  </v>
          </cell>
          <cell r="E907">
            <v>6721.96</v>
          </cell>
          <cell r="I907">
            <v>6721.96</v>
          </cell>
        </row>
        <row r="908">
          <cell r="C908" t="str">
            <v xml:space="preserve">            SAKHO ENTERPRISES             -BANGALORE</v>
          </cell>
          <cell r="D908">
            <v>12853</v>
          </cell>
          <cell r="H908">
            <v>12853</v>
          </cell>
        </row>
        <row r="909">
          <cell r="C909" t="str">
            <v xml:space="preserve">            SARASWATHI HI TECH            -BANGALORE</v>
          </cell>
          <cell r="E909">
            <v>19706</v>
          </cell>
          <cell r="F909">
            <v>19706</v>
          </cell>
        </row>
        <row r="910">
          <cell r="C910" t="str">
            <v xml:space="preserve">            SARVIN PRINTERS PVT LTD       -NASHIK</v>
          </cell>
          <cell r="E910">
            <v>44486</v>
          </cell>
          <cell r="I910">
            <v>44486</v>
          </cell>
        </row>
        <row r="911">
          <cell r="C911" t="str">
            <v xml:space="preserve">            SECUREMENT PACKAGING PVT LTD  -AHMEDABAD</v>
          </cell>
          <cell r="E911">
            <v>45792</v>
          </cell>
          <cell r="I911">
            <v>45792</v>
          </cell>
        </row>
        <row r="912">
          <cell r="C912" t="str">
            <v xml:space="preserve">            SHAKTHI TRADING COMPANY       -BANAGLORE</v>
          </cell>
          <cell r="E912">
            <v>1142</v>
          </cell>
          <cell r="I912">
            <v>1142</v>
          </cell>
        </row>
        <row r="913">
          <cell r="C913" t="str">
            <v xml:space="preserve">            SHAM ALLUMINIUM FABRICATORS   -BANAGLORE</v>
          </cell>
          <cell r="D913">
            <v>25000</v>
          </cell>
          <cell r="H913">
            <v>25000</v>
          </cell>
        </row>
        <row r="914">
          <cell r="C914" t="str">
            <v xml:space="preserve">            SHIVALAYA GRAPHIC             -DELHI</v>
          </cell>
          <cell r="E914">
            <v>167117.76999999999</v>
          </cell>
          <cell r="F914">
            <v>50000</v>
          </cell>
          <cell r="I914">
            <v>117117.77</v>
          </cell>
        </row>
        <row r="915">
          <cell r="C915" t="str">
            <v xml:space="preserve">            SHREE HANUMAN TEXTILE PRINTING -BANGALORE</v>
          </cell>
          <cell r="E915">
            <v>23055</v>
          </cell>
          <cell r="F915">
            <v>23055</v>
          </cell>
          <cell r="G915">
            <v>9970</v>
          </cell>
          <cell r="I915">
            <v>9970</v>
          </cell>
        </row>
        <row r="916">
          <cell r="C916" t="str">
            <v xml:space="preserve">            SHRINIVAS                     -BANAGLORE</v>
          </cell>
          <cell r="D916">
            <v>2580</v>
          </cell>
          <cell r="H916">
            <v>2580</v>
          </cell>
        </row>
        <row r="917">
          <cell r="C917" t="str">
            <v xml:space="preserve">            SLN ENTERPRISES               -BANAGLORE</v>
          </cell>
          <cell r="E917">
            <v>2654</v>
          </cell>
          <cell r="I917">
            <v>2654</v>
          </cell>
        </row>
        <row r="918">
          <cell r="C918" t="str">
            <v xml:space="preserve">            SLN FASHIONS                  -BANAGLORE</v>
          </cell>
          <cell r="E918">
            <v>4926</v>
          </cell>
          <cell r="I918">
            <v>4926</v>
          </cell>
        </row>
        <row r="919">
          <cell r="C919" t="str">
            <v xml:space="preserve">            SMS APPARELS                  -BANGALORE</v>
          </cell>
          <cell r="E919">
            <v>33855</v>
          </cell>
          <cell r="I919">
            <v>33855</v>
          </cell>
        </row>
        <row r="920">
          <cell r="C920" t="str">
            <v xml:space="preserve">            SNV AVIATION PVT LTD          -BANAGLORE</v>
          </cell>
          <cell r="E920">
            <v>3944</v>
          </cell>
          <cell r="I920">
            <v>3944</v>
          </cell>
        </row>
        <row r="921">
          <cell r="C921" t="str">
            <v xml:space="preserve">            SNV AVIATION PVT LTD          -KOLKATA</v>
          </cell>
          <cell r="E921">
            <v>18126.05</v>
          </cell>
          <cell r="I921">
            <v>18126.05</v>
          </cell>
        </row>
        <row r="922">
          <cell r="C922" t="str">
            <v xml:space="preserve">            SOURABH GOSWAMI - T BASE EXPENSES                                                                   </v>
          </cell>
          <cell r="D922">
            <v>1967</v>
          </cell>
          <cell r="F922">
            <v>20000</v>
          </cell>
          <cell r="H922">
            <v>21967</v>
          </cell>
        </row>
        <row r="923">
          <cell r="C923" t="str">
            <v xml:space="preserve">            SOUTHWAYS SYSTEMS             -BANAGLORE</v>
          </cell>
          <cell r="E923">
            <v>3008</v>
          </cell>
          <cell r="F923">
            <v>3008</v>
          </cell>
          <cell r="G923">
            <v>1475</v>
          </cell>
          <cell r="I923">
            <v>1475</v>
          </cell>
        </row>
        <row r="924">
          <cell r="C924" t="str">
            <v xml:space="preserve">            SPLENDID ENTRANT              -BANGALORE</v>
          </cell>
          <cell r="E924">
            <v>47200</v>
          </cell>
          <cell r="F924">
            <v>43200</v>
          </cell>
          <cell r="G924">
            <v>7670</v>
          </cell>
          <cell r="I924">
            <v>11670</v>
          </cell>
        </row>
        <row r="925">
          <cell r="C925" t="str">
            <v xml:space="preserve">            SREE GURU SAI CREATION        -BANAGLORE</v>
          </cell>
          <cell r="E925">
            <v>10666</v>
          </cell>
          <cell r="I925">
            <v>10666</v>
          </cell>
        </row>
        <row r="926">
          <cell r="C926" t="str">
            <v xml:space="preserve">            SREE SHILPAM  EMBROIDERY      -BANGALORE</v>
          </cell>
          <cell r="E926">
            <v>158822.29999999999</v>
          </cell>
          <cell r="F926">
            <v>133697</v>
          </cell>
          <cell r="I926">
            <v>25125.3</v>
          </cell>
        </row>
        <row r="927">
          <cell r="C927" t="str">
            <v xml:space="preserve">            SREERAMA TYRES                -TUMKUR</v>
          </cell>
          <cell r="E927">
            <v>15200</v>
          </cell>
          <cell r="I927">
            <v>15200</v>
          </cell>
        </row>
        <row r="928">
          <cell r="C928" t="str">
            <v xml:space="preserve">            SRI BALAJI ENTERPRISES -NELAMANGALA -BANGALORE RURAL</v>
          </cell>
          <cell r="D928">
            <v>5916</v>
          </cell>
          <cell r="H928">
            <v>5916</v>
          </cell>
        </row>
        <row r="929">
          <cell r="C929" t="str">
            <v xml:space="preserve">            SRI GURU RAGAVENDRA FASHIONS  -BANAGLORE</v>
          </cell>
          <cell r="E929">
            <v>1000</v>
          </cell>
          <cell r="I929">
            <v>1000</v>
          </cell>
        </row>
        <row r="930">
          <cell r="C930" t="str">
            <v xml:space="preserve">            SRI JS STORE                  -BANAGLORE</v>
          </cell>
          <cell r="E930">
            <v>50333</v>
          </cell>
          <cell r="F930">
            <v>40893</v>
          </cell>
          <cell r="G930">
            <v>56640</v>
          </cell>
          <cell r="I930">
            <v>66080</v>
          </cell>
        </row>
        <row r="931">
          <cell r="C931" t="str">
            <v xml:space="preserve">            SRI KRISHNA INTERNATIONAL                                                                           </v>
          </cell>
          <cell r="E931">
            <v>15831.4</v>
          </cell>
          <cell r="I931">
            <v>15831.4</v>
          </cell>
        </row>
        <row r="932">
          <cell r="C932" t="str">
            <v xml:space="preserve">            SRI MARUTHI DESIGNS &amp; PRINTS  -BANAGLORE</v>
          </cell>
          <cell r="E932">
            <v>7670</v>
          </cell>
          <cell r="I932">
            <v>7670</v>
          </cell>
        </row>
        <row r="933">
          <cell r="C933" t="str">
            <v xml:space="preserve">            SRI MARUTI MEDICAL &amp; GENERAL STORES -BANAGLORE</v>
          </cell>
          <cell r="F933">
            <v>1886</v>
          </cell>
          <cell r="G933">
            <v>8134</v>
          </cell>
          <cell r="I933">
            <v>6248</v>
          </cell>
        </row>
        <row r="934">
          <cell r="C934" t="str">
            <v xml:space="preserve">            STS TRANSLOG SOLUTION LLP     -AHMEDABAD</v>
          </cell>
          <cell r="D934">
            <v>32652</v>
          </cell>
          <cell r="F934">
            <v>5024</v>
          </cell>
          <cell r="G934">
            <v>34825</v>
          </cell>
          <cell r="H934">
            <v>2851</v>
          </cell>
        </row>
        <row r="935">
          <cell r="C935" t="str">
            <v xml:space="preserve">            SUNIL KUMAR - EXPENSES-ASM                                                                          </v>
          </cell>
          <cell r="D935">
            <v>50000</v>
          </cell>
          <cell r="F935">
            <v>35000</v>
          </cell>
          <cell r="G935">
            <v>103567</v>
          </cell>
          <cell r="I935">
            <v>18567</v>
          </cell>
        </row>
        <row r="936">
          <cell r="C936" t="str">
            <v xml:space="preserve">            SUNIL MERCHANDISER ( 578) - EXPENSES                                                                </v>
          </cell>
          <cell r="D936">
            <v>2000</v>
          </cell>
          <cell r="H936">
            <v>2000</v>
          </cell>
        </row>
        <row r="937">
          <cell r="C937" t="str">
            <v xml:space="preserve">            SUNSHINE TEX PROCESS          -TUMKUR</v>
          </cell>
          <cell r="E937">
            <v>636476.80000000005</v>
          </cell>
          <cell r="F937">
            <v>211479</v>
          </cell>
          <cell r="G937">
            <v>302851.56</v>
          </cell>
          <cell r="I937">
            <v>727849.36</v>
          </cell>
        </row>
        <row r="938">
          <cell r="C938" t="str">
            <v xml:space="preserve">            SYGNATURE LAB LLP             -BANGALORE</v>
          </cell>
          <cell r="E938">
            <v>23193</v>
          </cell>
          <cell r="I938">
            <v>23193</v>
          </cell>
        </row>
        <row r="939">
          <cell r="C939" t="str">
            <v xml:space="preserve">            SYSCOM SERVICE                -BENGALURU</v>
          </cell>
          <cell r="G939">
            <v>15500</v>
          </cell>
          <cell r="I939">
            <v>15500</v>
          </cell>
        </row>
        <row r="940">
          <cell r="C940" t="str">
            <v xml:space="preserve">            TAJURBA BUSINESS NETWORK PRIVATE LIMITED -HARYANA</v>
          </cell>
          <cell r="E940">
            <v>18879</v>
          </cell>
          <cell r="I940">
            <v>18879</v>
          </cell>
        </row>
        <row r="941">
          <cell r="C941" t="str">
            <v xml:space="preserve">            TARUNYAHA INDUSTRIES          -BANAGLORE</v>
          </cell>
          <cell r="E941">
            <v>6200</v>
          </cell>
          <cell r="I941">
            <v>6200</v>
          </cell>
        </row>
        <row r="942">
          <cell r="C942" t="str">
            <v xml:space="preserve">            TATA AIG GENERAL INSURANCE COMPANY LTD                                                              </v>
          </cell>
          <cell r="D942">
            <v>17186</v>
          </cell>
          <cell r="H942">
            <v>17186</v>
          </cell>
        </row>
        <row r="943">
          <cell r="C943" t="str">
            <v xml:space="preserve">            THE CLOTHING MANUFACTURERS ASSOCIATION -MUMBAI</v>
          </cell>
          <cell r="E943">
            <v>11800</v>
          </cell>
          <cell r="I943">
            <v>11800</v>
          </cell>
        </row>
        <row r="944">
          <cell r="C944" t="str">
            <v xml:space="preserve">            THE LUGGAGE BOUTIQUE                                                                                </v>
          </cell>
          <cell r="E944">
            <v>2000</v>
          </cell>
          <cell r="I944">
            <v>2000</v>
          </cell>
        </row>
        <row r="945">
          <cell r="C945" t="str">
            <v xml:space="preserve">            THERMO GLOBAL SERVICES        -BANAGLORE</v>
          </cell>
          <cell r="E945">
            <v>2790</v>
          </cell>
          <cell r="I945">
            <v>2790</v>
          </cell>
        </row>
        <row r="946">
          <cell r="C946" t="str">
            <v xml:space="preserve">            TRADE LINK TECHNOLOGIES INDIA PVT L                                                                 </v>
          </cell>
          <cell r="E946">
            <v>26531</v>
          </cell>
          <cell r="I946">
            <v>26531</v>
          </cell>
        </row>
        <row r="947">
          <cell r="C947" t="str">
            <v xml:space="preserve">            UES SERVICES                  -BANGALORE</v>
          </cell>
          <cell r="E947">
            <v>9204</v>
          </cell>
          <cell r="I947">
            <v>9204</v>
          </cell>
        </row>
        <row r="948">
          <cell r="C948" t="str">
            <v xml:space="preserve">            UNATHI SYSTEMS AND COMMUNICATIONS -BANGALORE</v>
          </cell>
          <cell r="E948">
            <v>27582.959999999999</v>
          </cell>
          <cell r="I948">
            <v>27582.959999999999</v>
          </cell>
        </row>
        <row r="949">
          <cell r="C949" t="str">
            <v xml:space="preserve">            UNICOMMERCE ESOLUTIONS PVT LTD -GURGOAN</v>
          </cell>
          <cell r="E949">
            <v>23200</v>
          </cell>
          <cell r="F949">
            <v>23200</v>
          </cell>
          <cell r="G949">
            <v>23200</v>
          </cell>
          <cell r="I949">
            <v>23200</v>
          </cell>
        </row>
        <row r="950">
          <cell r="C950" t="str">
            <v xml:space="preserve">            UNIVERSAL DYEING WORKS        -BANGALORE</v>
          </cell>
          <cell r="E950">
            <v>5538.8</v>
          </cell>
          <cell r="I950">
            <v>5538.8</v>
          </cell>
        </row>
        <row r="951">
          <cell r="C951" t="str">
            <v xml:space="preserve">            VASHKLEEN LAUNDRY SERVICES PVT LTD -BANAGLORE</v>
          </cell>
          <cell r="E951">
            <v>6612</v>
          </cell>
          <cell r="I951">
            <v>6612</v>
          </cell>
        </row>
        <row r="952">
          <cell r="C952" t="str">
            <v xml:space="preserve">            VIJAY DESIGNS                 -BANAGLORE</v>
          </cell>
          <cell r="E952">
            <v>1333</v>
          </cell>
          <cell r="I952">
            <v>1333</v>
          </cell>
        </row>
        <row r="953">
          <cell r="C953" t="str">
            <v xml:space="preserve">            VIVEK TEXTILE PRINTING        -BANGALORE</v>
          </cell>
          <cell r="E953">
            <v>276897</v>
          </cell>
          <cell r="F953">
            <v>100000</v>
          </cell>
          <cell r="I953">
            <v>176897</v>
          </cell>
        </row>
        <row r="954">
          <cell r="C954" t="str">
            <v xml:space="preserve">            WONDERFEX PROCESSING PVT LTD  -BANGALORE</v>
          </cell>
          <cell r="E954">
            <v>634492.64</v>
          </cell>
          <cell r="F954">
            <v>634493.4</v>
          </cell>
          <cell r="G954">
            <v>390817.76</v>
          </cell>
          <cell r="I954">
            <v>390817</v>
          </cell>
        </row>
        <row r="955">
          <cell r="C955" t="str">
            <v xml:space="preserve">            YASHAS PEST CONTROL AND ALLIED SERVICES PVT LTD -BANAGLORE</v>
          </cell>
          <cell r="E955">
            <v>10974</v>
          </cell>
          <cell r="I955">
            <v>10974</v>
          </cell>
        </row>
        <row r="956">
          <cell r="C956" t="str">
            <v xml:space="preserve">            YASHAS PRINTS                 -BANGALORE</v>
          </cell>
          <cell r="E956">
            <v>19647</v>
          </cell>
          <cell r="I956">
            <v>19647</v>
          </cell>
        </row>
        <row r="957">
          <cell r="C957" t="str">
            <v xml:space="preserve">        FINISHED GOODS</v>
          </cell>
          <cell r="E957">
            <v>6556234.3399999999</v>
          </cell>
          <cell r="F957">
            <v>4496987</v>
          </cell>
          <cell r="G957">
            <v>147235.75</v>
          </cell>
          <cell r="I957">
            <v>2206483.09</v>
          </cell>
        </row>
        <row r="958">
          <cell r="C958" t="str">
            <v xml:space="preserve">            FINISHED GOODS</v>
          </cell>
          <cell r="E958">
            <v>3197632.8</v>
          </cell>
          <cell r="F958">
            <v>1622810</v>
          </cell>
          <cell r="I958">
            <v>1574822.8</v>
          </cell>
        </row>
        <row r="959">
          <cell r="C959" t="str">
            <v xml:space="preserve">                ABHIDAKSHA GLOBALE            -TIRUPPUR</v>
          </cell>
          <cell r="E959">
            <v>225503</v>
          </cell>
          <cell r="F959">
            <v>207018</v>
          </cell>
          <cell r="I959">
            <v>18485</v>
          </cell>
        </row>
        <row r="960">
          <cell r="C960" t="str">
            <v xml:space="preserve">                ANSHUL ENTERPRISES            -LUDHIANA</v>
          </cell>
          <cell r="E960">
            <v>15120</v>
          </cell>
          <cell r="I960">
            <v>15120</v>
          </cell>
        </row>
        <row r="961">
          <cell r="C961" t="str">
            <v xml:space="preserve">                APH KNITWEAR                  -LUDHIANA</v>
          </cell>
          <cell r="E961">
            <v>1718364.4</v>
          </cell>
          <cell r="F961">
            <v>1409982</v>
          </cell>
          <cell r="I961">
            <v>308382.40000000002</v>
          </cell>
        </row>
        <row r="962">
          <cell r="C962" t="str">
            <v xml:space="preserve">                APPARELS &amp; LINENS INDIA PVT LTD -LUDHIANA</v>
          </cell>
          <cell r="D962">
            <v>146941</v>
          </cell>
          <cell r="H962">
            <v>146941</v>
          </cell>
        </row>
        <row r="963">
          <cell r="C963" t="str">
            <v xml:space="preserve">                B R BHOOMIKA CREATION         -BANGALORE</v>
          </cell>
          <cell r="E963">
            <v>41778</v>
          </cell>
          <cell r="I963">
            <v>41778</v>
          </cell>
        </row>
        <row r="964">
          <cell r="C964" t="str">
            <v xml:space="preserve">                BHANDARI HOSIERY EXPORTS LTD  -LUDHIANA</v>
          </cell>
          <cell r="D964">
            <v>166371.21</v>
          </cell>
          <cell r="H964">
            <v>166371.21</v>
          </cell>
        </row>
        <row r="965">
          <cell r="C965" t="str">
            <v xml:space="preserve">                CANOPUSS IMPEX PVT LTD        -TIRUPUR</v>
          </cell>
          <cell r="D965">
            <v>74342.5</v>
          </cell>
          <cell r="H965">
            <v>74342.5</v>
          </cell>
        </row>
        <row r="966">
          <cell r="C966" t="str">
            <v xml:space="preserve">                E GRAM CREATIONS              -LUDHIANA</v>
          </cell>
          <cell r="E966">
            <v>15120</v>
          </cell>
          <cell r="I966">
            <v>15120</v>
          </cell>
        </row>
        <row r="967">
          <cell r="C967" t="str">
            <v xml:space="preserve">                FASHION GAUGE KNITWEARS       -ROPAR</v>
          </cell>
          <cell r="D967">
            <v>101864.57</v>
          </cell>
          <cell r="H967">
            <v>101864.57</v>
          </cell>
        </row>
        <row r="968">
          <cell r="C968" t="str">
            <v xml:space="preserve">                FOUR SEASONS CLOHTING COMPANY -TIRUPUR</v>
          </cell>
          <cell r="E968">
            <v>24192</v>
          </cell>
          <cell r="I968">
            <v>24192</v>
          </cell>
        </row>
        <row r="969">
          <cell r="C969" t="str">
            <v xml:space="preserve">                G.S.SETTIA &amp; BROS PVT. LTD.   -LUDHIANA</v>
          </cell>
          <cell r="D969">
            <v>54274</v>
          </cell>
          <cell r="H969">
            <v>54274</v>
          </cell>
        </row>
        <row r="970">
          <cell r="C970" t="str">
            <v xml:space="preserve">                HAV2 APPARELS LLP             -BANAGLORE</v>
          </cell>
          <cell r="E970">
            <v>876149.72</v>
          </cell>
          <cell r="I970">
            <v>876149.72</v>
          </cell>
        </row>
        <row r="971">
          <cell r="C971" t="str">
            <v xml:space="preserve">                HAV2 APPARELS LLP             -TIRUPPUR</v>
          </cell>
          <cell r="D971">
            <v>41014</v>
          </cell>
          <cell r="F971">
            <v>5810</v>
          </cell>
          <cell r="H971">
            <v>46824</v>
          </cell>
        </row>
        <row r="972">
          <cell r="C972" t="str">
            <v xml:space="preserve">                INLEAGUE SOURCING INDIA PVT. LTD. -GURGOAN</v>
          </cell>
          <cell r="D972">
            <v>30956</v>
          </cell>
          <cell r="H972">
            <v>30956</v>
          </cell>
        </row>
        <row r="973">
          <cell r="C973" t="str">
            <v xml:space="preserve">                KAS CAREWEARS PVT LTD         -LUDHIANA</v>
          </cell>
          <cell r="E973">
            <v>41743</v>
          </cell>
          <cell r="I973">
            <v>41743</v>
          </cell>
        </row>
        <row r="974">
          <cell r="C974" t="str">
            <v xml:space="preserve">                KAY JAIN HOSIERY              -LUDHIANA</v>
          </cell>
          <cell r="E974">
            <v>54818</v>
          </cell>
          <cell r="I974">
            <v>54818</v>
          </cell>
        </row>
        <row r="975">
          <cell r="C975" t="str">
            <v xml:space="preserve">                KJM GARMENTS PRIVATE LIMITED  -SURAT</v>
          </cell>
          <cell r="D975">
            <v>26763</v>
          </cell>
          <cell r="H975">
            <v>26763</v>
          </cell>
        </row>
        <row r="976">
          <cell r="C976" t="str">
            <v xml:space="preserve">                KNIT N CRAFT                  -LUDHIANA</v>
          </cell>
          <cell r="D976">
            <v>13362</v>
          </cell>
          <cell r="H976">
            <v>13362</v>
          </cell>
        </row>
        <row r="977">
          <cell r="C977" t="str">
            <v xml:space="preserve">                KS GARMENTS                   -TIRUPUR</v>
          </cell>
          <cell r="E977">
            <v>5374</v>
          </cell>
          <cell r="I977">
            <v>5374</v>
          </cell>
        </row>
        <row r="978">
          <cell r="C978" t="str">
            <v xml:space="preserve">                PHOENIX INTERNATIONAL         -LUDHIANA</v>
          </cell>
          <cell r="D978">
            <v>103676</v>
          </cell>
          <cell r="H978">
            <v>103676</v>
          </cell>
        </row>
        <row r="979">
          <cell r="C979" t="str">
            <v xml:space="preserve">                PRUTHI EXPORTS                -LUDHIANA</v>
          </cell>
          <cell r="D979">
            <v>7240</v>
          </cell>
          <cell r="H979">
            <v>7240</v>
          </cell>
        </row>
        <row r="980">
          <cell r="C980" t="str">
            <v xml:space="preserve">                SAI NATH FASHIONS             -LUDHIANA</v>
          </cell>
          <cell r="D980">
            <v>42436</v>
          </cell>
          <cell r="H980">
            <v>42436</v>
          </cell>
        </row>
        <row r="981">
          <cell r="C981" t="str">
            <v xml:space="preserve">                SANDEEP  WEAVERS PVT, LTD     -LUDHIANA</v>
          </cell>
          <cell r="E981">
            <v>30712</v>
          </cell>
          <cell r="I981">
            <v>30712</v>
          </cell>
        </row>
        <row r="982">
          <cell r="C982" t="str">
            <v xml:space="preserve">                SEATEX                        -TIRUPUR</v>
          </cell>
          <cell r="D982">
            <v>19362</v>
          </cell>
          <cell r="H982">
            <v>19362</v>
          </cell>
        </row>
        <row r="983">
          <cell r="C983" t="str">
            <v xml:space="preserve">                SHRIVI KNITS                  -TIRUPUR</v>
          </cell>
          <cell r="E983">
            <v>10931</v>
          </cell>
          <cell r="I983">
            <v>10931</v>
          </cell>
        </row>
        <row r="984">
          <cell r="C984" t="str">
            <v xml:space="preserve">                SIMCO KNIT                    -LUDHIANA</v>
          </cell>
          <cell r="E984">
            <v>328966.96000000002</v>
          </cell>
          <cell r="I984">
            <v>328966.96000000002</v>
          </cell>
        </row>
        <row r="985">
          <cell r="C985" t="str">
            <v xml:space="preserve">                SRI SAI KNITS                 -BANAGLORE</v>
          </cell>
          <cell r="E985">
            <v>701633</v>
          </cell>
          <cell r="I985">
            <v>701633</v>
          </cell>
        </row>
        <row r="986">
          <cell r="C986" t="str">
            <v xml:space="preserve">                STALLVIN FASHIONS             -LUDHIANA</v>
          </cell>
          <cell r="E986">
            <v>32244</v>
          </cell>
          <cell r="I986">
            <v>32244</v>
          </cell>
        </row>
        <row r="987">
          <cell r="C987" t="str">
            <v xml:space="preserve">                UNICORN ASSOCIATES            -TIRUPUR</v>
          </cell>
          <cell r="D987">
            <v>78397</v>
          </cell>
          <cell r="H987">
            <v>78397</v>
          </cell>
        </row>
        <row r="988">
          <cell r="C988" t="str">
            <v xml:space="preserve">                VI-TEX SOURCING APPAREL       -TIRUPUR</v>
          </cell>
          <cell r="D988">
            <v>18017</v>
          </cell>
          <cell r="H988">
            <v>18017</v>
          </cell>
        </row>
        <row r="989">
          <cell r="C989" t="str">
            <v xml:space="preserve">            ABHISHEK GLOBAL VENTURES      -LUDHIANA</v>
          </cell>
          <cell r="F989">
            <v>25295</v>
          </cell>
          <cell r="H989">
            <v>25295</v>
          </cell>
        </row>
        <row r="990">
          <cell r="C990" t="str">
            <v xml:space="preserve">            BRAHAM HOSIERY PRIVATE LIMTED -LUDHIANA</v>
          </cell>
          <cell r="D990">
            <v>19869</v>
          </cell>
          <cell r="H990">
            <v>19869</v>
          </cell>
        </row>
        <row r="991">
          <cell r="C991" t="str">
            <v xml:space="preserve">            EYE SPY KNIT                  -LUDHIANA</v>
          </cell>
          <cell r="E991">
            <v>1177973</v>
          </cell>
          <cell r="F991">
            <v>750000</v>
          </cell>
          <cell r="I991">
            <v>427973</v>
          </cell>
        </row>
        <row r="992">
          <cell r="C992" t="str">
            <v xml:space="preserve">            JAIMITHRAN GARMENTS           -TIRUPUR</v>
          </cell>
          <cell r="E992">
            <v>1262479.75</v>
          </cell>
          <cell r="F992">
            <v>1262479</v>
          </cell>
          <cell r="G992">
            <v>145161</v>
          </cell>
          <cell r="I992">
            <v>145161.75</v>
          </cell>
        </row>
        <row r="993">
          <cell r="C993" t="str">
            <v xml:space="preserve">            SHIVAAY  KNITWEAR                                                                                   </v>
          </cell>
          <cell r="E993">
            <v>154620.82</v>
          </cell>
          <cell r="I993">
            <v>154620.82</v>
          </cell>
        </row>
        <row r="994">
          <cell r="C994" t="str">
            <v xml:space="preserve">            SPACE FASHIONS LTD            -LUDHIANA</v>
          </cell>
          <cell r="E994">
            <v>651309.46</v>
          </cell>
          <cell r="F994">
            <v>833403</v>
          </cell>
          <cell r="H994">
            <v>182093.54</v>
          </cell>
        </row>
        <row r="995">
          <cell r="C995" t="str">
            <v xml:space="preserve">            ZENITH INTERNATIONAL          -TIRUPUR</v>
          </cell>
          <cell r="E995">
            <v>132087.51</v>
          </cell>
          <cell r="F995">
            <v>3000</v>
          </cell>
          <cell r="G995">
            <v>2074.75</v>
          </cell>
          <cell r="I995">
            <v>131162.26</v>
          </cell>
        </row>
        <row r="996">
          <cell r="C996" t="str">
            <v xml:space="preserve">        IMPORTS</v>
          </cell>
          <cell r="D996">
            <v>461545.87</v>
          </cell>
          <cell r="G996">
            <v>464942</v>
          </cell>
          <cell r="I996">
            <v>3396.13</v>
          </cell>
        </row>
        <row r="997">
          <cell r="C997" t="str">
            <v xml:space="preserve">            OCEAN RICH GARMENT ACCESSORIES COMPANY LTD.                                                         </v>
          </cell>
          <cell r="D997">
            <v>36199.160000000003</v>
          </cell>
          <cell r="G997">
            <v>35757</v>
          </cell>
          <cell r="H997">
            <v>442.16</v>
          </cell>
        </row>
        <row r="998">
          <cell r="C998" t="str">
            <v xml:space="preserve">            YES CLOTHING ACCESSORIES HK LTD                                                                     </v>
          </cell>
          <cell r="D998">
            <v>425346.71</v>
          </cell>
          <cell r="G998">
            <v>429185</v>
          </cell>
          <cell r="I998">
            <v>3838.29</v>
          </cell>
        </row>
        <row r="999">
          <cell r="C999" t="str">
            <v xml:space="preserve">        PACKING MATERIAL</v>
          </cell>
          <cell r="E999">
            <v>1589209.5</v>
          </cell>
          <cell r="F999">
            <v>99874</v>
          </cell>
          <cell r="G999">
            <v>93290</v>
          </cell>
          <cell r="I999">
            <v>1582625.5</v>
          </cell>
        </row>
        <row r="1000">
          <cell r="C1000" t="str">
            <v xml:space="preserve">            PACKING MATERIAL</v>
          </cell>
          <cell r="E1000">
            <v>1472792.5</v>
          </cell>
          <cell r="F1000">
            <v>99874</v>
          </cell>
          <cell r="G1000">
            <v>93290</v>
          </cell>
          <cell r="I1000">
            <v>1466208.5</v>
          </cell>
        </row>
        <row r="1001">
          <cell r="C1001" t="str">
            <v xml:space="preserve">                GIRIRAJ PACKAGING             -BANAGLORE</v>
          </cell>
          <cell r="D1001">
            <v>11357</v>
          </cell>
          <cell r="H1001">
            <v>11357</v>
          </cell>
        </row>
        <row r="1002">
          <cell r="C1002" t="str">
            <v xml:space="preserve">                UDAYA RAVI PRINT AND PACK     -BANGALORE</v>
          </cell>
          <cell r="E1002">
            <v>1460013</v>
          </cell>
          <cell r="F1002">
            <v>99874</v>
          </cell>
          <cell r="G1002">
            <v>93290</v>
          </cell>
          <cell r="I1002">
            <v>1453429</v>
          </cell>
        </row>
        <row r="1003">
          <cell r="C1003" t="str">
            <v xml:space="preserve">                UK PRINT AND PACK             -CHENNAI</v>
          </cell>
          <cell r="E1003">
            <v>14334.5</v>
          </cell>
          <cell r="I1003">
            <v>14334.5</v>
          </cell>
        </row>
        <row r="1004">
          <cell r="C1004" t="str">
            <v xml:space="preserve">                UNITED PACKAGING SOLUTIONS    -BANAGLORE</v>
          </cell>
          <cell r="E1004">
            <v>9802</v>
          </cell>
          <cell r="I1004">
            <v>9802</v>
          </cell>
        </row>
        <row r="1005">
          <cell r="C1005" t="str">
            <v xml:space="preserve">            SRI MANJUNATHA PRINT &amp; PACKAGING                                                                    </v>
          </cell>
          <cell r="E1005">
            <v>116417</v>
          </cell>
          <cell r="I1005">
            <v>116417</v>
          </cell>
        </row>
        <row r="1006">
          <cell r="C1006" t="str">
            <v xml:space="preserve">        PPE KIT</v>
          </cell>
          <cell r="D1006">
            <v>64250</v>
          </cell>
          <cell r="H1006">
            <v>64250</v>
          </cell>
        </row>
        <row r="1007">
          <cell r="C1007" t="str">
            <v xml:space="preserve">            MEADOWS KNOWLEDGE SERVICES PVT LTD                                                                  </v>
          </cell>
          <cell r="D1007">
            <v>14250</v>
          </cell>
          <cell r="H1007">
            <v>14250</v>
          </cell>
        </row>
        <row r="1008">
          <cell r="C1008" t="str">
            <v xml:space="preserve">            MENSCHLICH HEALTH CARE ( OPC) PVT LTD                                                               </v>
          </cell>
          <cell r="D1008">
            <v>50000</v>
          </cell>
          <cell r="H1008">
            <v>50000</v>
          </cell>
        </row>
        <row r="1009">
          <cell r="C1009" t="str">
            <v xml:space="preserve">        RAW MATERIAL</v>
          </cell>
          <cell r="E1009">
            <v>53852693.100000001</v>
          </cell>
          <cell r="F1009">
            <v>15554477.199999999</v>
          </cell>
          <cell r="G1009">
            <v>11012401.300000001</v>
          </cell>
          <cell r="I1009">
            <v>49310617.200000003</v>
          </cell>
        </row>
        <row r="1010">
          <cell r="C1010" t="str">
            <v xml:space="preserve">            ACCESORIES</v>
          </cell>
          <cell r="E1010">
            <v>10492138.560000001</v>
          </cell>
          <cell r="F1010">
            <v>4166897</v>
          </cell>
          <cell r="G1010">
            <v>2055000.3</v>
          </cell>
          <cell r="I1010">
            <v>8380241.8600000003</v>
          </cell>
        </row>
        <row r="1011">
          <cell r="C1011" t="str">
            <v xml:space="preserve">                BUTTONS</v>
          </cell>
          <cell r="E1011">
            <v>162701</v>
          </cell>
          <cell r="G1011">
            <v>164498</v>
          </cell>
          <cell r="I1011">
            <v>327199</v>
          </cell>
        </row>
        <row r="1012">
          <cell r="C1012" t="str">
            <v xml:space="preserve">                    BOMBAY RAYON FASHIONS LIMITED -BANGALORE RURAL</v>
          </cell>
          <cell r="E1012">
            <v>49299</v>
          </cell>
          <cell r="G1012">
            <v>164498</v>
          </cell>
          <cell r="I1012">
            <v>213797</v>
          </cell>
        </row>
        <row r="1013">
          <cell r="C1013" t="str">
            <v xml:space="preserve">                    VAIBHAV BUTTON UDYOG          -BANGALORE</v>
          </cell>
          <cell r="E1013">
            <v>113402</v>
          </cell>
          <cell r="I1013">
            <v>113402</v>
          </cell>
        </row>
        <row r="1014">
          <cell r="C1014" t="str">
            <v xml:space="preserve">                THREAD</v>
          </cell>
          <cell r="E1014">
            <v>2188653.0299999998</v>
          </cell>
          <cell r="F1014">
            <v>1237093.5</v>
          </cell>
          <cell r="G1014">
            <v>649268</v>
          </cell>
          <cell r="I1014">
            <v>1600827.53</v>
          </cell>
        </row>
        <row r="1015">
          <cell r="C1015" t="str">
            <v xml:space="preserve">                    MAYUR YARN &amp; THREAD PVT LTD   -BANGALORE</v>
          </cell>
          <cell r="E1015">
            <v>1355771.5</v>
          </cell>
          <cell r="F1015">
            <v>866337</v>
          </cell>
          <cell r="G1015">
            <v>927</v>
          </cell>
          <cell r="I1015">
            <v>490361.5</v>
          </cell>
        </row>
        <row r="1016">
          <cell r="C1016" t="str">
            <v xml:space="preserve">                    TEX CORP PRIVATE LIMITED      -GURGOAN</v>
          </cell>
          <cell r="D1016">
            <v>23449.5</v>
          </cell>
          <cell r="F1016">
            <v>6.5</v>
          </cell>
          <cell r="G1016">
            <v>214043</v>
          </cell>
          <cell r="I1016">
            <v>190587</v>
          </cell>
        </row>
        <row r="1017">
          <cell r="C1017" t="str">
            <v xml:space="preserve">                    TRIO APPARELS INDIA PVT. LTD  -BANAGLORE</v>
          </cell>
          <cell r="D1017">
            <v>7605</v>
          </cell>
          <cell r="H1017">
            <v>7605</v>
          </cell>
        </row>
        <row r="1018">
          <cell r="C1018" t="str">
            <v xml:space="preserve">                    U B THRED LLP                 -BANGALORE</v>
          </cell>
          <cell r="E1018">
            <v>4959</v>
          </cell>
          <cell r="F1018">
            <v>17817</v>
          </cell>
          <cell r="G1018">
            <v>12858</v>
          </cell>
        </row>
        <row r="1019">
          <cell r="C1019" t="str">
            <v xml:space="preserve">                    VARDHMAN YARNS AND THREADS LIMITED -BANGALORE</v>
          </cell>
          <cell r="E1019">
            <v>858977.03</v>
          </cell>
          <cell r="F1019">
            <v>352933</v>
          </cell>
          <cell r="G1019">
            <v>421440</v>
          </cell>
          <cell r="I1019">
            <v>927484.03</v>
          </cell>
        </row>
        <row r="1020">
          <cell r="C1020" t="str">
            <v xml:space="preserve">                ZIPPERS</v>
          </cell>
          <cell r="E1020">
            <v>2124222.19</v>
          </cell>
          <cell r="F1020">
            <v>1321859</v>
          </cell>
          <cell r="G1020">
            <v>248499</v>
          </cell>
          <cell r="I1020">
            <v>1050862.19</v>
          </cell>
        </row>
        <row r="1021">
          <cell r="C1021" t="str">
            <v xml:space="preserve">                    IDEAL FASTENER INDIA PVT LTD(SEZ UNIT) -CHENNAI</v>
          </cell>
          <cell r="E1021">
            <v>500</v>
          </cell>
          <cell r="I1021">
            <v>500</v>
          </cell>
        </row>
        <row r="1022">
          <cell r="C1022" t="str">
            <v xml:space="preserve">                    MARUDHAR AGENCIES             -BANGALORE</v>
          </cell>
          <cell r="E1022">
            <v>241714</v>
          </cell>
          <cell r="F1022">
            <v>205505</v>
          </cell>
          <cell r="G1022">
            <v>1639</v>
          </cell>
          <cell r="I1022">
            <v>37848</v>
          </cell>
        </row>
        <row r="1023">
          <cell r="C1023" t="str">
            <v xml:space="preserve">                    SAI IMPEX                     -NEW DELHI</v>
          </cell>
          <cell r="E1023">
            <v>1700482.69</v>
          </cell>
          <cell r="F1023">
            <v>946148</v>
          </cell>
          <cell r="I1023">
            <v>754334.69</v>
          </cell>
        </row>
        <row r="1024">
          <cell r="C1024" t="str">
            <v xml:space="preserve">                    YKK INDIA PRIVATE LIMITED     -BANAGLORE</v>
          </cell>
          <cell r="D1024">
            <v>8978</v>
          </cell>
          <cell r="H1024">
            <v>8978</v>
          </cell>
        </row>
        <row r="1025">
          <cell r="C1025" t="str">
            <v xml:space="preserve">                    YKK INDIA PVT LTD             -NEW DELHI</v>
          </cell>
          <cell r="E1025">
            <v>191965.5</v>
          </cell>
          <cell r="F1025">
            <v>170206</v>
          </cell>
          <cell r="G1025">
            <v>246860</v>
          </cell>
          <cell r="I1025">
            <v>268619.5</v>
          </cell>
        </row>
        <row r="1026">
          <cell r="C1026" t="str">
            <v xml:space="preserve">                    ZIP INDUSTRIES LTD            -CHENNAI</v>
          </cell>
          <cell r="D1026">
            <v>1462</v>
          </cell>
          <cell r="H1026">
            <v>1462</v>
          </cell>
        </row>
        <row r="1027">
          <cell r="C1027" t="str">
            <v xml:space="preserve">                A1 BARCODE SOLUTIONS          -BANAGLORE</v>
          </cell>
          <cell r="E1027">
            <v>5015</v>
          </cell>
          <cell r="I1027">
            <v>5015</v>
          </cell>
        </row>
        <row r="1028">
          <cell r="C1028" t="str">
            <v xml:space="preserve">                ACCESSORIES INDIA PVT LTD     -MUMBAI</v>
          </cell>
          <cell r="E1028">
            <v>1610</v>
          </cell>
          <cell r="G1028">
            <v>1540</v>
          </cell>
          <cell r="I1028">
            <v>3150</v>
          </cell>
        </row>
        <row r="1029">
          <cell r="C1029" t="str">
            <v xml:space="preserve">                AKARSH YASHASH IMPEX          -BANAGLORE</v>
          </cell>
          <cell r="E1029">
            <v>2520</v>
          </cell>
          <cell r="I1029">
            <v>2520</v>
          </cell>
        </row>
        <row r="1030">
          <cell r="C1030" t="str">
            <v xml:space="preserve">                AMBE INTERNATIONAL            -DELHI</v>
          </cell>
          <cell r="E1030">
            <v>4336.5</v>
          </cell>
          <cell r="F1030">
            <v>4336.5</v>
          </cell>
        </row>
        <row r="1031">
          <cell r="C1031" t="str">
            <v xml:space="preserve">                AMMAN LABELS                  -TIRUPUR</v>
          </cell>
          <cell r="E1031">
            <v>52333</v>
          </cell>
          <cell r="F1031">
            <v>44410</v>
          </cell>
          <cell r="G1031">
            <v>2957</v>
          </cell>
          <cell r="I1031">
            <v>10880</v>
          </cell>
        </row>
        <row r="1032">
          <cell r="C1032" t="str">
            <v xml:space="preserve">                ARTEL CREATIONS(2023-24)      -BHUBANESWAR</v>
          </cell>
          <cell r="D1032">
            <v>18348</v>
          </cell>
          <cell r="H1032">
            <v>18348</v>
          </cell>
        </row>
        <row r="1033">
          <cell r="C1033" t="str">
            <v xml:space="preserve">                ATAM ASSOCIATES PVT LTD       -SOLAN</v>
          </cell>
          <cell r="E1033">
            <v>187310.5</v>
          </cell>
          <cell r="G1033">
            <v>53247</v>
          </cell>
          <cell r="I1033">
            <v>240557.5</v>
          </cell>
        </row>
        <row r="1034">
          <cell r="C1034" t="str">
            <v xml:space="preserve">                BBC IMPEX                     -BANAGLORE</v>
          </cell>
          <cell r="E1034">
            <v>829451.1</v>
          </cell>
          <cell r="F1034">
            <v>612978</v>
          </cell>
          <cell r="G1034">
            <v>35039</v>
          </cell>
          <cell r="I1034">
            <v>251512.1</v>
          </cell>
        </row>
        <row r="1035">
          <cell r="C1035" t="str">
            <v xml:space="preserve">                BOMBAY RAYON FASHIONS LTD (TRIMS DIVISION) -BANAGLORE</v>
          </cell>
          <cell r="E1035">
            <v>16668</v>
          </cell>
          <cell r="I1035">
            <v>16668</v>
          </cell>
        </row>
        <row r="1036">
          <cell r="C1036" t="str">
            <v xml:space="preserve">                D.T. SHANKARSA &amp; SONS         -BANGALORE</v>
          </cell>
          <cell r="E1036">
            <v>39592</v>
          </cell>
          <cell r="F1036">
            <v>39592</v>
          </cell>
        </row>
        <row r="1037">
          <cell r="C1037" t="str">
            <v xml:space="preserve">                DELTA MANUFACTURING  LIMITED  -NASHIK</v>
          </cell>
          <cell r="E1037">
            <v>73334</v>
          </cell>
          <cell r="I1037">
            <v>73334</v>
          </cell>
        </row>
        <row r="1038">
          <cell r="C1038" t="str">
            <v xml:space="preserve">                EXIM TAGS                     -BHIWANDI</v>
          </cell>
          <cell r="E1038">
            <v>30678</v>
          </cell>
          <cell r="F1038">
            <v>37743</v>
          </cell>
          <cell r="G1038">
            <v>21268</v>
          </cell>
          <cell r="I1038">
            <v>14203</v>
          </cell>
        </row>
        <row r="1039">
          <cell r="C1039" t="str">
            <v xml:space="preserve">                FAIRFAX COUTURE PRIVATE LIMITED -NOIDA</v>
          </cell>
          <cell r="D1039">
            <v>277154</v>
          </cell>
          <cell r="H1039">
            <v>277154</v>
          </cell>
        </row>
        <row r="1040">
          <cell r="C1040" t="str">
            <v xml:space="preserve">                FORTUNE INC                   -BANAGLORE</v>
          </cell>
          <cell r="E1040">
            <v>603394</v>
          </cell>
          <cell r="F1040">
            <v>137847</v>
          </cell>
          <cell r="G1040">
            <v>109988</v>
          </cell>
          <cell r="I1040">
            <v>575535</v>
          </cell>
        </row>
        <row r="1041">
          <cell r="C1041" t="str">
            <v xml:space="preserve">                GATEAK INDIA                  -CHENNAI</v>
          </cell>
          <cell r="G1041">
            <v>28875</v>
          </cell>
          <cell r="I1041">
            <v>28875</v>
          </cell>
        </row>
        <row r="1042">
          <cell r="C1042" t="str">
            <v xml:space="preserve">                GIO EXPORTERS                 -LUDHIANA</v>
          </cell>
          <cell r="D1042">
            <v>20352</v>
          </cell>
          <cell r="H1042">
            <v>20352</v>
          </cell>
        </row>
        <row r="1043">
          <cell r="C1043" t="str">
            <v xml:space="preserve">                GURU GRAFIX                   -BANGALORE</v>
          </cell>
          <cell r="E1043">
            <v>11328</v>
          </cell>
          <cell r="I1043">
            <v>11328</v>
          </cell>
        </row>
        <row r="1044">
          <cell r="C1044" t="str">
            <v xml:space="preserve">                GURUGRAM PRINTING PRESS       -GURGOAN</v>
          </cell>
          <cell r="E1044">
            <v>5493</v>
          </cell>
          <cell r="I1044">
            <v>5493</v>
          </cell>
        </row>
        <row r="1045">
          <cell r="C1045" t="str">
            <v xml:space="preserve">                HK LABELS INDIA PRIVATE LIMITED -SONIPAT</v>
          </cell>
          <cell r="E1045">
            <v>9747</v>
          </cell>
          <cell r="I1045">
            <v>9747</v>
          </cell>
        </row>
        <row r="1046">
          <cell r="C1046" t="str">
            <v xml:space="preserve">                HSD ZIPPER LIMITED            -HONG KONG</v>
          </cell>
          <cell r="E1046">
            <v>3069</v>
          </cell>
          <cell r="I1046">
            <v>3069</v>
          </cell>
        </row>
        <row r="1047">
          <cell r="C1047" t="str">
            <v xml:space="preserve">                J V TAPES                     -TIRUPUR</v>
          </cell>
          <cell r="E1047">
            <v>1538</v>
          </cell>
          <cell r="I1047">
            <v>1538</v>
          </cell>
        </row>
        <row r="1048">
          <cell r="C1048" t="str">
            <v xml:space="preserve">                KHYAATI LEATHER INNOVATIONS PRIVATE LI -MUMBAI</v>
          </cell>
          <cell r="D1048">
            <v>26654</v>
          </cell>
          <cell r="H1048">
            <v>26654</v>
          </cell>
        </row>
        <row r="1049">
          <cell r="C1049" t="str">
            <v xml:space="preserve">                KIRAN POLY PLAST              -BANAGLORE</v>
          </cell>
          <cell r="E1049">
            <v>463342</v>
          </cell>
          <cell r="I1049">
            <v>463342</v>
          </cell>
        </row>
        <row r="1050">
          <cell r="C1050" t="str">
            <v xml:space="preserve">                KLASSIC LABELS                -BANAGLORE</v>
          </cell>
          <cell r="E1050">
            <v>181159.76</v>
          </cell>
          <cell r="I1050">
            <v>181159.76</v>
          </cell>
        </row>
        <row r="1051">
          <cell r="C1051" t="str">
            <v xml:space="preserve">                KOHINOOR RIBBON FACTORY PVT. LTD.		 -NEWDELHI</v>
          </cell>
          <cell r="E1051">
            <v>228</v>
          </cell>
          <cell r="I1051">
            <v>228</v>
          </cell>
        </row>
        <row r="1052">
          <cell r="C1052" t="str">
            <v xml:space="preserve">                KRISHNA GLASS AND PLYWOODS    -BANGLORE</v>
          </cell>
          <cell r="E1052">
            <v>9251.2000000000007</v>
          </cell>
          <cell r="I1052">
            <v>9251.2000000000007</v>
          </cell>
        </row>
        <row r="1053">
          <cell r="C1053" t="str">
            <v xml:space="preserve">                KRISHNA LAMICOAT PVT LTD      -SAKINAKA</v>
          </cell>
          <cell r="E1053">
            <v>72352</v>
          </cell>
          <cell r="I1053">
            <v>72352</v>
          </cell>
        </row>
        <row r="1054">
          <cell r="C1054" t="str">
            <v xml:space="preserve">                LAKSHMI CREATION              -BANAGLORE</v>
          </cell>
          <cell r="E1054">
            <v>86039.18</v>
          </cell>
          <cell r="I1054">
            <v>86039.18</v>
          </cell>
        </row>
        <row r="1055">
          <cell r="C1055" t="str">
            <v xml:space="preserve">                LUCKY POLY INDUSTRY           -TIRUPPUR</v>
          </cell>
          <cell r="E1055">
            <v>41869</v>
          </cell>
          <cell r="F1055">
            <v>41869</v>
          </cell>
        </row>
        <row r="1056">
          <cell r="C1056" t="str">
            <v xml:space="preserve">                M R TAPES                     -ADYAR</v>
          </cell>
          <cell r="E1056">
            <v>129050</v>
          </cell>
          <cell r="I1056">
            <v>129050</v>
          </cell>
        </row>
        <row r="1057">
          <cell r="C1057" t="str">
            <v xml:space="preserve">                MAGRAA FASHIONS PVT LTD       -BANGALORE</v>
          </cell>
          <cell r="E1057">
            <v>935</v>
          </cell>
          <cell r="I1057">
            <v>935</v>
          </cell>
        </row>
        <row r="1058">
          <cell r="C1058" t="str">
            <v xml:space="preserve">                PADMAVATI ENTERPRISES         -BANGALORE</v>
          </cell>
          <cell r="D1058">
            <v>14512.96</v>
          </cell>
          <cell r="H1058">
            <v>14512.96</v>
          </cell>
        </row>
        <row r="1059">
          <cell r="C1059" t="str">
            <v xml:space="preserve">                PARSHWA INTERNATIONAL         -BANAGLORE</v>
          </cell>
          <cell r="E1059">
            <v>263117</v>
          </cell>
          <cell r="G1059">
            <v>140733.88</v>
          </cell>
          <cell r="I1059">
            <v>403850.88</v>
          </cell>
        </row>
        <row r="1060">
          <cell r="C1060" t="str">
            <v xml:space="preserve">                PAWAN PUTRA PACKAGING         -BANAGLORE</v>
          </cell>
          <cell r="E1060">
            <v>1103</v>
          </cell>
          <cell r="I1060">
            <v>1103</v>
          </cell>
        </row>
        <row r="1061">
          <cell r="C1061" t="str">
            <v xml:space="preserve">                PHOENIX                       -TIRUPUR</v>
          </cell>
          <cell r="E1061">
            <v>10467</v>
          </cell>
          <cell r="I1061">
            <v>10467</v>
          </cell>
        </row>
        <row r="1062">
          <cell r="C1062" t="str">
            <v xml:space="preserve">                PLAITEX                       -BANGALORE</v>
          </cell>
          <cell r="E1062">
            <v>40472</v>
          </cell>
          <cell r="I1062">
            <v>40472</v>
          </cell>
        </row>
        <row r="1063">
          <cell r="C1063" t="str">
            <v xml:space="preserve">                POONAM PLAST                  -TUMKUR</v>
          </cell>
          <cell r="E1063">
            <v>3571</v>
          </cell>
          <cell r="F1063">
            <v>3571</v>
          </cell>
        </row>
        <row r="1064">
          <cell r="C1064" t="str">
            <v xml:space="preserve">                PRAKASH LABELS PVT LTD        -BANGALORE</v>
          </cell>
          <cell r="E1064">
            <v>134943.79999999999</v>
          </cell>
          <cell r="I1064">
            <v>134943.79999999999</v>
          </cell>
        </row>
        <row r="1065">
          <cell r="C1065" t="str">
            <v xml:space="preserve">                PRASHANT PLASTICS             -MUMBAI</v>
          </cell>
          <cell r="E1065">
            <v>20318</v>
          </cell>
          <cell r="F1065">
            <v>20319</v>
          </cell>
          <cell r="G1065">
            <v>18998</v>
          </cell>
          <cell r="I1065">
            <v>18997</v>
          </cell>
        </row>
        <row r="1066">
          <cell r="C1066" t="str">
            <v xml:space="preserve">                PREMCO GLOBAL LTD.                                                                                  </v>
          </cell>
          <cell r="D1066">
            <v>2860</v>
          </cell>
          <cell r="H1066">
            <v>2860</v>
          </cell>
        </row>
        <row r="1067">
          <cell r="C1067" t="str">
            <v xml:space="preserve">                PUSHTI CREATION               -MUMBAI</v>
          </cell>
          <cell r="E1067">
            <v>86368</v>
          </cell>
          <cell r="F1067">
            <v>64464</v>
          </cell>
          <cell r="G1067">
            <v>47657</v>
          </cell>
          <cell r="I1067">
            <v>69561</v>
          </cell>
        </row>
        <row r="1068">
          <cell r="C1068" t="str">
            <v xml:space="preserve">                Q BIRDS BRIADERS              -TIRUPPUR</v>
          </cell>
          <cell r="E1068">
            <v>4985</v>
          </cell>
          <cell r="I1068">
            <v>4985</v>
          </cell>
        </row>
        <row r="1069">
          <cell r="C1069" t="str">
            <v xml:space="preserve">                QUALITY LABELS                -MUMBAI</v>
          </cell>
          <cell r="E1069">
            <v>17545</v>
          </cell>
          <cell r="I1069">
            <v>17545</v>
          </cell>
        </row>
        <row r="1070">
          <cell r="C1070" t="str">
            <v xml:space="preserve">                QUENBY TRANSFERS (INDIA) PVT LTD. -BANAGLORE</v>
          </cell>
          <cell r="E1070">
            <v>3540</v>
          </cell>
          <cell r="I1070">
            <v>3540</v>
          </cell>
        </row>
        <row r="1071">
          <cell r="C1071" t="str">
            <v xml:space="preserve">                R K N MURTHY GLASS AND PLYWOODS -TUMKUR</v>
          </cell>
          <cell r="D1071">
            <v>9252</v>
          </cell>
          <cell r="H1071">
            <v>9252</v>
          </cell>
        </row>
        <row r="1072">
          <cell r="C1072" t="str">
            <v xml:space="preserve">                RANGANATH GRAPHICS            -BANAGLORE</v>
          </cell>
          <cell r="E1072">
            <v>11617</v>
          </cell>
          <cell r="G1072">
            <v>9812</v>
          </cell>
          <cell r="I1072">
            <v>21429</v>
          </cell>
        </row>
        <row r="1073">
          <cell r="C1073" t="str">
            <v xml:space="preserve">                REX INDIA                     -MUMBAI</v>
          </cell>
          <cell r="E1073">
            <v>282658</v>
          </cell>
          <cell r="I1073">
            <v>282658</v>
          </cell>
        </row>
        <row r="1074">
          <cell r="C1074" t="str">
            <v xml:space="preserve">                ROYAL KRAFT                   -BANGALORE</v>
          </cell>
          <cell r="E1074">
            <v>122338</v>
          </cell>
          <cell r="I1074">
            <v>122338</v>
          </cell>
        </row>
        <row r="1075">
          <cell r="C1075" t="str">
            <v xml:space="preserve">                ROYALTEXT                     -BANAGLORE</v>
          </cell>
          <cell r="E1075">
            <v>107216</v>
          </cell>
          <cell r="F1075">
            <v>19656</v>
          </cell>
          <cell r="I1075">
            <v>87560</v>
          </cell>
        </row>
        <row r="1076">
          <cell r="C1076" t="str">
            <v xml:space="preserve">                S R PRINTS                    -BANAGLORE</v>
          </cell>
          <cell r="E1076">
            <v>731700</v>
          </cell>
          <cell r="I1076">
            <v>731700</v>
          </cell>
        </row>
        <row r="1077">
          <cell r="C1077" t="str">
            <v xml:space="preserve">                S.S. INDUSTRIES               -BANGALORE</v>
          </cell>
          <cell r="E1077">
            <v>147860.5</v>
          </cell>
          <cell r="I1077">
            <v>147860.5</v>
          </cell>
        </row>
        <row r="1078">
          <cell r="C1078" t="str">
            <v xml:space="preserve">                SAI DHURGA ENTERPRISES        -BANGALORE</v>
          </cell>
          <cell r="D1078">
            <v>14750</v>
          </cell>
          <cell r="H1078">
            <v>14750</v>
          </cell>
        </row>
        <row r="1079">
          <cell r="C1079" t="str">
            <v xml:space="preserve">                SAMITHA TRADING CO.           -BANAGLORE</v>
          </cell>
          <cell r="E1079">
            <v>434777.24</v>
          </cell>
          <cell r="G1079">
            <v>96674.28</v>
          </cell>
          <cell r="I1079">
            <v>531451.52</v>
          </cell>
        </row>
        <row r="1080">
          <cell r="C1080" t="str">
            <v xml:space="preserve">                SANJAY IMPEX                  -BANGALORE</v>
          </cell>
          <cell r="E1080">
            <v>517</v>
          </cell>
          <cell r="I1080">
            <v>517</v>
          </cell>
        </row>
        <row r="1081">
          <cell r="C1081" t="str">
            <v xml:space="preserve">                SANJAY TRADING COMPANY        -MUMBAI</v>
          </cell>
          <cell r="E1081">
            <v>111398</v>
          </cell>
          <cell r="F1081">
            <v>78122</v>
          </cell>
          <cell r="G1081">
            <v>141778</v>
          </cell>
          <cell r="I1081">
            <v>175054</v>
          </cell>
        </row>
        <row r="1082">
          <cell r="C1082" t="str">
            <v xml:space="preserve">                SANTEX SPORTS                 -JALANDHAR</v>
          </cell>
          <cell r="D1082">
            <v>13570</v>
          </cell>
          <cell r="H1082">
            <v>13570</v>
          </cell>
        </row>
        <row r="1083">
          <cell r="C1083" t="str">
            <v xml:space="preserve">                SAWANT DYES &amp; CHEMICALS       -BANGALORE</v>
          </cell>
          <cell r="E1083">
            <v>92954.5</v>
          </cell>
          <cell r="I1083">
            <v>92954.5</v>
          </cell>
        </row>
        <row r="1084">
          <cell r="C1084" t="str">
            <v xml:space="preserve">                SHARMAN UDYOG PVT LTD         -SONIPET</v>
          </cell>
          <cell r="E1084">
            <v>7820</v>
          </cell>
          <cell r="F1084">
            <v>7820</v>
          </cell>
          <cell r="G1084">
            <v>42755</v>
          </cell>
          <cell r="I1084">
            <v>42755</v>
          </cell>
        </row>
        <row r="1085">
          <cell r="C1085" t="str">
            <v xml:space="preserve">                SHREE IMPEX                   -BANAGLORE</v>
          </cell>
          <cell r="E1085">
            <v>7560</v>
          </cell>
          <cell r="I1085">
            <v>7560</v>
          </cell>
        </row>
        <row r="1086">
          <cell r="C1086" t="str">
            <v xml:space="preserve">                SHREE POLYPACKS               -BANGALORE</v>
          </cell>
          <cell r="E1086">
            <v>121239</v>
          </cell>
          <cell r="F1086">
            <v>48498</v>
          </cell>
          <cell r="G1086">
            <v>128500.14</v>
          </cell>
          <cell r="I1086">
            <v>201241.14</v>
          </cell>
        </row>
        <row r="1087">
          <cell r="C1087" t="str">
            <v xml:space="preserve">                SHREEJI FASHION ACCESSORIES   -THANE</v>
          </cell>
          <cell r="E1087">
            <v>65258</v>
          </cell>
          <cell r="F1087">
            <v>68145</v>
          </cell>
          <cell r="H1087">
            <v>2887</v>
          </cell>
        </row>
        <row r="1088">
          <cell r="C1088" t="str">
            <v xml:space="preserve">                SHRI CHAKRA WEBBING CO.       -BANGALORE</v>
          </cell>
          <cell r="E1088">
            <v>1575</v>
          </cell>
          <cell r="I1088">
            <v>1575</v>
          </cell>
        </row>
        <row r="1089">
          <cell r="C1089" t="str">
            <v xml:space="preserve">                SHRI SAI PAPER MART           -BANAGLORE</v>
          </cell>
          <cell r="E1089">
            <v>57120</v>
          </cell>
          <cell r="F1089">
            <v>57120</v>
          </cell>
          <cell r="G1089">
            <v>57120</v>
          </cell>
          <cell r="I1089">
            <v>57120</v>
          </cell>
        </row>
        <row r="1090">
          <cell r="C1090" t="str">
            <v xml:space="preserve">                SPINKS INDIA                  -GURUGRAM</v>
          </cell>
          <cell r="D1090">
            <v>6758</v>
          </cell>
          <cell r="H1090">
            <v>6758</v>
          </cell>
        </row>
        <row r="1091">
          <cell r="C1091" t="str">
            <v xml:space="preserve">                SRI AMMAN TAPES               -TIRUPUR</v>
          </cell>
          <cell r="E1091">
            <v>132719</v>
          </cell>
          <cell r="I1091">
            <v>132719</v>
          </cell>
        </row>
        <row r="1092">
          <cell r="C1092" t="str">
            <v xml:space="preserve">                SRI BALAJI TRADERS            -BANAGLORE</v>
          </cell>
          <cell r="E1092">
            <v>9204</v>
          </cell>
          <cell r="I1092">
            <v>9204</v>
          </cell>
        </row>
        <row r="1093">
          <cell r="C1093" t="str">
            <v xml:space="preserve">                SUMERU GRAPHICS               -BANAGLORE</v>
          </cell>
          <cell r="E1093">
            <v>74188.320000000007</v>
          </cell>
          <cell r="I1093">
            <v>74188.320000000007</v>
          </cell>
        </row>
        <row r="1094">
          <cell r="C1094" t="str">
            <v xml:space="preserve">                SUMUKH RIBBONS                -BANAGLORE</v>
          </cell>
          <cell r="E1094">
            <v>140456</v>
          </cell>
          <cell r="F1094">
            <v>109672</v>
          </cell>
          <cell r="G1094">
            <v>38771</v>
          </cell>
          <cell r="I1094">
            <v>69555</v>
          </cell>
        </row>
        <row r="1095">
          <cell r="C1095" t="str">
            <v xml:space="preserve">                SWAN ENTERPRISES              -BANAGLORE</v>
          </cell>
          <cell r="E1095">
            <v>10148</v>
          </cell>
          <cell r="I1095">
            <v>10148</v>
          </cell>
        </row>
        <row r="1096">
          <cell r="C1096" t="str">
            <v xml:space="preserve">                SYNPACK FLEXPACK PVT LTD      -BANAGLORE</v>
          </cell>
          <cell r="E1096">
            <v>17428.7</v>
          </cell>
          <cell r="F1096">
            <v>22790</v>
          </cell>
          <cell r="H1096">
            <v>5361.3</v>
          </cell>
        </row>
        <row r="1097">
          <cell r="C1097" t="str">
            <v xml:space="preserve">                TAG ID SOLUTIONS PRIVATE LIMITED					 -MUMBAI</v>
          </cell>
          <cell r="E1097">
            <v>26884</v>
          </cell>
          <cell r="I1097">
            <v>26884</v>
          </cell>
        </row>
        <row r="1098">
          <cell r="C1098" t="str">
            <v xml:space="preserve">                TEXTRONICS DESIGN SYSTEMS PVT LTD                                                                   </v>
          </cell>
          <cell r="D1098">
            <v>1416</v>
          </cell>
          <cell r="H1098">
            <v>1416</v>
          </cell>
        </row>
        <row r="1099">
          <cell r="C1099" t="str">
            <v xml:space="preserve">                TIRUPATI PRINT INDIA          -NEW DELHI</v>
          </cell>
          <cell r="E1099">
            <v>64411</v>
          </cell>
          <cell r="I1099">
            <v>64411</v>
          </cell>
        </row>
        <row r="1100">
          <cell r="C1100" t="str">
            <v xml:space="preserve">                TRIMS N LABELS                -BANAGLORE</v>
          </cell>
          <cell r="E1100">
            <v>135240</v>
          </cell>
          <cell r="F1100">
            <v>135240</v>
          </cell>
        </row>
        <row r="1101">
          <cell r="C1101" t="str">
            <v xml:space="preserve">                VIBGYOR TRIMS                 -CHENNAI</v>
          </cell>
          <cell r="E1101">
            <v>5120</v>
          </cell>
          <cell r="G1101">
            <v>4720</v>
          </cell>
          <cell r="I1101">
            <v>9840</v>
          </cell>
        </row>
        <row r="1102">
          <cell r="C1102" t="str">
            <v xml:space="preserve">                VINTEJ TRIMS                  -BANGLORE</v>
          </cell>
          <cell r="E1102">
            <v>9450</v>
          </cell>
          <cell r="F1102">
            <v>9450</v>
          </cell>
        </row>
        <row r="1103">
          <cell r="C1103" t="str">
            <v xml:space="preserve">                VISTOSO INTERNATIONAL         -GURGOAN</v>
          </cell>
          <cell r="E1103">
            <v>26890</v>
          </cell>
          <cell r="F1103">
            <v>26890</v>
          </cell>
        </row>
        <row r="1104">
          <cell r="C1104" t="str">
            <v xml:space="preserve">                VIVIDEAS SOLUTIONS PVT LTD    -AHMEDABAD</v>
          </cell>
          <cell r="E1104">
            <v>15730</v>
          </cell>
          <cell r="F1104">
            <v>17412</v>
          </cell>
          <cell r="G1104">
            <v>12302</v>
          </cell>
          <cell r="I1104">
            <v>10620</v>
          </cell>
        </row>
        <row r="1105">
          <cell r="C1105" t="str">
            <v xml:space="preserve">                VRB LABELS                    -NEW DELHI</v>
          </cell>
          <cell r="E1105">
            <v>2639</v>
          </cell>
          <cell r="I1105">
            <v>2639</v>
          </cell>
        </row>
        <row r="1106">
          <cell r="C1106" t="str">
            <v xml:space="preserve">            FABRIC</v>
          </cell>
          <cell r="E1106">
            <v>43360554.539999999</v>
          </cell>
          <cell r="F1106">
            <v>11387580.199999999</v>
          </cell>
          <cell r="G1106">
            <v>8957401</v>
          </cell>
          <cell r="I1106">
            <v>40930375.340000004</v>
          </cell>
        </row>
        <row r="1107">
          <cell r="C1107" t="str">
            <v xml:space="preserve">                AARNAV FASHIONS LIMITED       -AHMEDABAD</v>
          </cell>
          <cell r="E1107">
            <v>1180.76</v>
          </cell>
          <cell r="I1107">
            <v>1180.76</v>
          </cell>
        </row>
        <row r="1108">
          <cell r="C1108" t="str">
            <v xml:space="preserve">                ALFA INSTRUMENTS              -NEW DELHI</v>
          </cell>
          <cell r="E1108">
            <v>2950</v>
          </cell>
          <cell r="I1108">
            <v>2950</v>
          </cell>
        </row>
        <row r="1109">
          <cell r="C1109" t="str">
            <v xml:space="preserve">                ALOK INDUSTRIES LIMITED       -VAPI</v>
          </cell>
          <cell r="E1109">
            <v>8017</v>
          </cell>
          <cell r="I1109">
            <v>8017</v>
          </cell>
        </row>
        <row r="1110">
          <cell r="C1110" t="str">
            <v xml:space="preserve">                APPAREL  LINING &amp;TEXTILES  PVT  LTD -BANGALORE</v>
          </cell>
          <cell r="E1110">
            <v>1464771.8</v>
          </cell>
          <cell r="F1110">
            <v>486479</v>
          </cell>
          <cell r="I1110">
            <v>978292.8</v>
          </cell>
        </row>
        <row r="1111">
          <cell r="C1111" t="str">
            <v xml:space="preserve">                APT KNITS                     -LUDHIANA</v>
          </cell>
          <cell r="E1111">
            <v>1740</v>
          </cell>
          <cell r="I1111">
            <v>1740</v>
          </cell>
        </row>
        <row r="1112">
          <cell r="C1112" t="str">
            <v xml:space="preserve">                ARIHANT SYNTEX                -AHMEDABAD</v>
          </cell>
          <cell r="E1112">
            <v>5930</v>
          </cell>
          <cell r="I1112">
            <v>5930</v>
          </cell>
        </row>
        <row r="1113">
          <cell r="C1113" t="str">
            <v xml:space="preserve">                ARTEX TRENDS INDIA PVT LTD    -BANAGLORE</v>
          </cell>
          <cell r="D1113">
            <v>4515</v>
          </cell>
          <cell r="G1113">
            <v>4515</v>
          </cell>
        </row>
        <row r="1114">
          <cell r="C1114" t="str">
            <v xml:space="preserve">                ARTHANARI LOOM CENTRE (TEXTILE) PVT. LTD. -SALEM</v>
          </cell>
          <cell r="E1114">
            <v>12679</v>
          </cell>
          <cell r="I1114">
            <v>12679</v>
          </cell>
        </row>
        <row r="1115">
          <cell r="C1115" t="str">
            <v xml:space="preserve">                ARVIND LIMITED  (DENIM DIVISION) -AHMEDABAD</v>
          </cell>
          <cell r="E1115">
            <v>9450</v>
          </cell>
          <cell r="I1115">
            <v>9450</v>
          </cell>
        </row>
        <row r="1116">
          <cell r="C1116" t="str">
            <v xml:space="preserve">                ASERA SALES CORPORATION       -BANGALORE</v>
          </cell>
          <cell r="E1116">
            <v>436296</v>
          </cell>
          <cell r="F1116">
            <v>315674</v>
          </cell>
          <cell r="I1116">
            <v>120622</v>
          </cell>
        </row>
        <row r="1117">
          <cell r="C1117" t="str">
            <v xml:space="preserve">                ASHVIRA FASHIONS PVT .LTD.    -MUMBAI</v>
          </cell>
          <cell r="D1117">
            <v>22093</v>
          </cell>
          <cell r="H1117">
            <v>22093</v>
          </cell>
        </row>
        <row r="1118">
          <cell r="C1118" t="str">
            <v xml:space="preserve">                ASLEE COTS ( A UNIT OF ASHVIRA INDUSTRIES LLP) -MUMBAI</v>
          </cell>
          <cell r="D1118">
            <v>8704</v>
          </cell>
          <cell r="H1118">
            <v>8704</v>
          </cell>
        </row>
        <row r="1119">
          <cell r="C1119" t="str">
            <v xml:space="preserve">                AURO TEXTILES(A UNIT OF VARDHMAN TEXTIL -SOLAN</v>
          </cell>
          <cell r="E1119">
            <v>10533.88</v>
          </cell>
          <cell r="I1119">
            <v>10533.88</v>
          </cell>
        </row>
        <row r="1120">
          <cell r="C1120" t="str">
            <v xml:space="preserve">                BALAR IMPEX PRIVATE LIMITED   -BANAGLORE</v>
          </cell>
          <cell r="E1120">
            <v>437355</v>
          </cell>
          <cell r="F1120">
            <v>367721</v>
          </cell>
          <cell r="I1120">
            <v>69634</v>
          </cell>
        </row>
        <row r="1121">
          <cell r="C1121" t="str">
            <v xml:space="preserve">                BANSWARA SYNTEX LIMITED       -JAIPUR</v>
          </cell>
          <cell r="E1121">
            <v>8295</v>
          </cell>
          <cell r="I1121">
            <v>8295</v>
          </cell>
        </row>
        <row r="1122">
          <cell r="C1122" t="str">
            <v xml:space="preserve">                BHAGSONS                      -LUDHIANA</v>
          </cell>
          <cell r="E1122">
            <v>1365</v>
          </cell>
          <cell r="I1122">
            <v>1365</v>
          </cell>
        </row>
        <row r="1123">
          <cell r="C1123" t="str">
            <v xml:space="preserve">                BHAGWAN ENTERPRISES TEXTILES PVT LTD -MUMBAI</v>
          </cell>
          <cell r="E1123">
            <v>15300</v>
          </cell>
          <cell r="I1123">
            <v>15300</v>
          </cell>
        </row>
        <row r="1124">
          <cell r="C1124" t="str">
            <v xml:space="preserve">                BHAGWAN FABRICS               -MUMBAI</v>
          </cell>
          <cell r="E1124">
            <v>9128</v>
          </cell>
          <cell r="I1124">
            <v>9128</v>
          </cell>
        </row>
        <row r="1125">
          <cell r="C1125" t="str">
            <v xml:space="preserve">                C MOHAN FABRICS PRIVATE LIMITED -LUDHIANA</v>
          </cell>
          <cell r="E1125">
            <v>11385</v>
          </cell>
          <cell r="I1125">
            <v>11385</v>
          </cell>
        </row>
        <row r="1126">
          <cell r="C1126" t="str">
            <v xml:space="preserve">                D BADAMI FASHION CONNECTION LLP -MUMBAI</v>
          </cell>
          <cell r="F1126">
            <v>32520.6</v>
          </cell>
          <cell r="H1126">
            <v>32520.6</v>
          </cell>
        </row>
        <row r="1127">
          <cell r="C1127" t="str">
            <v xml:space="preserve">                D.S.INTERNATIONAL             -NEW DELHI</v>
          </cell>
          <cell r="E1127">
            <v>257823</v>
          </cell>
          <cell r="I1127">
            <v>257823</v>
          </cell>
        </row>
        <row r="1128">
          <cell r="C1128" t="str">
            <v xml:space="preserve">                DAMAN TEXTILES                -LUDHIANA</v>
          </cell>
          <cell r="E1128">
            <v>5502256.4100000001</v>
          </cell>
          <cell r="F1128">
            <v>2617428</v>
          </cell>
          <cell r="G1128">
            <v>1228</v>
          </cell>
          <cell r="I1128">
            <v>2886056.41</v>
          </cell>
        </row>
        <row r="1129">
          <cell r="C1129" t="str">
            <v xml:space="preserve">                DINESH EXPORTS PRIVATE LIMITED -CHENNAI</v>
          </cell>
          <cell r="E1129">
            <v>141580</v>
          </cell>
          <cell r="I1129">
            <v>141580</v>
          </cell>
        </row>
        <row r="1130">
          <cell r="C1130" t="str">
            <v xml:space="preserve">                DM FASHIONS                   -LUDHIANA</v>
          </cell>
          <cell r="D1130">
            <v>1621</v>
          </cell>
          <cell r="H1130">
            <v>1621</v>
          </cell>
        </row>
        <row r="1131">
          <cell r="C1131" t="str">
            <v xml:space="preserve">                DONEAR INDUTRIES LTD          -SURAT</v>
          </cell>
          <cell r="D1131">
            <v>4830</v>
          </cell>
          <cell r="H1131">
            <v>4830</v>
          </cell>
        </row>
        <row r="1132">
          <cell r="C1132" t="str">
            <v xml:space="preserve">                EXCLUSIVE OVERSEAS P LTD      -BANGALORE</v>
          </cell>
          <cell r="E1132">
            <v>479846</v>
          </cell>
          <cell r="F1132">
            <v>200000</v>
          </cell>
          <cell r="I1132">
            <v>279846</v>
          </cell>
        </row>
        <row r="1133">
          <cell r="C1133" t="str">
            <v xml:space="preserve">                FAIR FAX EXPORTS PVT LTD      -NOIDA</v>
          </cell>
          <cell r="D1133">
            <v>796189</v>
          </cell>
          <cell r="H1133">
            <v>796189</v>
          </cell>
        </row>
        <row r="1134">
          <cell r="C1134" t="str">
            <v xml:space="preserve">                FORMAL CLOTHING COMPANY       -BANAGLORE</v>
          </cell>
          <cell r="D1134">
            <v>6256.83</v>
          </cell>
          <cell r="H1134">
            <v>6256.83</v>
          </cell>
        </row>
        <row r="1135">
          <cell r="C1135" t="str">
            <v xml:space="preserve">                GOODWEAR FASHIONS PRIVATE LIMITED -GURUGRAM</v>
          </cell>
          <cell r="E1135">
            <v>29120</v>
          </cell>
          <cell r="F1135">
            <v>29120</v>
          </cell>
        </row>
        <row r="1136">
          <cell r="C1136" t="str">
            <v xml:space="preserve">                GOPI SYNTHETICS PVT LTD.      -AHMEDABAD</v>
          </cell>
          <cell r="D1136">
            <v>1600</v>
          </cell>
          <cell r="H1136">
            <v>1600</v>
          </cell>
        </row>
        <row r="1137">
          <cell r="C1137" t="str">
            <v xml:space="preserve">                GRAPES FABRICS PVT LTD        -AHMEDABAD</v>
          </cell>
          <cell r="D1137">
            <v>4171</v>
          </cell>
          <cell r="H1137">
            <v>4171</v>
          </cell>
        </row>
        <row r="1138">
          <cell r="C1138" t="str">
            <v xml:space="preserve">                GREATEX SYNTHETICS (P) LTD    -GHAZIABAD</v>
          </cell>
          <cell r="E1138">
            <v>9811</v>
          </cell>
          <cell r="F1138">
            <v>9811</v>
          </cell>
        </row>
        <row r="1139">
          <cell r="C1139" t="str">
            <v xml:space="preserve">                GUNIAA                                                                                              </v>
          </cell>
          <cell r="E1139">
            <v>1260</v>
          </cell>
          <cell r="I1139">
            <v>1260</v>
          </cell>
        </row>
        <row r="1140">
          <cell r="C1140" t="str">
            <v xml:space="preserve">                HONGKONG TROPICAL LIMITED     -KOWLOON</v>
          </cell>
          <cell r="E1140">
            <v>264137.44</v>
          </cell>
          <cell r="I1140">
            <v>264137.44</v>
          </cell>
        </row>
        <row r="1141">
          <cell r="C1141" t="str">
            <v xml:space="preserve">                INDIGO MULTIFAB PVT LTD       -NEW DELHI</v>
          </cell>
          <cell r="E1141">
            <v>525</v>
          </cell>
          <cell r="I1141">
            <v>525</v>
          </cell>
        </row>
        <row r="1142">
          <cell r="C1142" t="str">
            <v xml:space="preserve">                ISA INTERFAB                  -BANGALORE</v>
          </cell>
          <cell r="E1142">
            <v>1048171</v>
          </cell>
          <cell r="G1142">
            <v>53760</v>
          </cell>
          <cell r="I1142">
            <v>1101931</v>
          </cell>
        </row>
        <row r="1143">
          <cell r="C1143" t="str">
            <v xml:space="preserve">                JAIN IMPEX                    -CHENNAI</v>
          </cell>
          <cell r="E1143">
            <v>182280</v>
          </cell>
          <cell r="I1143">
            <v>182280</v>
          </cell>
        </row>
        <row r="1144">
          <cell r="C1144" t="str">
            <v xml:space="preserve">                JASKIRAT TEXTILES             -LUDHIANA</v>
          </cell>
          <cell r="E1144">
            <v>1590348</v>
          </cell>
          <cell r="F1144">
            <v>500000</v>
          </cell>
          <cell r="G1144">
            <v>21278</v>
          </cell>
          <cell r="I1144">
            <v>1111626</v>
          </cell>
        </row>
        <row r="1145">
          <cell r="C1145" t="str">
            <v xml:space="preserve">                JCT LIMITED                   -PHAGWARA</v>
          </cell>
          <cell r="D1145">
            <v>69085.789999999994</v>
          </cell>
          <cell r="H1145">
            <v>69085.789999999994</v>
          </cell>
        </row>
        <row r="1146">
          <cell r="C1146" t="str">
            <v xml:space="preserve">                KANNAV INTERNATIONAL          -LUDHIANA</v>
          </cell>
          <cell r="E1146">
            <v>1571530</v>
          </cell>
          <cell r="F1146">
            <v>500000</v>
          </cell>
          <cell r="I1146">
            <v>1071530</v>
          </cell>
        </row>
        <row r="1147">
          <cell r="C1147" t="str">
            <v xml:space="preserve">                KARLE &amp; COMPANY               -BANGALORE</v>
          </cell>
          <cell r="D1147">
            <v>80395</v>
          </cell>
          <cell r="H1147">
            <v>80395</v>
          </cell>
        </row>
        <row r="1148">
          <cell r="C1148" t="str">
            <v xml:space="preserve">                KAY JAIN PROCESSORS           -LUDHIANA</v>
          </cell>
          <cell r="E1148">
            <v>8201.0300000000007</v>
          </cell>
          <cell r="I1148">
            <v>8201.0300000000007</v>
          </cell>
        </row>
        <row r="1149">
          <cell r="C1149" t="str">
            <v xml:space="preserve">                KG DENIM LIMITED              -COIMBATORE</v>
          </cell>
          <cell r="D1149">
            <v>41565</v>
          </cell>
          <cell r="H1149">
            <v>41565</v>
          </cell>
        </row>
        <row r="1150">
          <cell r="C1150" t="str">
            <v xml:space="preserve">                KHAWAISH CREATIONS            -LUDHIANA</v>
          </cell>
          <cell r="D1150">
            <v>34000</v>
          </cell>
          <cell r="H1150">
            <v>34000</v>
          </cell>
        </row>
        <row r="1151">
          <cell r="C1151" t="str">
            <v xml:space="preserve">                KUDU KNIT PROCESS PVT LTD     -LUDHIANA</v>
          </cell>
          <cell r="D1151">
            <v>54219</v>
          </cell>
          <cell r="H1151">
            <v>54219</v>
          </cell>
        </row>
        <row r="1152">
          <cell r="C1152" t="str">
            <v xml:space="preserve">                LAVISH INTERLINING PVT LTD    -BANAGLORE</v>
          </cell>
          <cell r="E1152">
            <v>86240</v>
          </cell>
          <cell r="G1152">
            <v>57469</v>
          </cell>
          <cell r="I1152">
            <v>143709</v>
          </cell>
        </row>
        <row r="1153">
          <cell r="C1153" t="str">
            <v xml:space="preserve">                LBTEX PRIVATE LIMITED         -AHMEDABAD</v>
          </cell>
          <cell r="E1153">
            <v>8210670</v>
          </cell>
          <cell r="F1153">
            <v>435913</v>
          </cell>
          <cell r="G1153">
            <v>4735077</v>
          </cell>
          <cell r="I1153">
            <v>12509834</v>
          </cell>
        </row>
        <row r="1154">
          <cell r="C1154" t="str">
            <v xml:space="preserve">                M H FABRICS                   -MUMBAI</v>
          </cell>
          <cell r="E1154">
            <v>130139</v>
          </cell>
          <cell r="I1154">
            <v>130139</v>
          </cell>
        </row>
        <row r="1155">
          <cell r="C1155" t="str">
            <v xml:space="preserve">                M.M.EXPORTS                   -ICHALKARANJ</v>
          </cell>
          <cell r="E1155">
            <v>624508</v>
          </cell>
          <cell r="F1155">
            <v>360008.6</v>
          </cell>
          <cell r="G1155">
            <v>562848</v>
          </cell>
          <cell r="I1155">
            <v>827347.4</v>
          </cell>
        </row>
        <row r="1156">
          <cell r="C1156" t="str">
            <v xml:space="preserve">                MAHASHAKTHI TEXTILE INDIA     -BANGALORE</v>
          </cell>
          <cell r="E1156">
            <v>970284</v>
          </cell>
          <cell r="I1156">
            <v>970284</v>
          </cell>
        </row>
        <row r="1157">
          <cell r="C1157" t="str">
            <v xml:space="preserve">                MANALI MILLS (INDIA)          -MUMBAI</v>
          </cell>
          <cell r="E1157">
            <v>2116096</v>
          </cell>
          <cell r="F1157">
            <v>503862</v>
          </cell>
          <cell r="G1157">
            <v>392352</v>
          </cell>
          <cell r="I1157">
            <v>2004586</v>
          </cell>
        </row>
        <row r="1158">
          <cell r="C1158" t="str">
            <v xml:space="preserve">                MANJOT TRADING COMPANY        -LUDHIANA</v>
          </cell>
          <cell r="E1158">
            <v>13125</v>
          </cell>
          <cell r="I1158">
            <v>13125</v>
          </cell>
        </row>
        <row r="1159">
          <cell r="C1159" t="str">
            <v xml:space="preserve">                MARUTHI KNITTERSS             -TIRUPUR</v>
          </cell>
          <cell r="E1159">
            <v>712250.05</v>
          </cell>
          <cell r="F1159">
            <v>6085</v>
          </cell>
          <cell r="I1159">
            <v>706165.05</v>
          </cell>
        </row>
        <row r="1160">
          <cell r="C1160" t="str">
            <v xml:space="preserve">                MAYKA LIFESTYLE               -MUMBAI</v>
          </cell>
          <cell r="D1160">
            <v>28875</v>
          </cell>
          <cell r="H1160">
            <v>28875</v>
          </cell>
        </row>
        <row r="1161">
          <cell r="C1161" t="str">
            <v xml:space="preserve">                MAYONN CLOTHINGS              -TIRUCHENGODE</v>
          </cell>
          <cell r="D1161">
            <v>9963</v>
          </cell>
          <cell r="H1161">
            <v>9963</v>
          </cell>
        </row>
        <row r="1162">
          <cell r="C1162" t="str">
            <v xml:space="preserve">                MOHATA FABRICS                -ICHALKARANJ</v>
          </cell>
          <cell r="E1162">
            <v>13504</v>
          </cell>
          <cell r="I1162">
            <v>13504</v>
          </cell>
        </row>
        <row r="1163">
          <cell r="C1163" t="str">
            <v xml:space="preserve">                NAHAR INDUSTRIAL ENTERPRISES LTD -AMBALA</v>
          </cell>
          <cell r="E1163">
            <v>1365568</v>
          </cell>
          <cell r="I1163">
            <v>1365568</v>
          </cell>
        </row>
        <row r="1164">
          <cell r="C1164" t="str">
            <v xml:space="preserve">                NASSA TAIPEI TEXTILE MILLS LTD.                                                                     </v>
          </cell>
          <cell r="E1164">
            <v>4781</v>
          </cell>
          <cell r="I1164">
            <v>4781</v>
          </cell>
        </row>
        <row r="1165">
          <cell r="C1165" t="str">
            <v xml:space="preserve">                NAVYUG LAMINATES              -LUDHIANA</v>
          </cell>
          <cell r="D1165">
            <v>4038</v>
          </cell>
          <cell r="H1165">
            <v>4038</v>
          </cell>
        </row>
        <row r="1166">
          <cell r="C1166" t="str">
            <v xml:space="preserve">                NITIN SPINNERS LTD.           -KOTA</v>
          </cell>
          <cell r="E1166">
            <v>2204252.92</v>
          </cell>
          <cell r="F1166">
            <v>18915</v>
          </cell>
          <cell r="G1166">
            <v>2768855</v>
          </cell>
          <cell r="I1166">
            <v>4954192.92</v>
          </cell>
        </row>
        <row r="1167">
          <cell r="C1167" t="str">
            <v xml:space="preserve">                NV INTERNATIONAL              -LUDHIANA</v>
          </cell>
          <cell r="E1167">
            <v>3386972.53</v>
          </cell>
          <cell r="F1167">
            <v>917439</v>
          </cell>
          <cell r="I1167">
            <v>2469533.5299999998</v>
          </cell>
        </row>
        <row r="1168">
          <cell r="C1168" t="str">
            <v xml:space="preserve">                PARSHWA ENTERPRISES           -ICHALKARANJ</v>
          </cell>
          <cell r="E1168">
            <v>3103707.5</v>
          </cell>
          <cell r="F1168">
            <v>2087177</v>
          </cell>
          <cell r="I1168">
            <v>1016530.5</v>
          </cell>
        </row>
        <row r="1169">
          <cell r="C1169" t="str">
            <v xml:space="preserve">                PI COTTEX PRIVATE LIMITED     -LUDHIANA</v>
          </cell>
          <cell r="E1169">
            <v>226207</v>
          </cell>
          <cell r="I1169">
            <v>226207</v>
          </cell>
        </row>
        <row r="1170">
          <cell r="C1170" t="str">
            <v xml:space="preserve">                PIYUTEX SYNFAB (I) PVT LTD    -MUMBAI</v>
          </cell>
          <cell r="E1170">
            <v>2003</v>
          </cell>
          <cell r="I1170">
            <v>2003</v>
          </cell>
        </row>
        <row r="1171">
          <cell r="C1171" t="str">
            <v xml:space="preserve">                POLKA CLOTHING CO.            -LUDHIANA</v>
          </cell>
          <cell r="E1171">
            <v>4769</v>
          </cell>
          <cell r="I1171">
            <v>4769</v>
          </cell>
        </row>
        <row r="1172">
          <cell r="C1172" t="str">
            <v xml:space="preserve">                PRATEEKS COLLECTION           -BANAGLORE</v>
          </cell>
          <cell r="D1172">
            <v>2940</v>
          </cell>
          <cell r="H1172">
            <v>2940</v>
          </cell>
        </row>
        <row r="1173">
          <cell r="C1173" t="str">
            <v xml:space="preserve">                PRINCE FABRICS                -LUDHIANA</v>
          </cell>
          <cell r="E1173">
            <v>7446</v>
          </cell>
          <cell r="I1173">
            <v>7446</v>
          </cell>
        </row>
        <row r="1174">
          <cell r="C1174" t="str">
            <v xml:space="preserve">                RAYMOND UCO DENIM PRIVATE LIMITED -BANAGLORE</v>
          </cell>
          <cell r="E1174">
            <v>3541</v>
          </cell>
          <cell r="I1174">
            <v>3541</v>
          </cell>
        </row>
        <row r="1175">
          <cell r="C1175" t="str">
            <v xml:space="preserve">                SANYA FABRICS                 -LUDHIANA</v>
          </cell>
          <cell r="D1175">
            <v>5032</v>
          </cell>
          <cell r="H1175">
            <v>5032</v>
          </cell>
        </row>
        <row r="1176">
          <cell r="C1176" t="str">
            <v xml:space="preserve">                SHAILEES EXPORTS              -SURAT</v>
          </cell>
          <cell r="E1176">
            <v>7032</v>
          </cell>
          <cell r="I1176">
            <v>7032</v>
          </cell>
        </row>
        <row r="1177">
          <cell r="C1177" t="str">
            <v xml:space="preserve">                SHREE KRISHNA KNITS           -BANGALORE</v>
          </cell>
          <cell r="E1177">
            <v>551309.03</v>
          </cell>
          <cell r="I1177">
            <v>551309.03</v>
          </cell>
        </row>
        <row r="1178">
          <cell r="C1178" t="str">
            <v xml:space="preserve">                SHREE MAHADEV TEXFAB PRIVATE LIMITED -AHMEDABAD</v>
          </cell>
          <cell r="E1178">
            <v>21006</v>
          </cell>
          <cell r="F1178">
            <v>16970</v>
          </cell>
          <cell r="G1178">
            <v>50505</v>
          </cell>
          <cell r="I1178">
            <v>54541</v>
          </cell>
        </row>
        <row r="1179">
          <cell r="C1179" t="str">
            <v xml:space="preserve">                SILVERLINE FASHION FABRICS LTD -BHIWANDI</v>
          </cell>
          <cell r="E1179">
            <v>8055</v>
          </cell>
          <cell r="I1179">
            <v>8055</v>
          </cell>
        </row>
        <row r="1180">
          <cell r="C1180" t="str">
            <v xml:space="preserve">                SIYARAM SILK MILLS LTD        -MUMBAI</v>
          </cell>
          <cell r="E1180">
            <v>882600</v>
          </cell>
          <cell r="F1180">
            <v>5355</v>
          </cell>
          <cell r="G1180">
            <v>5355</v>
          </cell>
          <cell r="I1180">
            <v>882600</v>
          </cell>
        </row>
        <row r="1181">
          <cell r="C1181" t="str">
            <v xml:space="preserve">                SRI MARUTHI VASTRAS PVT LTD   -BANAGLORE</v>
          </cell>
          <cell r="F1181">
            <v>22680</v>
          </cell>
          <cell r="G1181">
            <v>22680</v>
          </cell>
        </row>
        <row r="1182">
          <cell r="C1182" t="str">
            <v xml:space="preserve">                STANDARD WOOLEN MILLS         -LUDHIANA</v>
          </cell>
          <cell r="E1182">
            <v>2945221</v>
          </cell>
          <cell r="G1182">
            <v>6780</v>
          </cell>
          <cell r="I1182">
            <v>2952001</v>
          </cell>
        </row>
        <row r="1183">
          <cell r="C1183" t="str">
            <v xml:space="preserve">                SUDAMO IMPEX PVT LTD          -SURAT</v>
          </cell>
          <cell r="G1183">
            <v>272851</v>
          </cell>
          <cell r="I1183">
            <v>272851</v>
          </cell>
        </row>
        <row r="1184">
          <cell r="C1184" t="str">
            <v xml:space="preserve">                SWAN ENERGY LIMITED           -AHMEDABAD</v>
          </cell>
          <cell r="E1184">
            <v>109882</v>
          </cell>
          <cell r="F1184">
            <v>300000</v>
          </cell>
          <cell r="H1184">
            <v>190118</v>
          </cell>
        </row>
        <row r="1185">
          <cell r="C1185" t="str">
            <v xml:space="preserve">                TARUN FABRICS                 -BANGALORE</v>
          </cell>
          <cell r="D1185">
            <v>149999</v>
          </cell>
          <cell r="H1185">
            <v>149999</v>
          </cell>
        </row>
        <row r="1186">
          <cell r="C1186" t="str">
            <v xml:space="preserve">                TEXCHEM GLOBAL                -LUDHIANA</v>
          </cell>
          <cell r="E1186">
            <v>2471737</v>
          </cell>
          <cell r="F1186">
            <v>1475696</v>
          </cell>
          <cell r="I1186">
            <v>996041</v>
          </cell>
        </row>
        <row r="1187">
          <cell r="C1187" t="str">
            <v xml:space="preserve">                TEXCHEM GLOBAL DELHI          -NORTH DELHI</v>
          </cell>
          <cell r="E1187">
            <v>995826</v>
          </cell>
          <cell r="I1187">
            <v>995826</v>
          </cell>
        </row>
        <row r="1188">
          <cell r="C1188" t="str">
            <v xml:space="preserve">                THUKRAL FABRICS               -LUDHIANA</v>
          </cell>
          <cell r="F1188">
            <v>16611</v>
          </cell>
          <cell r="G1188">
            <v>1848</v>
          </cell>
          <cell r="H1188">
            <v>14763</v>
          </cell>
        </row>
        <row r="1189">
          <cell r="C1189" t="str">
            <v xml:space="preserve">                TOP TEX                       -TIRUPUR</v>
          </cell>
          <cell r="E1189">
            <v>220969.81</v>
          </cell>
          <cell r="F1189">
            <v>162115</v>
          </cell>
          <cell r="I1189">
            <v>58854.81</v>
          </cell>
        </row>
        <row r="1190">
          <cell r="C1190" t="str">
            <v xml:space="preserve">                TROPICAL EXIM INTERNATIONAL PVT. LT-NEW DELHI</v>
          </cell>
          <cell r="E1190">
            <v>48416</v>
          </cell>
          <cell r="I1190">
            <v>48416</v>
          </cell>
        </row>
        <row r="1191">
          <cell r="C1191" t="str">
            <v xml:space="preserve">                UKNITEX FASHION PVT LTD       -AHMEDABAD</v>
          </cell>
          <cell r="E1191">
            <v>62429</v>
          </cell>
          <cell r="I1191">
            <v>62429</v>
          </cell>
        </row>
        <row r="1192">
          <cell r="C1192" t="str">
            <v xml:space="preserve">                VARDHMAN FABRICS ( A UNIT OF VARDHMAN TEXTILES LTD ) -TEHSIL</v>
          </cell>
          <cell r="D1192">
            <v>371907</v>
          </cell>
          <cell r="H1192">
            <v>371907</v>
          </cell>
        </row>
        <row r="1193">
          <cell r="C1193" t="str">
            <v xml:space="preserve">                VELA WEAVING                  -ERODE</v>
          </cell>
          <cell r="E1193">
            <v>924</v>
          </cell>
          <cell r="I1193">
            <v>924</v>
          </cell>
        </row>
        <row r="1194">
          <cell r="C1194" t="str">
            <v xml:space="preserve">                VELCORD TEXTILES PVT LTD      -THANE</v>
          </cell>
          <cell r="E1194">
            <v>38166</v>
          </cell>
          <cell r="I1194">
            <v>38166</v>
          </cell>
        </row>
        <row r="1195">
          <cell r="C1195" t="str">
            <v xml:space="preserve">                VENKATACHALAPATHI TRADERS     -BANAGLORE</v>
          </cell>
          <cell r="D1195">
            <v>2016</v>
          </cell>
          <cell r="H1195">
            <v>2016</v>
          </cell>
        </row>
        <row r="1196">
          <cell r="C1196" t="str">
            <v xml:space="preserve">                VIDHI  CLOTHING  COMPANY      -BANGALORE</v>
          </cell>
          <cell r="D1196">
            <v>9555</v>
          </cell>
          <cell r="H1196">
            <v>9555</v>
          </cell>
        </row>
        <row r="1197">
          <cell r="C1197" t="str">
            <v xml:space="preserve">                VRIJESH NATURAL FIBER &amp; FABRICS (I) P. LTD - UNIT -1. -VAPI</v>
          </cell>
          <cell r="E1197">
            <v>1222</v>
          </cell>
          <cell r="I1197">
            <v>1222</v>
          </cell>
        </row>
        <row r="1198">
          <cell r="C1198" t="str">
            <v xml:space="preserve">        BALAJI ENTERPRISES            -MUMBAI</v>
          </cell>
          <cell r="E1198">
            <v>130870</v>
          </cell>
          <cell r="I1198">
            <v>130870</v>
          </cell>
        </row>
        <row r="1199">
          <cell r="C1199" t="str">
            <v xml:space="preserve">        ENTERPRISE IT SERVICES        -BANGALORE</v>
          </cell>
          <cell r="D1199">
            <v>44618</v>
          </cell>
          <cell r="G1199">
            <v>86400</v>
          </cell>
          <cell r="I1199">
            <v>41782</v>
          </cell>
        </row>
        <row r="1200">
          <cell r="C1200" t="str">
            <v xml:space="preserve">        FLIPCARBON INTEGRATED CFO SOLUTION PVT LTD -BANGALORE</v>
          </cell>
          <cell r="E1200">
            <v>951006</v>
          </cell>
          <cell r="F1200">
            <v>200000</v>
          </cell>
          <cell r="G1200">
            <v>432000</v>
          </cell>
          <cell r="I1200">
            <v>1183006</v>
          </cell>
        </row>
        <row r="1201">
          <cell r="C1201" t="str">
            <v xml:space="preserve">        FULL AND FINAL SETTLEMENT PAYABLE-WORKERS AND FACTORY STAFF                                         </v>
          </cell>
          <cell r="E1201">
            <v>389436</v>
          </cell>
          <cell r="F1201">
            <v>361017</v>
          </cell>
          <cell r="G1201">
            <v>34055</v>
          </cell>
          <cell r="I1201">
            <v>62474</v>
          </cell>
        </row>
        <row r="1202">
          <cell r="C1202" t="str">
            <v xml:space="preserve">        POPPYS APPARELS               -TIRUPUR</v>
          </cell>
          <cell r="D1202">
            <v>2252</v>
          </cell>
          <cell r="H1202">
            <v>2252</v>
          </cell>
        </row>
        <row r="1203">
          <cell r="C1203" t="str">
            <v xml:space="preserve">        STALWART SOURCING SOLUTIONS   -COIMBATORE</v>
          </cell>
          <cell r="D1203">
            <v>7392</v>
          </cell>
          <cell r="H1203">
            <v>7392</v>
          </cell>
        </row>
        <row r="1204">
          <cell r="C1204" t="str">
            <v>EXPENSE</v>
          </cell>
          <cell r="E1204">
            <v>28044</v>
          </cell>
          <cell r="F1204">
            <v>28044</v>
          </cell>
        </row>
        <row r="1205">
          <cell r="C1205" t="str">
            <v xml:space="preserve">    RAJESH KUMAR CHAUDHRY                                                                               </v>
          </cell>
          <cell r="E1205">
            <v>28044</v>
          </cell>
          <cell r="F1205">
            <v>28044</v>
          </cell>
        </row>
        <row r="1206">
          <cell r="C1206" t="str">
            <v>OTHER INCOME (NP)</v>
          </cell>
          <cell r="E1206">
            <v>958982.01</v>
          </cell>
          <cell r="F1206">
            <v>18.399999999999999</v>
          </cell>
          <cell r="G1206">
            <v>31.8</v>
          </cell>
          <cell r="I1206">
            <v>958995.41</v>
          </cell>
        </row>
        <row r="1207">
          <cell r="C1207" t="str">
            <v xml:space="preserve">    INDIRECT INCOME</v>
          </cell>
          <cell r="D1207">
            <v>35872.839999999997</v>
          </cell>
          <cell r="F1207">
            <v>18.399999999999999</v>
          </cell>
          <cell r="G1207">
            <v>31.8</v>
          </cell>
          <cell r="H1207">
            <v>35859.440000000002</v>
          </cell>
        </row>
        <row r="1208">
          <cell r="C1208" t="str">
            <v xml:space="preserve">        INDIRECT INCOME</v>
          </cell>
          <cell r="E1208">
            <v>73883.240000000005</v>
          </cell>
          <cell r="F1208">
            <v>18.399999999999999</v>
          </cell>
          <cell r="G1208">
            <v>31.8</v>
          </cell>
          <cell r="I1208">
            <v>73896.639999999999</v>
          </cell>
        </row>
        <row r="1209">
          <cell r="C1209" t="str">
            <v xml:space="preserve">            DUTY DRAWBACK                                                                                       </v>
          </cell>
          <cell r="E1209">
            <v>26836</v>
          </cell>
          <cell r="I1209">
            <v>26836</v>
          </cell>
        </row>
        <row r="1210">
          <cell r="C1210" t="str">
            <v xml:space="preserve">            INTEREST RECEIVED  ON GRATUITY A/C                                                                  </v>
          </cell>
          <cell r="E1210">
            <v>3405</v>
          </cell>
          <cell r="I1210">
            <v>3405</v>
          </cell>
        </row>
        <row r="1211">
          <cell r="C1211" t="str">
            <v xml:space="preserve">            MISC. BALANCE WRITTEN OFF                                                                           </v>
          </cell>
          <cell r="E1211">
            <v>448.24</v>
          </cell>
          <cell r="F1211">
            <v>18.399999999999999</v>
          </cell>
          <cell r="G1211">
            <v>31.8</v>
          </cell>
          <cell r="I1211">
            <v>461.64</v>
          </cell>
        </row>
        <row r="1212">
          <cell r="C1212" t="str">
            <v xml:space="preserve">            MISCELLENEOUS INCOME                                                                                </v>
          </cell>
          <cell r="E1212">
            <v>43194</v>
          </cell>
          <cell r="I1212">
            <v>43194</v>
          </cell>
        </row>
        <row r="1213">
          <cell r="C1213" t="str">
            <v xml:space="preserve">        FOREX GAIN/LOSS                                                                                     </v>
          </cell>
          <cell r="D1213">
            <v>109756.08</v>
          </cell>
          <cell r="H1213">
            <v>109756.08</v>
          </cell>
        </row>
        <row r="1214">
          <cell r="C1214" t="str">
            <v xml:space="preserve">    DISCOUNT RECEIVED                                                                                   </v>
          </cell>
          <cell r="E1214">
            <v>4244.8500000000004</v>
          </cell>
          <cell r="I1214">
            <v>4244.8500000000004</v>
          </cell>
        </row>
        <row r="1215">
          <cell r="C1215" t="str">
            <v xml:space="preserve">    IT REFUND                                                                                           </v>
          </cell>
          <cell r="E1215">
            <v>990610</v>
          </cell>
          <cell r="I1215">
            <v>990610</v>
          </cell>
        </row>
        <row r="1216">
          <cell r="C1216" t="str">
            <v>INDIRECT EXPENSES</v>
          </cell>
          <cell r="D1216">
            <v>121642921.89</v>
          </cell>
          <cell r="F1216">
            <v>17543128.280000001</v>
          </cell>
          <cell r="G1216">
            <v>329164.24</v>
          </cell>
          <cell r="H1216">
            <v>138856885.93000001</v>
          </cell>
        </row>
        <row r="1217">
          <cell r="C1217" t="str">
            <v xml:space="preserve">    BANK INTEREST CHARGES AND COMMISSION</v>
          </cell>
          <cell r="D1217">
            <v>560786.81000000006</v>
          </cell>
          <cell r="F1217">
            <v>60737.3</v>
          </cell>
          <cell r="G1217">
            <v>6.94</v>
          </cell>
          <cell r="H1217">
            <v>621517.17000000004</v>
          </cell>
        </row>
        <row r="1218">
          <cell r="C1218" t="str">
            <v xml:space="preserve">        BANK CHARGES                                                                                        </v>
          </cell>
          <cell r="D1218">
            <v>560786.81000000006</v>
          </cell>
          <cell r="F1218">
            <v>60737.3</v>
          </cell>
          <cell r="G1218">
            <v>6.94</v>
          </cell>
          <cell r="H1218">
            <v>621517.17000000004</v>
          </cell>
        </row>
        <row r="1219">
          <cell r="C1219" t="str">
            <v xml:space="preserve">    COMMISSION AND BROKERAGE</v>
          </cell>
          <cell r="D1219">
            <v>135000</v>
          </cell>
          <cell r="H1219">
            <v>135000</v>
          </cell>
        </row>
        <row r="1220">
          <cell r="C1220" t="str">
            <v xml:space="preserve">        SUNIL KUMAR                   -DELHI</v>
          </cell>
          <cell r="D1220">
            <v>135000</v>
          </cell>
          <cell r="H1220">
            <v>135000</v>
          </cell>
        </row>
        <row r="1221">
          <cell r="C1221" t="str">
            <v xml:space="preserve">    DISCOUNTING CHARGES</v>
          </cell>
          <cell r="D1221">
            <v>2301250.5499999998</v>
          </cell>
          <cell r="F1221">
            <v>408944.82</v>
          </cell>
          <cell r="G1221">
            <v>259011</v>
          </cell>
          <cell r="H1221">
            <v>2451184.37</v>
          </cell>
        </row>
        <row r="1222">
          <cell r="C1222" t="str">
            <v xml:space="preserve">        BILL DISCOUNTING CHARGES BENETTON                                                                   </v>
          </cell>
          <cell r="D1222">
            <v>59138.64</v>
          </cell>
          <cell r="F1222">
            <v>67425.710000000006</v>
          </cell>
          <cell r="H1222">
            <v>126564.35</v>
          </cell>
        </row>
        <row r="1223">
          <cell r="C1223" t="str">
            <v xml:space="preserve">        BILL DISCOUNTING CHARGES CELIO                                                                      </v>
          </cell>
          <cell r="D1223">
            <v>947515.56</v>
          </cell>
          <cell r="G1223">
            <v>259011</v>
          </cell>
          <cell r="H1223">
            <v>688504.56</v>
          </cell>
        </row>
        <row r="1224">
          <cell r="C1224" t="str">
            <v xml:space="preserve">        BILL DISCOUNTING CHARGES INDIAN TERRAIN                                                             </v>
          </cell>
          <cell r="D1224">
            <v>204894.6</v>
          </cell>
          <cell r="H1224">
            <v>204894.6</v>
          </cell>
        </row>
        <row r="1225">
          <cell r="C1225" t="str">
            <v xml:space="preserve">        BILL DISCOUNTING CHARGES-PEPE                                                                       </v>
          </cell>
          <cell r="D1225">
            <v>1089701.75</v>
          </cell>
          <cell r="F1225">
            <v>341519.11</v>
          </cell>
          <cell r="H1225">
            <v>1431220.86</v>
          </cell>
        </row>
        <row r="1226">
          <cell r="C1226" t="str">
            <v xml:space="preserve">    INSURANCE CHARGES</v>
          </cell>
          <cell r="D1226">
            <v>121704</v>
          </cell>
          <cell r="F1226">
            <v>28409</v>
          </cell>
          <cell r="H1226">
            <v>150113</v>
          </cell>
        </row>
        <row r="1227">
          <cell r="C1227" t="str">
            <v xml:space="preserve">        INSURANCE PREMIUM                                                                                   </v>
          </cell>
          <cell r="D1227">
            <v>121704</v>
          </cell>
          <cell r="F1227">
            <v>28409</v>
          </cell>
          <cell r="H1227">
            <v>150113</v>
          </cell>
        </row>
        <row r="1228">
          <cell r="C1228" t="str">
            <v xml:space="preserve">    INTEREST EXPENSES</v>
          </cell>
          <cell r="D1228">
            <v>9416232.3200000003</v>
          </cell>
          <cell r="F1228">
            <v>1023899.01</v>
          </cell>
          <cell r="H1228">
            <v>10440131.33</v>
          </cell>
        </row>
        <row r="1229">
          <cell r="C1229" t="str">
            <v xml:space="preserve">        INTEREST EXPENSES</v>
          </cell>
          <cell r="D1229">
            <v>9416232.3200000003</v>
          </cell>
          <cell r="F1229">
            <v>1023899.01</v>
          </cell>
          <cell r="H1229">
            <v>10440131.33</v>
          </cell>
        </row>
        <row r="1230">
          <cell r="C1230" t="str">
            <v xml:space="preserve">            INTEREST LATE FEES AND PENALTIES                                                                    </v>
          </cell>
          <cell r="D1230">
            <v>90256</v>
          </cell>
          <cell r="H1230">
            <v>90256</v>
          </cell>
        </row>
        <row r="1231">
          <cell r="C1231" t="str">
            <v xml:space="preserve">            INTEREST ON  VEHICLE LOAN                                                                           </v>
          </cell>
          <cell r="D1231">
            <v>81978.19</v>
          </cell>
          <cell r="F1231">
            <v>7492.81</v>
          </cell>
          <cell r="H1231">
            <v>89471</v>
          </cell>
        </row>
        <row r="1232">
          <cell r="C1232" t="str">
            <v xml:space="preserve">            INTEREST ON C.C A/C - SCB BANK                                                                      </v>
          </cell>
          <cell r="D1232">
            <v>7129687.5300000003</v>
          </cell>
          <cell r="F1232">
            <v>788284</v>
          </cell>
          <cell r="H1232">
            <v>7917971.5300000003</v>
          </cell>
        </row>
        <row r="1233">
          <cell r="C1233" t="str">
            <v xml:space="preserve">            INTEREST ON TERM LOAN                                                                               </v>
          </cell>
          <cell r="D1233">
            <v>314310.59999999998</v>
          </cell>
          <cell r="F1233">
            <v>28122.2</v>
          </cell>
          <cell r="H1233">
            <v>342432.8</v>
          </cell>
        </row>
        <row r="1234">
          <cell r="C1234" t="str">
            <v xml:space="preserve">            INTEREST PAID ON UNSECURED LOAN                                                                     </v>
          </cell>
          <cell r="D1234">
            <v>1800000</v>
          </cell>
          <cell r="F1234">
            <v>200000</v>
          </cell>
          <cell r="H1234">
            <v>2000000</v>
          </cell>
        </row>
        <row r="1235">
          <cell r="C1235" t="str">
            <v xml:space="preserve">    LC OPENING CHARGES AND RETIREMENT CHARGES</v>
          </cell>
          <cell r="D1235">
            <v>373017.18</v>
          </cell>
          <cell r="F1235">
            <v>24990.61</v>
          </cell>
          <cell r="H1235">
            <v>398007.79</v>
          </cell>
        </row>
        <row r="1236">
          <cell r="C1236" t="str">
            <v xml:space="preserve">        LC CHARGES                                                                                          </v>
          </cell>
          <cell r="D1236">
            <v>373017.18</v>
          </cell>
          <cell r="F1236">
            <v>24990.61</v>
          </cell>
          <cell r="H1236">
            <v>398007.79</v>
          </cell>
        </row>
        <row r="1237">
          <cell r="C1237" t="str">
            <v xml:space="preserve">    LEGAL AND PROFESSIONAL CHARGES</v>
          </cell>
          <cell r="D1237">
            <v>2913361.78</v>
          </cell>
          <cell r="F1237">
            <v>486500</v>
          </cell>
          <cell r="H1237">
            <v>3399861.78</v>
          </cell>
        </row>
        <row r="1238">
          <cell r="C1238" t="str">
            <v xml:space="preserve">        LEGAL &amp; PROFESSIONAL CHARGES                                                                        </v>
          </cell>
          <cell r="D1238">
            <v>2377819</v>
          </cell>
          <cell r="F1238">
            <v>480000</v>
          </cell>
          <cell r="H1238">
            <v>2857819</v>
          </cell>
        </row>
        <row r="1239">
          <cell r="C1239" t="str">
            <v xml:space="preserve">        LOGIC ERP PROFEESIONAL/AMC CHARGES                                                                  </v>
          </cell>
          <cell r="D1239">
            <v>535542.78</v>
          </cell>
          <cell r="F1239">
            <v>6500</v>
          </cell>
          <cell r="H1239">
            <v>542042.78</v>
          </cell>
        </row>
        <row r="1240">
          <cell r="C1240" t="str">
            <v xml:space="preserve">    LOCAL CONVEYANCE</v>
          </cell>
          <cell r="D1240">
            <v>2860224.1</v>
          </cell>
          <cell r="F1240">
            <v>410482</v>
          </cell>
          <cell r="H1240">
            <v>3270706.1</v>
          </cell>
        </row>
        <row r="1241">
          <cell r="C1241" t="str">
            <v xml:space="preserve">        LOCAL CONVEYANCE                                                                                    </v>
          </cell>
          <cell r="D1241">
            <v>2860224.1</v>
          </cell>
          <cell r="F1241">
            <v>410482</v>
          </cell>
          <cell r="H1241">
            <v>3270706.1</v>
          </cell>
        </row>
        <row r="1242">
          <cell r="C1242" t="str">
            <v xml:space="preserve">    OTHER EXPENSES</v>
          </cell>
          <cell r="D1242">
            <v>76196.98</v>
          </cell>
          <cell r="F1242">
            <v>1200.43</v>
          </cell>
          <cell r="G1242">
            <v>79.3</v>
          </cell>
          <cell r="H1242">
            <v>77318.11</v>
          </cell>
        </row>
        <row r="1243">
          <cell r="C1243" t="str">
            <v xml:space="preserve">        OFFICE MAINTENANCE EXPENSES                                                                         </v>
          </cell>
          <cell r="D1243">
            <v>12160</v>
          </cell>
          <cell r="H1243">
            <v>12160</v>
          </cell>
        </row>
        <row r="1244">
          <cell r="C1244" t="str">
            <v xml:space="preserve">        POOJA EXPENSES                                                                                      </v>
          </cell>
          <cell r="D1244">
            <v>87103</v>
          </cell>
          <cell r="F1244">
            <v>1110</v>
          </cell>
          <cell r="H1244">
            <v>88213</v>
          </cell>
        </row>
        <row r="1245">
          <cell r="C1245" t="str">
            <v xml:space="preserve">        ROUND OFF                                                                                           </v>
          </cell>
          <cell r="E1245">
            <v>23066.02</v>
          </cell>
          <cell r="F1245">
            <v>90.43</v>
          </cell>
          <cell r="G1245">
            <v>79.3</v>
          </cell>
          <cell r="I1245">
            <v>23054.89</v>
          </cell>
        </row>
        <row r="1246">
          <cell r="C1246" t="str">
            <v xml:space="preserve">    PETROL CHARGES</v>
          </cell>
          <cell r="D1246">
            <v>1416694.85</v>
          </cell>
          <cell r="F1246">
            <v>150713</v>
          </cell>
          <cell r="H1246">
            <v>1567407.85</v>
          </cell>
        </row>
        <row r="1247">
          <cell r="C1247" t="str">
            <v xml:space="preserve">        PETROL CHARGES                                                                                      </v>
          </cell>
          <cell r="D1247">
            <v>1416694.85</v>
          </cell>
          <cell r="F1247">
            <v>150713</v>
          </cell>
          <cell r="H1247">
            <v>1567407.85</v>
          </cell>
        </row>
        <row r="1248">
          <cell r="C1248" t="str">
            <v xml:space="preserve">    PRINTING AND STATIONERY</v>
          </cell>
          <cell r="D1248">
            <v>626992</v>
          </cell>
          <cell r="F1248">
            <v>183185</v>
          </cell>
          <cell r="H1248">
            <v>810177</v>
          </cell>
        </row>
        <row r="1249">
          <cell r="C1249" t="str">
            <v xml:space="preserve">        PRINTING  &amp; STATIONERY EXPENSES                                                                     </v>
          </cell>
          <cell r="D1249">
            <v>626992</v>
          </cell>
          <cell r="F1249">
            <v>183185</v>
          </cell>
          <cell r="H1249">
            <v>810177</v>
          </cell>
        </row>
        <row r="1250">
          <cell r="C1250" t="str">
            <v xml:space="preserve">    REIMBURSEMENT OF AUDIT EXPENSES</v>
          </cell>
          <cell r="D1250">
            <v>38263</v>
          </cell>
          <cell r="H1250">
            <v>38263</v>
          </cell>
        </row>
        <row r="1251">
          <cell r="C1251" t="str">
            <v xml:space="preserve">        REIMBURSEMENT  OF AUDIT EXPENSES                                                                    </v>
          </cell>
          <cell r="D1251">
            <v>38263</v>
          </cell>
          <cell r="H1251">
            <v>38263</v>
          </cell>
        </row>
        <row r="1252">
          <cell r="C1252" t="str">
            <v xml:space="preserve">    REPAIR AND MAINTAINANCE</v>
          </cell>
          <cell r="D1252">
            <v>902317.89</v>
          </cell>
          <cell r="F1252">
            <v>70778.759999999995</v>
          </cell>
          <cell r="H1252">
            <v>973096.65</v>
          </cell>
        </row>
        <row r="1253">
          <cell r="C1253" t="str">
            <v xml:space="preserve">        COMPUTER  MAINTAINANCE                                                                              </v>
          </cell>
          <cell r="D1253">
            <v>5000</v>
          </cell>
          <cell r="F1253">
            <v>15500</v>
          </cell>
          <cell r="H1253">
            <v>20500</v>
          </cell>
        </row>
        <row r="1254">
          <cell r="C1254" t="str">
            <v xml:space="preserve">        ELECTRICAL EXPENSES                                                                                 </v>
          </cell>
          <cell r="D1254">
            <v>33539.08</v>
          </cell>
          <cell r="F1254">
            <v>396</v>
          </cell>
          <cell r="H1254">
            <v>33935.08</v>
          </cell>
        </row>
        <row r="1255">
          <cell r="C1255" t="str">
            <v xml:space="preserve">        REPAIRS AND MAINTENANCE 18%                                                                         </v>
          </cell>
          <cell r="D1255">
            <v>631169</v>
          </cell>
          <cell r="F1255">
            <v>47602.76</v>
          </cell>
          <cell r="H1255">
            <v>678771.76</v>
          </cell>
        </row>
        <row r="1256">
          <cell r="C1256" t="str">
            <v xml:space="preserve">        VEHICLE CHARGES                                                                                     </v>
          </cell>
          <cell r="D1256">
            <v>19645</v>
          </cell>
          <cell r="H1256">
            <v>19645</v>
          </cell>
        </row>
        <row r="1257">
          <cell r="C1257" t="str">
            <v xml:space="preserve">        VEHICLE MAINTENANCE                                                                                 </v>
          </cell>
          <cell r="D1257">
            <v>212964.81</v>
          </cell>
          <cell r="F1257">
            <v>7280</v>
          </cell>
          <cell r="H1257">
            <v>220244.81</v>
          </cell>
        </row>
        <row r="1258">
          <cell r="C1258" t="str">
            <v xml:space="preserve">    SALARIES AND BONUS</v>
          </cell>
          <cell r="D1258">
            <v>51077291</v>
          </cell>
          <cell r="F1258">
            <v>6842985.7999999998</v>
          </cell>
          <cell r="G1258">
            <v>65475</v>
          </cell>
          <cell r="H1258">
            <v>57854801.799999997</v>
          </cell>
        </row>
        <row r="1259">
          <cell r="C1259" t="str">
            <v xml:space="preserve">        SALARIES AND BONUS</v>
          </cell>
          <cell r="D1259">
            <v>686478</v>
          </cell>
          <cell r="F1259">
            <v>185695.8</v>
          </cell>
          <cell r="G1259">
            <v>65475</v>
          </cell>
          <cell r="H1259">
            <v>806698.8</v>
          </cell>
        </row>
        <row r="1260">
          <cell r="C1260" t="str">
            <v xml:space="preserve">            SALARIES AND BONUS</v>
          </cell>
          <cell r="D1260">
            <v>686478</v>
          </cell>
          <cell r="F1260">
            <v>185695.8</v>
          </cell>
          <cell r="G1260">
            <v>65475</v>
          </cell>
          <cell r="H1260">
            <v>806698.8</v>
          </cell>
        </row>
        <row r="1261">
          <cell r="C1261" t="str">
            <v xml:space="preserve">                STAFF AND LABOUR WELFARE                                                                            </v>
          </cell>
          <cell r="D1261">
            <v>686478</v>
          </cell>
          <cell r="F1261">
            <v>185695.8</v>
          </cell>
          <cell r="G1261">
            <v>65475</v>
          </cell>
          <cell r="H1261">
            <v>806698.8</v>
          </cell>
        </row>
        <row r="1262">
          <cell r="C1262" t="str">
            <v xml:space="preserve">        BONUS FOR STAFF                                                                                     </v>
          </cell>
          <cell r="D1262">
            <v>2736117</v>
          </cell>
          <cell r="F1262">
            <v>876517</v>
          </cell>
          <cell r="H1262">
            <v>3612634</v>
          </cell>
        </row>
        <row r="1263">
          <cell r="C1263" t="str">
            <v xml:space="preserve">        LEAVE ENCASHMENT (STAFF) EXPENSES                                                                   </v>
          </cell>
          <cell r="D1263">
            <v>1862543</v>
          </cell>
          <cell r="F1263">
            <v>707711</v>
          </cell>
          <cell r="H1263">
            <v>2570254</v>
          </cell>
        </row>
        <row r="1264">
          <cell r="C1264" t="str">
            <v xml:space="preserve">        SALARY EXPENSES                                                                                     </v>
          </cell>
          <cell r="D1264">
            <v>45792153</v>
          </cell>
          <cell r="F1264">
            <v>5073062</v>
          </cell>
          <cell r="H1264">
            <v>50865215</v>
          </cell>
        </row>
        <row r="1265">
          <cell r="C1265" t="str">
            <v xml:space="preserve">    SELLING AND DISTRIBUTION EXPENSES</v>
          </cell>
          <cell r="D1265">
            <v>21224843.039999999</v>
          </cell>
          <cell r="F1265">
            <v>3143596.94</v>
          </cell>
          <cell r="H1265">
            <v>24368439.98</v>
          </cell>
        </row>
        <row r="1266">
          <cell r="C1266" t="str">
            <v xml:space="preserve">        T BASE DISTRIBUTOR EXPENSES</v>
          </cell>
          <cell r="D1266">
            <v>6859922.0999999996</v>
          </cell>
          <cell r="F1266">
            <v>338112</v>
          </cell>
          <cell r="H1266">
            <v>7198034.0999999996</v>
          </cell>
        </row>
        <row r="1267">
          <cell r="C1267" t="str">
            <v xml:space="preserve">            T BASE  DEALERS CASH DISCOUNT                                                                       </v>
          </cell>
          <cell r="D1267">
            <v>311639.67999999999</v>
          </cell>
          <cell r="H1267">
            <v>311639.67999999999</v>
          </cell>
        </row>
        <row r="1268">
          <cell r="C1268" t="str">
            <v xml:space="preserve">            T BASE DIST. CASH DISCOUNT                                                                          </v>
          </cell>
          <cell r="D1268">
            <v>1958591.9</v>
          </cell>
          <cell r="F1268">
            <v>147570</v>
          </cell>
          <cell r="H1268">
            <v>2106161.9</v>
          </cell>
        </row>
        <row r="1269">
          <cell r="C1269" t="str">
            <v xml:space="preserve">            T BASE DIST. INTEREST PAYMENT                                                                       </v>
          </cell>
          <cell r="D1269">
            <v>282658</v>
          </cell>
          <cell r="H1269">
            <v>282658</v>
          </cell>
        </row>
        <row r="1270">
          <cell r="C1270" t="str">
            <v xml:space="preserve">            T BASE DIST. REIMBURSEMENT EXPENSES                                                                 </v>
          </cell>
          <cell r="D1270">
            <v>663044.43000000005</v>
          </cell>
          <cell r="F1270">
            <v>62607</v>
          </cell>
          <cell r="H1270">
            <v>725651.43</v>
          </cell>
        </row>
        <row r="1271">
          <cell r="C1271" t="str">
            <v xml:space="preserve">            T BASE DIST. TRADE DISCOUNT                                                                         </v>
          </cell>
          <cell r="D1271">
            <v>3237034.85</v>
          </cell>
          <cell r="H1271">
            <v>3237034.85</v>
          </cell>
        </row>
        <row r="1272">
          <cell r="C1272" t="str">
            <v xml:space="preserve">            T BASE DIST. TRANSIT LOSS (SHORT RECD)                                                              </v>
          </cell>
          <cell r="D1272">
            <v>20587.240000000002</v>
          </cell>
          <cell r="F1272">
            <v>3985</v>
          </cell>
          <cell r="H1272">
            <v>24572.240000000002</v>
          </cell>
        </row>
        <row r="1273">
          <cell r="C1273" t="str">
            <v xml:space="preserve">            T BASE DIST. VENUE BOOKING EXPENSES                                                                 </v>
          </cell>
          <cell r="D1273">
            <v>386366</v>
          </cell>
          <cell r="F1273">
            <v>123950</v>
          </cell>
          <cell r="H1273">
            <v>510316</v>
          </cell>
        </row>
        <row r="1274">
          <cell r="C1274" t="str">
            <v xml:space="preserve">        T BASE EBO EXPNSES</v>
          </cell>
          <cell r="D1274">
            <v>713576.94</v>
          </cell>
          <cell r="F1274">
            <v>68083</v>
          </cell>
          <cell r="H1274">
            <v>781659.94</v>
          </cell>
        </row>
        <row r="1275">
          <cell r="C1275" t="str">
            <v xml:space="preserve">            COSMOS MALL - SILIGURI - HVAC CHARGES                                                               </v>
          </cell>
          <cell r="D1275">
            <v>26843</v>
          </cell>
          <cell r="F1275">
            <v>1994</v>
          </cell>
          <cell r="H1275">
            <v>28837</v>
          </cell>
        </row>
        <row r="1276">
          <cell r="C1276" t="str">
            <v xml:space="preserve">            COSMOS MALL - SILIGURI -ELECTRICITY CHARGES                                                         </v>
          </cell>
          <cell r="D1276">
            <v>28551</v>
          </cell>
          <cell r="F1276">
            <v>2819</v>
          </cell>
          <cell r="H1276">
            <v>31370</v>
          </cell>
        </row>
        <row r="1277">
          <cell r="C1277" t="str">
            <v xml:space="preserve">            COSMOS MALL- SILIGURI- CAM CHARGES                                                                  </v>
          </cell>
          <cell r="D1277">
            <v>136230</v>
          </cell>
          <cell r="F1277">
            <v>15390</v>
          </cell>
          <cell r="H1277">
            <v>151620</v>
          </cell>
        </row>
        <row r="1278">
          <cell r="C1278" t="str">
            <v xml:space="preserve">            COSMOS MALL- SILLIGURI- RENT EXPENSES                                                               </v>
          </cell>
          <cell r="D1278">
            <v>474240</v>
          </cell>
          <cell r="F1278">
            <v>47880</v>
          </cell>
          <cell r="H1278">
            <v>522120</v>
          </cell>
        </row>
        <row r="1279">
          <cell r="C1279" t="str">
            <v xml:space="preserve">            COSMOSS MALL- SILLIGURI- STORE EXPENSES                                                             </v>
          </cell>
          <cell r="D1279">
            <v>46323.16</v>
          </cell>
          <cell r="H1279">
            <v>46323.16</v>
          </cell>
        </row>
        <row r="1280">
          <cell r="C1280" t="str">
            <v xml:space="preserve">            T BASE EBO CREDIT CARD BANK CHARGES                                                                 </v>
          </cell>
          <cell r="D1280">
            <v>1389.78</v>
          </cell>
          <cell r="H1280">
            <v>1389.78</v>
          </cell>
        </row>
        <row r="1281">
          <cell r="C1281" t="str">
            <v xml:space="preserve">        T BASE INDIVIDUAL EXPENSES</v>
          </cell>
          <cell r="D1281">
            <v>275833</v>
          </cell>
          <cell r="H1281">
            <v>275833</v>
          </cell>
        </row>
        <row r="1282">
          <cell r="C1282" t="str">
            <v xml:space="preserve">            ROAD SHOW EXPENCES                                                                                  </v>
          </cell>
          <cell r="D1282">
            <v>275833</v>
          </cell>
          <cell r="H1282">
            <v>275833</v>
          </cell>
        </row>
        <row r="1283">
          <cell r="C1283" t="str">
            <v xml:space="preserve">        T BASE LFS EXPENSES</v>
          </cell>
          <cell r="D1283">
            <v>1633435</v>
          </cell>
          <cell r="H1283">
            <v>1633435</v>
          </cell>
        </row>
        <row r="1284">
          <cell r="C1284" t="str">
            <v xml:space="preserve">            LFS - FREIGHT CHARGES                                                                               </v>
          </cell>
          <cell r="D1284">
            <v>90888</v>
          </cell>
          <cell r="H1284">
            <v>90888</v>
          </cell>
        </row>
        <row r="1285">
          <cell r="C1285" t="str">
            <v xml:space="preserve">            LFS- PROMOTIONAL EXPENSES                                                                           </v>
          </cell>
          <cell r="D1285">
            <v>460880</v>
          </cell>
          <cell r="H1285">
            <v>460880</v>
          </cell>
        </row>
        <row r="1286">
          <cell r="C1286" t="str">
            <v xml:space="preserve">            LFS SHRINKAGE EXPENSES                                                                              </v>
          </cell>
          <cell r="D1286">
            <v>581038</v>
          </cell>
          <cell r="H1286">
            <v>581038</v>
          </cell>
        </row>
        <row r="1287">
          <cell r="C1287" t="str">
            <v xml:space="preserve">            SUPPORT SERVICE EXPENSES - LFR                                                                      </v>
          </cell>
          <cell r="D1287">
            <v>500629</v>
          </cell>
          <cell r="H1287">
            <v>500629</v>
          </cell>
        </row>
        <row r="1288">
          <cell r="C1288" t="str">
            <v xml:space="preserve">        T BASE ONLINE EXPENSES</v>
          </cell>
          <cell r="D1288">
            <v>6155449</v>
          </cell>
          <cell r="F1288">
            <v>670135.93999999994</v>
          </cell>
          <cell r="H1288">
            <v>6825584.9400000004</v>
          </cell>
        </row>
        <row r="1289">
          <cell r="C1289" t="str">
            <v xml:space="preserve">            ADVERTISEMENT CHARGES - AJIO                                                                        </v>
          </cell>
          <cell r="D1289">
            <v>58000</v>
          </cell>
          <cell r="H1289">
            <v>58000</v>
          </cell>
        </row>
        <row r="1290">
          <cell r="C1290" t="str">
            <v xml:space="preserve">            ADVERTISEMENT CHARGES - MYNTRA                                                                      </v>
          </cell>
          <cell r="D1290">
            <v>169030</v>
          </cell>
          <cell r="F1290">
            <v>34954</v>
          </cell>
          <cell r="H1290">
            <v>203984</v>
          </cell>
        </row>
        <row r="1291">
          <cell r="C1291" t="str">
            <v xml:space="preserve">            COLLECTION &amp; OTHER CHARGES - MYNTRA DESIGNS                                                         </v>
          </cell>
          <cell r="D1291">
            <v>387580.35</v>
          </cell>
          <cell r="F1291">
            <v>41810.699999999997</v>
          </cell>
          <cell r="H1291">
            <v>429391.05</v>
          </cell>
        </row>
        <row r="1292">
          <cell r="C1292" t="str">
            <v xml:space="preserve">            COMMISSION CHARGES - MYNTRA                                                                         </v>
          </cell>
          <cell r="D1292">
            <v>2241458.7799999998</v>
          </cell>
          <cell r="F1292">
            <v>240638.53</v>
          </cell>
          <cell r="H1292">
            <v>2482097.31</v>
          </cell>
        </row>
        <row r="1293">
          <cell r="C1293" t="str">
            <v xml:space="preserve">            FIXED FEES &amp; OTHER CHARGES - MYNTRA DESIGNS                                                         </v>
          </cell>
          <cell r="D1293">
            <v>552949.67000000004</v>
          </cell>
          <cell r="F1293">
            <v>64295.58</v>
          </cell>
          <cell r="H1293">
            <v>617245.25</v>
          </cell>
        </row>
        <row r="1294">
          <cell r="C1294" t="str">
            <v xml:space="preserve">            FREIGHT CHARGES RECOVERY-RELIANCE RETAIL LIMITED-AJIO                                               </v>
          </cell>
          <cell r="D1294">
            <v>653375</v>
          </cell>
          <cell r="F1294">
            <v>19050</v>
          </cell>
          <cell r="H1294">
            <v>672425</v>
          </cell>
        </row>
        <row r="1295">
          <cell r="C1295" t="str">
            <v xml:space="preserve">            SHIPPING &amp; OTHER CHARGES - MYNTRA DESIGNS                                                           </v>
          </cell>
          <cell r="D1295">
            <v>1368498.2</v>
          </cell>
          <cell r="F1295">
            <v>203895.13</v>
          </cell>
          <cell r="H1295">
            <v>1572393.33</v>
          </cell>
        </row>
        <row r="1296">
          <cell r="C1296" t="str">
            <v xml:space="preserve">            SUPPORT SERVICE EXPENSES - ONLINE                                                                   </v>
          </cell>
          <cell r="D1296">
            <v>642580</v>
          </cell>
          <cell r="F1296">
            <v>41800</v>
          </cell>
          <cell r="H1296">
            <v>684380</v>
          </cell>
        </row>
        <row r="1297">
          <cell r="C1297" t="str">
            <v xml:space="preserve">            T BASE ONLINE SALES OTHER EXPENSES                                                                  </v>
          </cell>
          <cell r="D1297">
            <v>81977</v>
          </cell>
          <cell r="F1297">
            <v>23692</v>
          </cell>
          <cell r="H1297">
            <v>105669</v>
          </cell>
        </row>
        <row r="1298">
          <cell r="C1298" t="str">
            <v xml:space="preserve">        T BASE SALES EXPENSES</v>
          </cell>
          <cell r="D1298">
            <v>1999713</v>
          </cell>
          <cell r="F1298">
            <v>370948</v>
          </cell>
          <cell r="H1298">
            <v>2370661</v>
          </cell>
        </row>
        <row r="1299">
          <cell r="C1299" t="str">
            <v xml:space="preserve">            T BASE ADVERTISEMENT EXPENSES                                                                       </v>
          </cell>
          <cell r="D1299">
            <v>392842</v>
          </cell>
          <cell r="H1299">
            <v>392842</v>
          </cell>
        </row>
        <row r="1300">
          <cell r="C1300" t="str">
            <v xml:space="preserve">            T BASE INCENTIVES                                                                                   </v>
          </cell>
          <cell r="D1300">
            <v>7594</v>
          </cell>
          <cell r="F1300">
            <v>16600</v>
          </cell>
          <cell r="H1300">
            <v>24194</v>
          </cell>
        </row>
        <row r="1301">
          <cell r="C1301" t="str">
            <v xml:space="preserve">            T BASE SALES EXPENSES - ASM - AMIT DARJI                                                            </v>
          </cell>
          <cell r="D1301">
            <v>65678</v>
          </cell>
          <cell r="F1301">
            <v>7476</v>
          </cell>
          <cell r="H1301">
            <v>73154</v>
          </cell>
        </row>
        <row r="1302">
          <cell r="C1302" t="str">
            <v xml:space="preserve">            T BASE SALES EXPENSES - ASM - ASHISH TYAGI                                                          </v>
          </cell>
          <cell r="D1302">
            <v>85730</v>
          </cell>
          <cell r="H1302">
            <v>85730</v>
          </cell>
        </row>
        <row r="1303">
          <cell r="C1303" t="str">
            <v xml:space="preserve">            T BASE SALES EXPENSES - ASM - DINESH KUMAR D.B                                                      </v>
          </cell>
          <cell r="D1303">
            <v>152601</v>
          </cell>
          <cell r="F1303">
            <v>14254</v>
          </cell>
          <cell r="H1303">
            <v>166855</v>
          </cell>
        </row>
        <row r="1304">
          <cell r="C1304" t="str">
            <v xml:space="preserve">            T BASE SALES EXPENSES - ASM - SOURABH  GOSWAMI                                                      </v>
          </cell>
          <cell r="D1304">
            <v>342944</v>
          </cell>
          <cell r="H1304">
            <v>342944</v>
          </cell>
        </row>
        <row r="1305">
          <cell r="C1305" t="str">
            <v xml:space="preserve">            T BASE SALES EXPENSES - ASM - SUDHANSHU SINGH                                                       </v>
          </cell>
          <cell r="D1305">
            <v>131781</v>
          </cell>
          <cell r="F1305">
            <v>49766</v>
          </cell>
          <cell r="H1305">
            <v>181547</v>
          </cell>
        </row>
        <row r="1306">
          <cell r="C1306" t="str">
            <v xml:space="preserve">            T BASE SALES EXPENSES - ASM - SUNIL KUMAR                                                           </v>
          </cell>
          <cell r="D1306">
            <v>99018</v>
          </cell>
          <cell r="F1306">
            <v>103567</v>
          </cell>
          <cell r="H1306">
            <v>202585</v>
          </cell>
        </row>
        <row r="1307">
          <cell r="C1307" t="str">
            <v xml:space="preserve">            T BASE SALES EXPENSES - ASM -CHANDAN KUMAR DAS                                                      </v>
          </cell>
          <cell r="D1307">
            <v>296226</v>
          </cell>
          <cell r="F1307">
            <v>37474</v>
          </cell>
          <cell r="H1307">
            <v>333700</v>
          </cell>
        </row>
        <row r="1308">
          <cell r="C1308" t="str">
            <v xml:space="preserve">            T BASE SALES EXPENSES - NSM- ANIL SOOD                                                              </v>
          </cell>
          <cell r="D1308">
            <v>58440</v>
          </cell>
          <cell r="F1308">
            <v>93872</v>
          </cell>
          <cell r="H1308">
            <v>152312</v>
          </cell>
        </row>
        <row r="1309">
          <cell r="C1309" t="str">
            <v xml:space="preserve">            T BASE SALES EXPENSES- PUSHPENDER                                                                   </v>
          </cell>
          <cell r="D1309">
            <v>366859</v>
          </cell>
          <cell r="F1309">
            <v>47939</v>
          </cell>
          <cell r="H1309">
            <v>414798</v>
          </cell>
        </row>
        <row r="1310">
          <cell r="C1310" t="str">
            <v xml:space="preserve">        T BASE SIS EXPENSES</v>
          </cell>
          <cell r="D1310">
            <v>3586914</v>
          </cell>
          <cell r="F1310">
            <v>1696318</v>
          </cell>
          <cell r="H1310">
            <v>5283232</v>
          </cell>
        </row>
        <row r="1311">
          <cell r="C1311" t="str">
            <v xml:space="preserve">            T BASE SIS TRADE DISCOUNT                                                                           </v>
          </cell>
          <cell r="D1311">
            <v>3586914</v>
          </cell>
          <cell r="F1311">
            <v>1696318</v>
          </cell>
          <cell r="H1311">
            <v>5283232</v>
          </cell>
        </row>
        <row r="1312">
          <cell r="C1312" t="str">
            <v xml:space="preserve">    TELEPHONE EXPENSES</v>
          </cell>
          <cell r="D1312">
            <v>102185.32</v>
          </cell>
          <cell r="F1312">
            <v>8809</v>
          </cell>
          <cell r="H1312">
            <v>110994.32</v>
          </cell>
        </row>
        <row r="1313">
          <cell r="C1313" t="str">
            <v xml:space="preserve">        TELEPHONE EXPENSES                                                                                  </v>
          </cell>
          <cell r="D1313">
            <v>101597.32</v>
          </cell>
          <cell r="F1313">
            <v>8809</v>
          </cell>
          <cell r="H1313">
            <v>110406.32</v>
          </cell>
        </row>
        <row r="1314">
          <cell r="C1314" t="str">
            <v xml:space="preserve">        VODAFONE - 9342408629 ADC                                                                           </v>
          </cell>
          <cell r="D1314">
            <v>588</v>
          </cell>
          <cell r="H1314">
            <v>588</v>
          </cell>
        </row>
        <row r="1315">
          <cell r="C1315" t="str">
            <v xml:space="preserve">    TRAVELLING EXPENSES</v>
          </cell>
          <cell r="D1315">
            <v>1250598.8899999999</v>
          </cell>
          <cell r="F1315">
            <v>107207</v>
          </cell>
          <cell r="H1315">
            <v>1357805.89</v>
          </cell>
        </row>
        <row r="1316">
          <cell r="C1316" t="str">
            <v xml:space="preserve">        TRAVELLING EXPENSES                                                                                 </v>
          </cell>
          <cell r="D1316">
            <v>1250598.8899999999</v>
          </cell>
          <cell r="F1316">
            <v>107207</v>
          </cell>
          <cell r="H1316">
            <v>1357805.89</v>
          </cell>
        </row>
        <row r="1317">
          <cell r="C1317" t="str">
            <v xml:space="preserve">    VEHICLE TOLL CHARGES</v>
          </cell>
          <cell r="D1317">
            <v>128956.32</v>
          </cell>
          <cell r="F1317">
            <v>16053.84</v>
          </cell>
          <cell r="H1317">
            <v>145010.16</v>
          </cell>
        </row>
        <row r="1318">
          <cell r="C1318" t="str">
            <v xml:space="preserve">        VEHICLE TOLL CHARGES                                                                                </v>
          </cell>
          <cell r="D1318">
            <v>128956.32</v>
          </cell>
          <cell r="F1318">
            <v>16053.84</v>
          </cell>
          <cell r="H1318">
            <v>145010.16</v>
          </cell>
        </row>
        <row r="1319">
          <cell r="C1319" t="str">
            <v xml:space="preserve">    CARRIAGE OUTWARD                                                                                    </v>
          </cell>
          <cell r="D1319">
            <v>5101852</v>
          </cell>
          <cell r="F1319">
            <v>341287</v>
          </cell>
          <cell r="H1319">
            <v>5443139</v>
          </cell>
        </row>
        <row r="1320">
          <cell r="C1320" t="str">
            <v xml:space="preserve">    COMMISSION CHARGES                                                                                  </v>
          </cell>
          <cell r="D1320">
            <v>25970</v>
          </cell>
          <cell r="H1320">
            <v>25970</v>
          </cell>
        </row>
        <row r="1321">
          <cell r="C1321" t="str">
            <v xml:space="preserve">    COURIER CHARGES                                                                                     </v>
          </cell>
          <cell r="D1321">
            <v>612088.84</v>
          </cell>
          <cell r="F1321">
            <v>71182.570000000007</v>
          </cell>
          <cell r="G1321">
            <v>4592</v>
          </cell>
          <cell r="H1321">
            <v>678679.41</v>
          </cell>
        </row>
        <row r="1322">
          <cell r="C1322" t="str">
            <v xml:space="preserve">    DEPRECIATION                                                                                        </v>
          </cell>
          <cell r="D1322">
            <v>3600000</v>
          </cell>
          <cell r="F1322">
            <v>400000</v>
          </cell>
          <cell r="H1322">
            <v>4000000</v>
          </cell>
        </row>
        <row r="1323">
          <cell r="C1323" t="str">
            <v xml:space="preserve">    FEES &amp; RENEWALS                                                                                     </v>
          </cell>
          <cell r="D1323">
            <v>339546.68</v>
          </cell>
          <cell r="F1323">
            <v>92584.2</v>
          </cell>
          <cell r="H1323">
            <v>432130.88</v>
          </cell>
        </row>
        <row r="1324">
          <cell r="C1324" t="str">
            <v xml:space="preserve">    INTERNET EXPENSES                                                                                   </v>
          </cell>
          <cell r="D1324">
            <v>71385</v>
          </cell>
          <cell r="F1324">
            <v>1650</v>
          </cell>
          <cell r="H1324">
            <v>73035</v>
          </cell>
        </row>
        <row r="1325">
          <cell r="C1325" t="str">
            <v xml:space="preserve">    LFS - MARKDOWN SALES DISCOUNT                                                                       </v>
          </cell>
          <cell r="D1325">
            <v>16311678.789999999</v>
          </cell>
          <cell r="F1325">
            <v>3667932</v>
          </cell>
          <cell r="H1325">
            <v>19979610.789999999</v>
          </cell>
        </row>
        <row r="1326">
          <cell r="C1326" t="str">
            <v xml:space="preserve">    PT ON ENROLLMENT OF BUSINESS PLACE                                                                  </v>
          </cell>
          <cell r="D1326">
            <v>38226</v>
          </cell>
          <cell r="H1326">
            <v>38226</v>
          </cell>
        </row>
        <row r="1327">
          <cell r="C1327" t="str">
            <v xml:space="preserve">    SALES PROMOTION                                                                                     </v>
          </cell>
          <cell r="D1327">
            <v>18374.77</v>
          </cell>
          <cell r="H1327">
            <v>18374.77</v>
          </cell>
        </row>
        <row r="1328">
          <cell r="C1328" t="str">
            <v xml:space="preserve">    TRANSIT LOSS                                                                                        </v>
          </cell>
          <cell r="E1328">
            <v>2116.2199999999998</v>
          </cell>
          <cell r="I1328">
            <v>2116.2199999999998</v>
          </cell>
        </row>
        <row r="1329">
          <cell r="C1329" t="str">
            <v>LIABILITY</v>
          </cell>
          <cell r="E1329">
            <v>18298522.399999999</v>
          </cell>
          <cell r="F1329">
            <v>14496089.4</v>
          </cell>
          <cell r="G1329">
            <v>12668377.6</v>
          </cell>
          <cell r="I1329">
            <v>16470810.6</v>
          </cell>
        </row>
        <row r="1330">
          <cell r="C1330" t="str">
            <v xml:space="preserve">    LIABILITY</v>
          </cell>
          <cell r="E1330">
            <v>18283232.399999999</v>
          </cell>
          <cell r="F1330">
            <v>14473412.6</v>
          </cell>
          <cell r="G1330">
            <v>12660707.6</v>
          </cell>
          <cell r="I1330">
            <v>16470527.4</v>
          </cell>
        </row>
        <row r="1331">
          <cell r="C1331" t="str">
            <v xml:space="preserve">        LIABILITTY</v>
          </cell>
          <cell r="E1331">
            <v>18283232.07</v>
          </cell>
          <cell r="F1331">
            <v>14473412.6</v>
          </cell>
          <cell r="G1331">
            <v>12660707.6</v>
          </cell>
          <cell r="I1331">
            <v>16470527.07</v>
          </cell>
        </row>
        <row r="1332">
          <cell r="C1332" t="str">
            <v xml:space="preserve">            BONUS PAYABLE                                                                                       </v>
          </cell>
          <cell r="E1332">
            <v>2826823</v>
          </cell>
          <cell r="F1332">
            <v>2898627</v>
          </cell>
          <cell r="G1332">
            <v>188837</v>
          </cell>
          <cell r="I1332">
            <v>117033</v>
          </cell>
        </row>
        <row r="1333">
          <cell r="C1333" t="str">
            <v xml:space="preserve">            LABOUR WELFARE FUND PAYABLE                                                                         </v>
          </cell>
          <cell r="F1333">
            <v>45023.6</v>
          </cell>
          <cell r="G1333">
            <v>45023.6</v>
          </cell>
        </row>
        <row r="1334">
          <cell r="C1334" t="str">
            <v xml:space="preserve">            LEAVE ENCASHMENT PAYABLE                                                                            </v>
          </cell>
          <cell r="E1334">
            <v>38881</v>
          </cell>
          <cell r="I1334">
            <v>38881</v>
          </cell>
        </row>
        <row r="1335">
          <cell r="C1335" t="str">
            <v xml:space="preserve">            LIC GROUP GRATUITY SCHEME                                                                           </v>
          </cell>
          <cell r="D1335">
            <v>102548</v>
          </cell>
          <cell r="H1335">
            <v>102548</v>
          </cell>
        </row>
        <row r="1336">
          <cell r="C1336" t="str">
            <v xml:space="preserve">            OVER TIME WAGES PAYABLE                                                                             </v>
          </cell>
          <cell r="E1336">
            <v>41153</v>
          </cell>
          <cell r="F1336">
            <v>54064</v>
          </cell>
          <cell r="G1336">
            <v>84940</v>
          </cell>
          <cell r="I1336">
            <v>72029</v>
          </cell>
        </row>
        <row r="1337">
          <cell r="C1337" t="str">
            <v xml:space="preserve">            PROVISIONS FOR EXPENSE                                                                              </v>
          </cell>
          <cell r="E1337">
            <v>5410650</v>
          </cell>
          <cell r="G1337">
            <v>600000</v>
          </cell>
          <cell r="I1337">
            <v>6010650</v>
          </cell>
        </row>
        <row r="1338">
          <cell r="C1338" t="str">
            <v xml:space="preserve">            SALARY PAYABLE                                                                                      </v>
          </cell>
          <cell r="E1338">
            <v>3192699</v>
          </cell>
          <cell r="F1338">
            <v>4974227</v>
          </cell>
          <cell r="G1338">
            <v>4905334</v>
          </cell>
          <cell r="I1338">
            <v>3123806</v>
          </cell>
        </row>
        <row r="1339">
          <cell r="C1339" t="str">
            <v xml:space="preserve">            WAGES PAYABLE                                                                                       </v>
          </cell>
          <cell r="E1339">
            <v>6875574.0700000003</v>
          </cell>
          <cell r="F1339">
            <v>6501471</v>
          </cell>
          <cell r="G1339">
            <v>6836573</v>
          </cell>
          <cell r="I1339">
            <v>7210676.0700000003</v>
          </cell>
        </row>
        <row r="1340">
          <cell r="C1340" t="str">
            <v xml:space="preserve">        TCS PAYABLE SALE                                                                                    </v>
          </cell>
          <cell r="E1340">
            <v>0.33</v>
          </cell>
          <cell r="I1340">
            <v>0.33</v>
          </cell>
        </row>
        <row r="1341">
          <cell r="C1341" t="str">
            <v xml:space="preserve">    LABOUR WELFARE FUND ( EMPLOYEE SHARE )                                                              </v>
          </cell>
          <cell r="E1341">
            <v>15000</v>
          </cell>
          <cell r="F1341">
            <v>15006.8</v>
          </cell>
          <cell r="H1341">
            <v>6.8</v>
          </cell>
        </row>
        <row r="1342">
          <cell r="C1342" t="str">
            <v xml:space="preserve">    SREE DHANALAKSHMI PAINTS &amp; HARDWARE -TUMKUR</v>
          </cell>
          <cell r="E1342">
            <v>290</v>
          </cell>
          <cell r="I1342">
            <v>290</v>
          </cell>
        </row>
        <row r="1343">
          <cell r="C1343" t="str">
            <v xml:space="preserve">    TEXCARE INSTRUMENTS           -NEW DELHI</v>
          </cell>
          <cell r="F1343">
            <v>7670</v>
          </cell>
          <cell r="G1343">
            <v>7670</v>
          </cell>
        </row>
        <row r="1344">
          <cell r="C1344" t="str">
            <v>LOANS (LIABILITY)</v>
          </cell>
          <cell r="E1344">
            <v>294486576.61000001</v>
          </cell>
          <cell r="F1344">
            <v>60701703.649999999</v>
          </cell>
          <cell r="G1344">
            <v>54441390.280000001</v>
          </cell>
          <cell r="I1344">
            <v>288226263.24000001</v>
          </cell>
        </row>
        <row r="1345">
          <cell r="C1345" t="str">
            <v xml:space="preserve">    BANK OD</v>
          </cell>
          <cell r="E1345">
            <v>97650072.200000003</v>
          </cell>
          <cell r="F1345">
            <v>56414415.960000001</v>
          </cell>
          <cell r="G1345">
            <v>53861390.280000001</v>
          </cell>
          <cell r="I1345">
            <v>95097046.519999996</v>
          </cell>
        </row>
        <row r="1346">
          <cell r="C1346" t="str">
            <v xml:space="preserve">        SCB OD A/C -45605147958                                                                             </v>
          </cell>
          <cell r="E1346">
            <v>97650072.200000003</v>
          </cell>
          <cell r="F1346">
            <v>56414415.960000001</v>
          </cell>
          <cell r="G1346">
            <v>53861390.280000001</v>
          </cell>
          <cell r="I1346">
            <v>95097046.519999996</v>
          </cell>
        </row>
        <row r="1347">
          <cell r="C1347" t="str">
            <v xml:space="preserve">    LOANS</v>
          </cell>
          <cell r="E1347">
            <v>196836504.41</v>
          </cell>
          <cell r="F1347">
            <v>4287287.6900000004</v>
          </cell>
          <cell r="G1347">
            <v>580000</v>
          </cell>
          <cell r="I1347">
            <v>193129216.72</v>
          </cell>
        </row>
        <row r="1348">
          <cell r="C1348" t="str">
            <v xml:space="preserve">        SECURED LOANS</v>
          </cell>
          <cell r="E1348">
            <v>4092771.55</v>
          </cell>
          <cell r="F1348">
            <v>141656.15</v>
          </cell>
          <cell r="I1348">
            <v>3951115.4</v>
          </cell>
        </row>
        <row r="1349">
          <cell r="C1349" t="str">
            <v xml:space="preserve">            SECURED LOANS</v>
          </cell>
          <cell r="E1349">
            <v>4092771.55</v>
          </cell>
          <cell r="F1349">
            <v>141656.15</v>
          </cell>
          <cell r="I1349">
            <v>3951115.4</v>
          </cell>
        </row>
        <row r="1350">
          <cell r="C1350" t="str">
            <v xml:space="preserve">                HDFC VH LOAN A/C NO.86897316 ( TATA MARCOPOLO)                                                      </v>
          </cell>
          <cell r="E1350">
            <v>1039465.15</v>
          </cell>
          <cell r="F1350">
            <v>46024.19</v>
          </cell>
          <cell r="I1350">
            <v>993440.96</v>
          </cell>
        </row>
        <row r="1351">
          <cell r="C1351" t="str">
            <v xml:space="preserve">                INTEREST PAYABLE ON TERM LOAN                                                                       </v>
          </cell>
          <cell r="D1351">
            <v>6916.95</v>
          </cell>
          <cell r="H1351">
            <v>6916.95</v>
          </cell>
        </row>
        <row r="1352">
          <cell r="C1352" t="str">
            <v xml:space="preserve">                SCB TERM LOAN A/C IF005551774-LOAN AMOUNT-2140239/-                                                 </v>
          </cell>
          <cell r="E1352">
            <v>1160807.79</v>
          </cell>
          <cell r="F1352">
            <v>36275.230000000003</v>
          </cell>
          <cell r="I1352">
            <v>1124532.56</v>
          </cell>
        </row>
        <row r="1353">
          <cell r="C1353" t="str">
            <v xml:space="preserve">                SCB TERM LOAN A/C IF005629436-LOAN AMOUNT 1026172/-                                                 </v>
          </cell>
          <cell r="E1353">
            <v>586384</v>
          </cell>
          <cell r="F1353">
            <v>18324.5</v>
          </cell>
          <cell r="I1353">
            <v>568059.5</v>
          </cell>
        </row>
        <row r="1354">
          <cell r="C1354" t="str">
            <v xml:space="preserve">                SCB TERM LOAN A/C-IF005486221- LOAN AMOUNT-2461934/-                                                </v>
          </cell>
          <cell r="E1354">
            <v>1313031.56</v>
          </cell>
          <cell r="F1354">
            <v>41032.230000000003</v>
          </cell>
          <cell r="I1354">
            <v>1271999.33</v>
          </cell>
        </row>
        <row r="1355">
          <cell r="C1355" t="str">
            <v xml:space="preserve">        UNSECURED LOANS</v>
          </cell>
          <cell r="E1355">
            <v>192743732.86000001</v>
          </cell>
          <cell r="F1355">
            <v>4145631.54</v>
          </cell>
          <cell r="G1355">
            <v>580000</v>
          </cell>
          <cell r="I1355">
            <v>189178101.31999999</v>
          </cell>
        </row>
        <row r="1356">
          <cell r="C1356" t="str">
            <v xml:space="preserve">            UNSECURED LOANS</v>
          </cell>
          <cell r="E1356">
            <v>192743732.86000001</v>
          </cell>
          <cell r="F1356">
            <v>4145631.54</v>
          </cell>
          <cell r="G1356">
            <v>580000</v>
          </cell>
          <cell r="I1356">
            <v>189178101.31999999</v>
          </cell>
        </row>
        <row r="1357">
          <cell r="C1357" t="str">
            <v xml:space="preserve">                AMBIKA  R  CHHABRIA                                                                                 </v>
          </cell>
          <cell r="D1357">
            <v>304287</v>
          </cell>
          <cell r="F1357">
            <v>30000</v>
          </cell>
          <cell r="H1357">
            <v>334287</v>
          </cell>
        </row>
        <row r="1358">
          <cell r="C1358" t="str">
            <v xml:space="preserve">                ASHA CHHABRIA LOAN A/C                                                                              </v>
          </cell>
          <cell r="E1358">
            <v>85647832.849999994</v>
          </cell>
          <cell r="F1358">
            <v>340169</v>
          </cell>
          <cell r="I1358">
            <v>85307663.849999994</v>
          </cell>
        </row>
        <row r="1359">
          <cell r="C1359" t="str">
            <v xml:space="preserve">                BHARATI KALRO                                                                                       </v>
          </cell>
          <cell r="E1359">
            <v>500000</v>
          </cell>
          <cell r="I1359">
            <v>500000</v>
          </cell>
        </row>
        <row r="1360">
          <cell r="C1360" t="str">
            <v xml:space="preserve">                DNC - HUF                                                                                           </v>
          </cell>
          <cell r="E1360">
            <v>13515227.310000001</v>
          </cell>
          <cell r="I1360">
            <v>13515227.310000001</v>
          </cell>
        </row>
        <row r="1361">
          <cell r="C1361" t="str">
            <v xml:space="preserve">                DNC LOAN A/C                                                                                        </v>
          </cell>
          <cell r="E1361">
            <v>30482167.960000001</v>
          </cell>
          <cell r="F1361">
            <v>2273462.54</v>
          </cell>
          <cell r="I1361">
            <v>28208705.420000002</v>
          </cell>
        </row>
        <row r="1362">
          <cell r="C1362" t="str">
            <v xml:space="preserve">                JAMUNA SATISH KUMAR OSWAL                                                                           </v>
          </cell>
          <cell r="E1362">
            <v>1000000</v>
          </cell>
          <cell r="I1362">
            <v>1000000</v>
          </cell>
        </row>
        <row r="1363">
          <cell r="C1363" t="str">
            <v xml:space="preserve">                KAYUM R DHANANI                                                                                     </v>
          </cell>
          <cell r="E1363">
            <v>700000</v>
          </cell>
          <cell r="I1363">
            <v>700000</v>
          </cell>
        </row>
        <row r="1364">
          <cell r="C1364" t="str">
            <v xml:space="preserve">                KISHORE G LUND                                                                                      </v>
          </cell>
          <cell r="E1364">
            <v>2500000</v>
          </cell>
          <cell r="I1364">
            <v>2500000</v>
          </cell>
        </row>
        <row r="1365">
          <cell r="C1365" t="str">
            <v xml:space="preserve">                RADHIECKA PERIWAAL LOAN 2                                                                           </v>
          </cell>
          <cell r="E1365">
            <v>1500000</v>
          </cell>
          <cell r="I1365">
            <v>1500000</v>
          </cell>
        </row>
        <row r="1366">
          <cell r="C1366" t="str">
            <v xml:space="preserve">                REKHA K LUND                                                                                        </v>
          </cell>
          <cell r="E1366">
            <v>2655952</v>
          </cell>
          <cell r="I1366">
            <v>2655952</v>
          </cell>
        </row>
        <row r="1367">
          <cell r="C1367" t="str">
            <v xml:space="preserve">                RISHI CHHABRIA -  HUF                                                                               </v>
          </cell>
          <cell r="E1367">
            <v>10841418.130000001</v>
          </cell>
          <cell r="I1367">
            <v>10841418.130000001</v>
          </cell>
        </row>
        <row r="1368">
          <cell r="C1368" t="str">
            <v xml:space="preserve">                RITU CHABBRIA                                                                                       </v>
          </cell>
          <cell r="E1368">
            <v>1700000</v>
          </cell>
          <cell r="I1368">
            <v>1700000</v>
          </cell>
        </row>
        <row r="1369">
          <cell r="C1369" t="str">
            <v xml:space="preserve">                SANDESH SALIAN                                                                                      </v>
          </cell>
          <cell r="E1369">
            <v>1200000</v>
          </cell>
          <cell r="F1369">
            <v>500000</v>
          </cell>
          <cell r="I1369">
            <v>700000</v>
          </cell>
        </row>
        <row r="1370">
          <cell r="C1370" t="str">
            <v xml:space="preserve">                SATYAN CHHABRIA- HUF                                                                                </v>
          </cell>
          <cell r="E1370">
            <v>10818519.529999999</v>
          </cell>
          <cell r="I1370">
            <v>10818519.529999999</v>
          </cell>
        </row>
        <row r="1371">
          <cell r="C1371" t="str">
            <v xml:space="preserve">                SHIBANI CHHABRIA                                                                                    </v>
          </cell>
          <cell r="E1371">
            <v>14708323.15</v>
          </cell>
          <cell r="F1371">
            <v>320000</v>
          </cell>
          <cell r="I1371">
            <v>14388323.15</v>
          </cell>
        </row>
        <row r="1372">
          <cell r="C1372" t="str">
            <v xml:space="preserve">                SHILPA RAMESH CHHABRIA                                                                              </v>
          </cell>
          <cell r="E1372">
            <v>3094400</v>
          </cell>
          <cell r="F1372">
            <v>612000</v>
          </cell>
          <cell r="G1372">
            <v>580000</v>
          </cell>
          <cell r="I1372">
            <v>3062400</v>
          </cell>
        </row>
        <row r="1373">
          <cell r="C1373" t="str">
            <v xml:space="preserve">                SNEHAL DHAVAL OSWAL                                                                                 </v>
          </cell>
          <cell r="E1373">
            <v>1000000</v>
          </cell>
          <cell r="I1373">
            <v>1000000</v>
          </cell>
        </row>
        <row r="1374">
          <cell r="C1374" t="str">
            <v xml:space="preserve">                SUSHILA NARIAN DAS CHHABRIA                                                                         </v>
          </cell>
          <cell r="E1374">
            <v>6684178.9299999997</v>
          </cell>
          <cell r="F1374">
            <v>70000</v>
          </cell>
          <cell r="I1374">
            <v>6614178.9299999997</v>
          </cell>
        </row>
        <row r="1375">
          <cell r="C1375" t="str">
            <v xml:space="preserve">                VIJAY LACHHMANDAS CHHABRIA - HUF                                                                    </v>
          </cell>
          <cell r="E1375">
            <v>4500000</v>
          </cell>
          <cell r="I1375">
            <v>4500000</v>
          </cell>
        </row>
        <row r="1376">
          <cell r="C1376" t="str">
            <v>PURCHASE</v>
          </cell>
          <cell r="D1376">
            <v>122150470.14</v>
          </cell>
          <cell r="F1376">
            <v>11494761.130000001</v>
          </cell>
          <cell r="G1376">
            <v>105218.5</v>
          </cell>
          <cell r="H1376">
            <v>133540012.77</v>
          </cell>
        </row>
        <row r="1377">
          <cell r="C1377" t="str">
            <v xml:space="preserve">    BRANCH TRANFER IN</v>
          </cell>
          <cell r="D1377">
            <v>1340885.33</v>
          </cell>
          <cell r="F1377">
            <v>50457.7</v>
          </cell>
          <cell r="H1377">
            <v>1391343.03</v>
          </cell>
        </row>
        <row r="1378">
          <cell r="C1378" t="str">
            <v xml:space="preserve">        GST STOCK TRANSFER IN 12%                                                                           </v>
          </cell>
          <cell r="D1378">
            <v>429217.72</v>
          </cell>
          <cell r="F1378">
            <v>37214.1</v>
          </cell>
          <cell r="H1378">
            <v>466431.82</v>
          </cell>
        </row>
        <row r="1379">
          <cell r="C1379" t="str">
            <v xml:space="preserve">        GST STOCK TRANSFER IN 18%                                                                           </v>
          </cell>
          <cell r="D1379">
            <v>729.6</v>
          </cell>
          <cell r="F1379">
            <v>250</v>
          </cell>
          <cell r="H1379">
            <v>979.6</v>
          </cell>
        </row>
        <row r="1380">
          <cell r="C1380" t="str">
            <v xml:space="preserve">        GST STOCK TRANSFER IN 5%                                                                            </v>
          </cell>
          <cell r="D1380">
            <v>910938.01</v>
          </cell>
          <cell r="F1380">
            <v>12993.6</v>
          </cell>
          <cell r="H1380">
            <v>923931.61</v>
          </cell>
        </row>
        <row r="1381">
          <cell r="C1381" t="str">
            <v xml:space="preserve">    PURCHASE</v>
          </cell>
          <cell r="D1381">
            <v>120809584.81</v>
          </cell>
          <cell r="F1381">
            <v>11444303.43</v>
          </cell>
          <cell r="G1381">
            <v>105218.5</v>
          </cell>
          <cell r="H1381">
            <v>132148669.73999999</v>
          </cell>
        </row>
        <row r="1382">
          <cell r="C1382" t="str">
            <v xml:space="preserve">        PURCHASE</v>
          </cell>
          <cell r="D1382">
            <v>120802084.81</v>
          </cell>
          <cell r="F1382">
            <v>11444303.43</v>
          </cell>
          <cell r="G1382">
            <v>105218.5</v>
          </cell>
          <cell r="H1382">
            <v>132141169.73999999</v>
          </cell>
        </row>
        <row r="1383">
          <cell r="C1383" t="str">
            <v xml:space="preserve">            PURCHASE</v>
          </cell>
          <cell r="D1383">
            <v>120802084.81</v>
          </cell>
          <cell r="F1383">
            <v>11444303.43</v>
          </cell>
          <cell r="G1383">
            <v>105218.5</v>
          </cell>
          <cell r="H1383">
            <v>132141169.73999999</v>
          </cell>
        </row>
        <row r="1384">
          <cell r="C1384" t="str">
            <v xml:space="preserve">                GST PURCHASE 12%                                                                                    </v>
          </cell>
          <cell r="D1384">
            <v>5666189.8300000001</v>
          </cell>
          <cell r="F1384">
            <v>691659.9</v>
          </cell>
          <cell r="G1384">
            <v>1545.5</v>
          </cell>
          <cell r="H1384">
            <v>6356304.2300000004</v>
          </cell>
        </row>
        <row r="1385">
          <cell r="C1385" t="str">
            <v xml:space="preserve">                GST PURCHASE 18%                                                                                    </v>
          </cell>
          <cell r="D1385">
            <v>4469557.3899999997</v>
          </cell>
          <cell r="F1385">
            <v>526998.16</v>
          </cell>
          <cell r="G1385">
            <v>60872</v>
          </cell>
          <cell r="H1385">
            <v>4935683.55</v>
          </cell>
        </row>
        <row r="1386">
          <cell r="C1386" t="str">
            <v xml:space="preserve">                GST PURCHASE 28%                                                                                    </v>
          </cell>
          <cell r="D1386">
            <v>7589</v>
          </cell>
          <cell r="H1386">
            <v>7589</v>
          </cell>
        </row>
        <row r="1387">
          <cell r="C1387" t="str">
            <v xml:space="preserve">                GST PURCHASE 5%                                                                                     </v>
          </cell>
          <cell r="D1387">
            <v>7049865.4500000002</v>
          </cell>
          <cell r="F1387">
            <v>66084.44</v>
          </cell>
          <cell r="H1387">
            <v>7115949.8899999997</v>
          </cell>
        </row>
        <row r="1388">
          <cell r="C1388" t="str">
            <v xml:space="preserve">                GST PURCHASE TAXFREE                                                                                </v>
          </cell>
          <cell r="E1388">
            <v>10841</v>
          </cell>
          <cell r="F1388">
            <v>4550</v>
          </cell>
          <cell r="I1388">
            <v>6291</v>
          </cell>
        </row>
        <row r="1389">
          <cell r="C1389" t="str">
            <v xml:space="preserve">                IGST PURCHASE 12%                                                                                   </v>
          </cell>
          <cell r="D1389">
            <v>12401270.67</v>
          </cell>
          <cell r="F1389">
            <v>582214.06000000006</v>
          </cell>
          <cell r="H1389">
            <v>12983484.73</v>
          </cell>
        </row>
        <row r="1390">
          <cell r="C1390" t="str">
            <v xml:space="preserve">                IGST PURCHASE 18%                                                                                   </v>
          </cell>
          <cell r="D1390">
            <v>2143931.1</v>
          </cell>
          <cell r="F1390">
            <v>210021.97</v>
          </cell>
          <cell r="H1390">
            <v>2353953.0699999998</v>
          </cell>
        </row>
        <row r="1391">
          <cell r="C1391" t="str">
            <v xml:space="preserve">                IGST PURCHASE 5%                                                                                    </v>
          </cell>
          <cell r="D1391">
            <v>88102397.370000005</v>
          </cell>
          <cell r="F1391">
            <v>8897832.9000000004</v>
          </cell>
          <cell r="G1391">
            <v>42801</v>
          </cell>
          <cell r="H1391">
            <v>96957429.269999996</v>
          </cell>
        </row>
        <row r="1392">
          <cell r="C1392" t="str">
            <v xml:space="preserve">                IGST PURCHASE TAXFREE                                                                               </v>
          </cell>
          <cell r="D1392">
            <v>389</v>
          </cell>
          <cell r="H1392">
            <v>389</v>
          </cell>
        </row>
        <row r="1393">
          <cell r="C1393" t="str">
            <v xml:space="preserve">                PURCHASE CST 5% A/C                                                                                 </v>
          </cell>
          <cell r="D1393">
            <v>3100</v>
          </cell>
          <cell r="H1393">
            <v>3100</v>
          </cell>
        </row>
        <row r="1394">
          <cell r="C1394" t="str">
            <v xml:space="preserve">                PURCHASE IMPORT A/C                                                                                 </v>
          </cell>
          <cell r="D1394">
            <v>964086</v>
          </cell>
          <cell r="F1394">
            <v>464942</v>
          </cell>
          <cell r="H1394">
            <v>1429028</v>
          </cell>
        </row>
        <row r="1395">
          <cell r="C1395" t="str">
            <v xml:space="preserve">                PURCHASE TAXFREE A/C                                                                                </v>
          </cell>
          <cell r="D1395">
            <v>4550</v>
          </cell>
          <cell r="H1395">
            <v>4550</v>
          </cell>
        </row>
        <row r="1396">
          <cell r="C1396" t="str">
            <v xml:space="preserve">        SAMPLE PURCHASE                                                                                     </v>
          </cell>
          <cell r="D1396">
            <v>7500</v>
          </cell>
          <cell r="H1396">
            <v>7500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"/>
    </sheetNames>
    <sheetDataSet>
      <sheetData sheetId="0">
        <row r="4">
          <cell r="C4" t="str">
            <v>BRANCH CONTROL</v>
          </cell>
          <cell r="F4">
            <v>535062.88</v>
          </cell>
          <cell r="G4">
            <v>219749</v>
          </cell>
          <cell r="H4">
            <v>-315313.88</v>
          </cell>
          <cell r="J4">
            <v>-315313.88</v>
          </cell>
        </row>
        <row r="5">
          <cell r="C5" t="str">
            <v xml:space="preserve">    EBO</v>
          </cell>
          <cell r="D5">
            <v>4840822.47</v>
          </cell>
          <cell r="F5">
            <v>246973</v>
          </cell>
          <cell r="H5">
            <v>-5087795.47</v>
          </cell>
          <cell r="J5">
            <v>-5087795.47</v>
          </cell>
        </row>
        <row r="6">
          <cell r="C6" t="str">
            <v xml:space="preserve">        BRANCH TRANSFER - COSMOS MALL- SILLIGURI -SILIGURI</v>
          </cell>
          <cell r="D6">
            <v>3457382.28</v>
          </cell>
          <cell r="F6">
            <v>246973</v>
          </cell>
          <cell r="H6">
            <v>-3704355.28</v>
          </cell>
          <cell r="J6">
            <v>-3704355.28</v>
          </cell>
        </row>
        <row r="7">
          <cell r="C7" t="str">
            <v xml:space="preserve">        BRANCH TRANSFER - SEASON MALL- PUNE -PUNE</v>
          </cell>
          <cell r="D7">
            <v>1383440.19</v>
          </cell>
          <cell r="H7">
            <v>-1383440.19</v>
          </cell>
          <cell r="J7">
            <v>-1383440.19</v>
          </cell>
        </row>
        <row r="8">
          <cell r="C8" t="str">
            <v xml:space="preserve">    HO</v>
          </cell>
          <cell r="E8">
            <v>4840822.47</v>
          </cell>
          <cell r="F8">
            <v>288089.88</v>
          </cell>
          <cell r="G8">
            <v>219749</v>
          </cell>
          <cell r="H8">
            <v>0</v>
          </cell>
          <cell r="I8">
            <v>4772481.59</v>
          </cell>
          <cell r="J8">
            <v>4772481.59</v>
          </cell>
        </row>
        <row r="9">
          <cell r="C9" t="str">
            <v xml:space="preserve">        INLEATHER BATCH TG PALYA      -BANGALORE</v>
          </cell>
          <cell r="E9">
            <v>4840822.47</v>
          </cell>
          <cell r="F9">
            <v>288089.88</v>
          </cell>
          <cell r="G9">
            <v>219749</v>
          </cell>
          <cell r="H9">
            <v>0</v>
          </cell>
          <cell r="I9">
            <v>4772481.59</v>
          </cell>
          <cell r="J9">
            <v>4772481.59</v>
          </cell>
        </row>
        <row r="10">
          <cell r="C10" t="str">
            <v>DIRECT EXPENSES</v>
          </cell>
          <cell r="F10">
            <v>91932447.370000005</v>
          </cell>
          <cell r="G10">
            <v>63400</v>
          </cell>
          <cell r="H10">
            <v>-91869047.370000005</v>
          </cell>
          <cell r="J10">
            <v>-91869047.370000005</v>
          </cell>
        </row>
        <row r="11">
          <cell r="C11" t="str">
            <v xml:space="preserve">    CARRIAGE INWARDS</v>
          </cell>
          <cell r="F11">
            <v>155424</v>
          </cell>
          <cell r="H11">
            <v>-155424</v>
          </cell>
          <cell r="J11">
            <v>-155424</v>
          </cell>
        </row>
        <row r="12">
          <cell r="C12" t="str">
            <v xml:space="preserve">        CARRIAGE INWARD BILL                                                                                </v>
          </cell>
          <cell r="F12">
            <v>155224</v>
          </cell>
          <cell r="H12">
            <v>-155224</v>
          </cell>
          <cell r="J12">
            <v>-155224</v>
          </cell>
        </row>
        <row r="13">
          <cell r="C13" t="str">
            <v xml:space="preserve">        FREIGHT CHARGES                                                                                     </v>
          </cell>
          <cell r="F13">
            <v>200</v>
          </cell>
          <cell r="H13">
            <v>-200</v>
          </cell>
          <cell r="J13">
            <v>-200</v>
          </cell>
        </row>
        <row r="14">
          <cell r="C14" t="str">
            <v xml:space="preserve">    FIRST AID EXPENSES AS PER FACTORY ACTS</v>
          </cell>
          <cell r="F14">
            <v>3445</v>
          </cell>
          <cell r="H14">
            <v>-3445</v>
          </cell>
          <cell r="J14">
            <v>-3445</v>
          </cell>
        </row>
        <row r="15">
          <cell r="C15" t="str">
            <v xml:space="preserve">        FIRST AID EXPENSES AS  PER FACTORY ACT                                                              </v>
          </cell>
          <cell r="F15">
            <v>3445</v>
          </cell>
          <cell r="H15">
            <v>-3445</v>
          </cell>
          <cell r="J15">
            <v>-3445</v>
          </cell>
        </row>
        <row r="16">
          <cell r="C16" t="str">
            <v xml:space="preserve">    JOB WORK CHARGE</v>
          </cell>
          <cell r="F16">
            <v>1875970.5</v>
          </cell>
          <cell r="H16">
            <v>-1875970.5</v>
          </cell>
          <cell r="J16">
            <v>-1875970.5</v>
          </cell>
        </row>
        <row r="17">
          <cell r="C17" t="str">
            <v xml:space="preserve">        JOB WORK PURCHASE-DYEING                                                                            </v>
          </cell>
          <cell r="F17">
            <v>33494</v>
          </cell>
          <cell r="H17">
            <v>-33494</v>
          </cell>
          <cell r="J17">
            <v>-33494</v>
          </cell>
        </row>
        <row r="18">
          <cell r="C18" t="str">
            <v xml:space="preserve">        JOB WORK PURCHASE-EMBROIDERY                                                                        </v>
          </cell>
          <cell r="F18">
            <v>39757.5</v>
          </cell>
          <cell r="H18">
            <v>-39757.5</v>
          </cell>
          <cell r="J18">
            <v>-39757.5</v>
          </cell>
        </row>
        <row r="19">
          <cell r="C19" t="str">
            <v xml:space="preserve">        JOB WORK PURCHASE-OTHERS                                                                            </v>
          </cell>
          <cell r="F19">
            <v>66929</v>
          </cell>
          <cell r="H19">
            <v>-66929</v>
          </cell>
          <cell r="J19">
            <v>-66929</v>
          </cell>
        </row>
        <row r="20">
          <cell r="C20" t="str">
            <v xml:space="preserve">        JOB WORK PURCHASE-PRINTING                                                                          </v>
          </cell>
          <cell r="F20">
            <v>13793</v>
          </cell>
          <cell r="H20">
            <v>-13793</v>
          </cell>
          <cell r="J20">
            <v>-13793</v>
          </cell>
        </row>
        <row r="21">
          <cell r="C21" t="str">
            <v xml:space="preserve">        JOB WORK PURCHASE-STICHING                                                                          </v>
          </cell>
          <cell r="F21">
            <v>1320508</v>
          </cell>
          <cell r="H21">
            <v>-1320508</v>
          </cell>
          <cell r="J21">
            <v>-1320508</v>
          </cell>
        </row>
        <row r="22">
          <cell r="C22" t="str">
            <v xml:space="preserve">        JOB WORK PURCHASE-WASHING GST@5%                                                                    </v>
          </cell>
          <cell r="F22">
            <v>401489</v>
          </cell>
          <cell r="H22">
            <v>-401489</v>
          </cell>
          <cell r="J22">
            <v>-401489</v>
          </cell>
        </row>
        <row r="23">
          <cell r="C23" t="str">
            <v xml:space="preserve">    MANUFACTURING EXPENSE</v>
          </cell>
          <cell r="F23">
            <v>67708</v>
          </cell>
          <cell r="H23">
            <v>-67708</v>
          </cell>
          <cell r="J23">
            <v>-67708</v>
          </cell>
        </row>
        <row r="24">
          <cell r="C24" t="str">
            <v xml:space="preserve">        LAB TEST CHARGES                                                                                    </v>
          </cell>
          <cell r="F24">
            <v>67708</v>
          </cell>
          <cell r="H24">
            <v>-67708</v>
          </cell>
          <cell r="J24">
            <v>-67708</v>
          </cell>
        </row>
        <row r="25">
          <cell r="C25" t="str">
            <v xml:space="preserve">    POWER &amp; FULES</v>
          </cell>
          <cell r="F25">
            <v>1186864</v>
          </cell>
          <cell r="G25">
            <v>63400</v>
          </cell>
          <cell r="H25">
            <v>-1123464</v>
          </cell>
          <cell r="J25">
            <v>-1123464</v>
          </cell>
        </row>
        <row r="26">
          <cell r="C26" t="str">
            <v xml:space="preserve">        DIESEL AND OIL FOR GENERATOR                                                                        </v>
          </cell>
          <cell r="F26">
            <v>103632</v>
          </cell>
          <cell r="H26">
            <v>-103632</v>
          </cell>
          <cell r="J26">
            <v>-103632</v>
          </cell>
        </row>
        <row r="27">
          <cell r="C27" t="str">
            <v xml:space="preserve">        ELECTRICITY AND WATER CHARGES                                                                       </v>
          </cell>
          <cell r="F27">
            <v>1083232</v>
          </cell>
          <cell r="G27">
            <v>63400</v>
          </cell>
          <cell r="H27">
            <v>-1019832</v>
          </cell>
          <cell r="J27">
            <v>-1019832</v>
          </cell>
        </row>
        <row r="28">
          <cell r="C28" t="str">
            <v xml:space="preserve">    RENT RATE &amp; TAX</v>
          </cell>
          <cell r="F28">
            <v>1805984</v>
          </cell>
          <cell r="H28">
            <v>-1805984</v>
          </cell>
          <cell r="J28">
            <v>-1805984</v>
          </cell>
        </row>
        <row r="29">
          <cell r="C29" t="str">
            <v xml:space="preserve">        RENT FACTORY                                                                                        </v>
          </cell>
          <cell r="F29">
            <v>1805984</v>
          </cell>
          <cell r="H29">
            <v>-1805984</v>
          </cell>
          <cell r="J29">
            <v>-1805984</v>
          </cell>
        </row>
        <row r="30">
          <cell r="C30" t="str">
            <v xml:space="preserve">    SIS SALES TRADING STOCKS</v>
          </cell>
          <cell r="F30">
            <v>63495464</v>
          </cell>
          <cell r="H30">
            <v>-63495464</v>
          </cell>
          <cell r="J30">
            <v>-63495464</v>
          </cell>
        </row>
        <row r="31">
          <cell r="C31" t="str">
            <v xml:space="preserve">        SIS SALES TRADING STOCK</v>
          </cell>
          <cell r="F31">
            <v>63495464</v>
          </cell>
          <cell r="H31">
            <v>-63495464</v>
          </cell>
          <cell r="J31">
            <v>-63495464</v>
          </cell>
        </row>
        <row r="32">
          <cell r="C32" t="str">
            <v xml:space="preserve">            SOR STOCK WITH LFS &amp; SIS                                                                            </v>
          </cell>
          <cell r="F32">
            <v>63495464</v>
          </cell>
          <cell r="H32">
            <v>-63495464</v>
          </cell>
          <cell r="J32">
            <v>-63495464</v>
          </cell>
        </row>
        <row r="33">
          <cell r="C33" t="str">
            <v xml:space="preserve">    WAGES AND SALARY</v>
          </cell>
          <cell r="F33">
            <v>15939910</v>
          </cell>
          <cell r="H33">
            <v>-15939910</v>
          </cell>
          <cell r="J33">
            <v>-15939910</v>
          </cell>
        </row>
        <row r="34">
          <cell r="C34" t="str">
            <v xml:space="preserve">        BONUS FOR WORKERS                                                                                   </v>
          </cell>
          <cell r="F34">
            <v>657890</v>
          </cell>
          <cell r="H34">
            <v>-657890</v>
          </cell>
          <cell r="J34">
            <v>-657890</v>
          </cell>
        </row>
        <row r="35">
          <cell r="C35" t="str">
            <v xml:space="preserve">        ESI EMPLOYER CONTRIBUTION                                                                           </v>
          </cell>
          <cell r="F35">
            <v>446363</v>
          </cell>
          <cell r="H35">
            <v>-446363</v>
          </cell>
          <cell r="J35">
            <v>-446363</v>
          </cell>
        </row>
        <row r="36">
          <cell r="C36" t="str">
            <v xml:space="preserve">        LEAVE ENCASHMENT ( WORKERS)                                                                         </v>
          </cell>
          <cell r="F36">
            <v>381419</v>
          </cell>
          <cell r="H36">
            <v>-381419</v>
          </cell>
          <cell r="J36">
            <v>-381419</v>
          </cell>
        </row>
        <row r="37">
          <cell r="C37" t="str">
            <v xml:space="preserve">        OVER TIME WAGES                                                                                     </v>
          </cell>
          <cell r="F37">
            <v>99050</v>
          </cell>
          <cell r="H37">
            <v>-99050</v>
          </cell>
          <cell r="J37">
            <v>-99050</v>
          </cell>
        </row>
        <row r="38">
          <cell r="C38" t="str">
            <v xml:space="preserve">        PF ADMIN CHARGES                                                                                    </v>
          </cell>
          <cell r="F38">
            <v>59764</v>
          </cell>
          <cell r="H38">
            <v>-59764</v>
          </cell>
          <cell r="J38">
            <v>-59764</v>
          </cell>
        </row>
        <row r="39">
          <cell r="C39" t="str">
            <v xml:space="preserve">        PF EMPLOYER  CONTRIBUTION                                                                           </v>
          </cell>
          <cell r="F39">
            <v>1494155</v>
          </cell>
          <cell r="H39">
            <v>-1494155</v>
          </cell>
          <cell r="J39">
            <v>-1494155</v>
          </cell>
        </row>
        <row r="40">
          <cell r="C40" t="str">
            <v xml:space="preserve">        PIECE RATE WORK CHARGES                                                                             </v>
          </cell>
          <cell r="F40">
            <v>908268</v>
          </cell>
          <cell r="H40">
            <v>-908268</v>
          </cell>
          <cell r="J40">
            <v>-908268</v>
          </cell>
        </row>
        <row r="41">
          <cell r="C41" t="str">
            <v xml:space="preserve">        SECURITY EXPENSES ( FACTORY)                                                                        </v>
          </cell>
          <cell r="F41">
            <v>488390</v>
          </cell>
          <cell r="H41">
            <v>-488390</v>
          </cell>
          <cell r="J41">
            <v>-488390</v>
          </cell>
        </row>
        <row r="42">
          <cell r="C42" t="str">
            <v xml:space="preserve">        WAGES                                                                                               </v>
          </cell>
          <cell r="F42">
            <v>11404611</v>
          </cell>
          <cell r="H42">
            <v>-11404611</v>
          </cell>
          <cell r="J42">
            <v>-11404611</v>
          </cell>
        </row>
        <row r="43">
          <cell r="C43" t="str">
            <v xml:space="preserve">    STOCK AT BANGALORE GODOWN (TRADING )                                                                </v>
          </cell>
          <cell r="F43">
            <v>7401677.8700000001</v>
          </cell>
          <cell r="H43">
            <v>-7401677.8700000001</v>
          </cell>
          <cell r="J43">
            <v>-7401677.8700000001</v>
          </cell>
        </row>
        <row r="44">
          <cell r="C44" t="str">
            <v>OPENING STOCK</v>
          </cell>
          <cell r="D44">
            <v>224680034.13999999</v>
          </cell>
          <cell r="H44">
            <v>-224680034.13999999</v>
          </cell>
          <cell r="J44">
            <v>-224680034.13999999</v>
          </cell>
        </row>
        <row r="45">
          <cell r="C45" t="str">
            <v xml:space="preserve">    OPENING STOCK AS 0104                                                                               </v>
          </cell>
          <cell r="D45">
            <v>205061056.19999999</v>
          </cell>
          <cell r="H45">
            <v>-205061056.19999999</v>
          </cell>
          <cell r="J45">
            <v>-205061056.19999999</v>
          </cell>
        </row>
        <row r="46">
          <cell r="C46" t="str">
            <v xml:space="preserve">    WIP STOCK                                                                                           </v>
          </cell>
          <cell r="D46">
            <v>19618977.940000001</v>
          </cell>
          <cell r="H46">
            <v>-19618977.940000001</v>
          </cell>
          <cell r="J46">
            <v>-19618977.940000001</v>
          </cell>
        </row>
        <row r="47">
          <cell r="C47" t="str">
            <v>SALES</v>
          </cell>
          <cell r="F47">
            <v>10222617.41</v>
          </cell>
          <cell r="G47">
            <v>148250815.56</v>
          </cell>
          <cell r="H47">
            <v>0</v>
          </cell>
          <cell r="I47">
            <v>138028198.15000001</v>
          </cell>
          <cell r="J47">
            <v>138028198.15000001</v>
          </cell>
        </row>
        <row r="48">
          <cell r="C48" t="str">
            <v xml:space="preserve">    BRANCH STOCK TRANSFER</v>
          </cell>
          <cell r="G48">
            <v>235212.79</v>
          </cell>
          <cell r="H48">
            <v>0</v>
          </cell>
          <cell r="I48">
            <v>235212.79</v>
          </cell>
          <cell r="J48">
            <v>235212.79</v>
          </cell>
        </row>
        <row r="49">
          <cell r="C49" t="str">
            <v xml:space="preserve">        GST STOCK TRANSFER OUT 5%                                                                           </v>
          </cell>
          <cell r="G49">
            <v>235212.79</v>
          </cell>
          <cell r="H49">
            <v>0</v>
          </cell>
          <cell r="I49">
            <v>235212.79</v>
          </cell>
          <cell r="J49">
            <v>235212.79</v>
          </cell>
        </row>
        <row r="50">
          <cell r="C50" t="str">
            <v xml:space="preserve">    EXPORT SALE</v>
          </cell>
          <cell r="G50">
            <v>558066</v>
          </cell>
          <cell r="H50">
            <v>0</v>
          </cell>
          <cell r="I50">
            <v>558066</v>
          </cell>
          <cell r="J50">
            <v>558066</v>
          </cell>
        </row>
        <row r="51">
          <cell r="C51" t="str">
            <v xml:space="preserve">        SALES EXPORT A/C                                                                                    </v>
          </cell>
          <cell r="G51">
            <v>558066</v>
          </cell>
          <cell r="H51">
            <v>0</v>
          </cell>
          <cell r="I51">
            <v>558066</v>
          </cell>
          <cell r="J51">
            <v>558066</v>
          </cell>
        </row>
        <row r="52">
          <cell r="C52" t="str">
            <v xml:space="preserve">    SALE</v>
          </cell>
          <cell r="F52">
            <v>10222617.41</v>
          </cell>
          <cell r="G52">
            <v>57675084.770000003</v>
          </cell>
          <cell r="H52">
            <v>0</v>
          </cell>
          <cell r="I52">
            <v>47452467.359999999</v>
          </cell>
          <cell r="J52">
            <v>47452467.359999999</v>
          </cell>
        </row>
        <row r="53">
          <cell r="C53" t="str">
            <v xml:space="preserve">        GST SALE 12%                                                                                        </v>
          </cell>
          <cell r="F53">
            <v>1539006.03</v>
          </cell>
          <cell r="G53">
            <v>4530317.78</v>
          </cell>
          <cell r="H53">
            <v>0</v>
          </cell>
          <cell r="I53">
            <v>2991311.75</v>
          </cell>
          <cell r="J53">
            <v>2991311.75</v>
          </cell>
        </row>
        <row r="54">
          <cell r="C54" t="str">
            <v xml:space="preserve">        GST SALE 18%                                                                                        </v>
          </cell>
          <cell r="G54">
            <v>21.79</v>
          </cell>
          <cell r="H54">
            <v>0</v>
          </cell>
          <cell r="I54">
            <v>21.79</v>
          </cell>
          <cell r="J54">
            <v>21.79</v>
          </cell>
        </row>
        <row r="55">
          <cell r="C55" t="str">
            <v xml:space="preserve">        GST SALE 5%                                                                                         </v>
          </cell>
          <cell r="F55">
            <v>523839.61</v>
          </cell>
          <cell r="G55">
            <v>18475683.309999999</v>
          </cell>
          <cell r="H55">
            <v>0</v>
          </cell>
          <cell r="I55">
            <v>17951843.699999999</v>
          </cell>
          <cell r="J55">
            <v>17951843.699999999</v>
          </cell>
        </row>
        <row r="56">
          <cell r="C56" t="str">
            <v xml:space="preserve">        IGST SALE 12%</v>
          </cell>
          <cell r="F56">
            <v>6003970.9199999999</v>
          </cell>
          <cell r="G56">
            <v>10972211.98</v>
          </cell>
          <cell r="H56">
            <v>0</v>
          </cell>
          <cell r="I56">
            <v>4968241.0599999996</v>
          </cell>
          <cell r="J56">
            <v>4968241.0599999996</v>
          </cell>
        </row>
        <row r="57">
          <cell r="C57" t="str">
            <v xml:space="preserve">        IGST SALE 18%                                                                                       </v>
          </cell>
          <cell r="G57">
            <v>56718.239999999998</v>
          </cell>
          <cell r="H57">
            <v>0</v>
          </cell>
          <cell r="I57">
            <v>56718.239999999998</v>
          </cell>
          <cell r="J57">
            <v>56718.239999999998</v>
          </cell>
        </row>
        <row r="58">
          <cell r="C58" t="str">
            <v xml:space="preserve">        IGST SALE 5%</v>
          </cell>
          <cell r="F58">
            <v>2155800.85</v>
          </cell>
          <cell r="G58">
            <v>23640131.670000002</v>
          </cell>
          <cell r="H58">
            <v>0</v>
          </cell>
          <cell r="I58">
            <v>21484330.82</v>
          </cell>
          <cell r="J58">
            <v>21484330.82</v>
          </cell>
        </row>
        <row r="59">
          <cell r="C59" t="str">
            <v xml:space="preserve">    SOR SALE</v>
          </cell>
          <cell r="G59">
            <v>89782452</v>
          </cell>
          <cell r="H59">
            <v>0</v>
          </cell>
          <cell r="I59">
            <v>89782452</v>
          </cell>
          <cell r="J59">
            <v>89782452</v>
          </cell>
        </row>
        <row r="60">
          <cell r="C60" t="str">
            <v xml:space="preserve">        SALES LFS CONSOLIDATED                                                                              </v>
          </cell>
          <cell r="G60">
            <v>89782452</v>
          </cell>
          <cell r="H60">
            <v>0</v>
          </cell>
          <cell r="I60">
            <v>89782452</v>
          </cell>
          <cell r="J60">
            <v>89782452</v>
          </cell>
        </row>
        <row r="61">
          <cell r="C61" t="str">
            <v>CURRENT ASSETS</v>
          </cell>
          <cell r="D61">
            <v>170697876.56</v>
          </cell>
          <cell r="F61">
            <v>170574082.65000001</v>
          </cell>
          <cell r="G61">
            <v>172191078.56</v>
          </cell>
          <cell r="H61">
            <v>-169080880.65000001</v>
          </cell>
          <cell r="J61">
            <v>-169080880.65000001</v>
          </cell>
        </row>
        <row r="62">
          <cell r="C62" t="str">
            <v xml:space="preserve">    BANK ACCOUNTS</v>
          </cell>
          <cell r="D62">
            <v>247966.28</v>
          </cell>
          <cell r="F62">
            <v>13902661.48</v>
          </cell>
          <cell r="G62">
            <v>13122514.76</v>
          </cell>
          <cell r="H62">
            <v>-1028113</v>
          </cell>
          <cell r="J62">
            <v>-1028113</v>
          </cell>
        </row>
        <row r="63">
          <cell r="C63" t="str">
            <v xml:space="preserve">        CURRENT A/C</v>
          </cell>
          <cell r="D63">
            <v>177887.28</v>
          </cell>
          <cell r="F63">
            <v>12921215.48</v>
          </cell>
          <cell r="G63">
            <v>13122514.76</v>
          </cell>
          <cell r="H63">
            <v>0</v>
          </cell>
          <cell r="I63">
            <v>23412</v>
          </cell>
          <cell r="J63">
            <v>23412</v>
          </cell>
        </row>
        <row r="64">
          <cell r="C64" t="str">
            <v xml:space="preserve">            CANARA BANK - AVENUE ROAD BANGALORE BRANCH A/C 0402261030026                                        </v>
          </cell>
          <cell r="D64">
            <v>122448.08</v>
          </cell>
          <cell r="F64">
            <v>12770434.4</v>
          </cell>
          <cell r="G64">
            <v>12875856.640000001</v>
          </cell>
          <cell r="H64">
            <v>-17025.84</v>
          </cell>
          <cell r="J64">
            <v>-17025.84</v>
          </cell>
        </row>
        <row r="65">
          <cell r="C65" t="str">
            <v xml:space="preserve">            CANARA BANK - TUMKUR BRANCH - A/C NO.0522201001733                                                  </v>
          </cell>
          <cell r="D65">
            <v>47340.4</v>
          </cell>
          <cell r="G65">
            <v>90534.399999999994</v>
          </cell>
          <cell r="H65">
            <v>0</v>
          </cell>
          <cell r="I65">
            <v>43194</v>
          </cell>
          <cell r="J65">
            <v>43194</v>
          </cell>
        </row>
        <row r="66">
          <cell r="C66" t="str">
            <v xml:space="preserve">            HDFC BANK - A/C NO. 00412000022731                                                                  </v>
          </cell>
          <cell r="D66">
            <v>5167.3500000000004</v>
          </cell>
          <cell r="F66">
            <v>85312.08</v>
          </cell>
          <cell r="G66">
            <v>88495.72</v>
          </cell>
          <cell r="H66">
            <v>-1983.71</v>
          </cell>
          <cell r="J66">
            <v>-1983.71</v>
          </cell>
        </row>
        <row r="67">
          <cell r="C67" t="str">
            <v xml:space="preserve">            HDFC BANK - A/C NO. 00412320001421                                                                  </v>
          </cell>
          <cell r="D67">
            <v>2159</v>
          </cell>
          <cell r="F67">
            <v>65469</v>
          </cell>
          <cell r="G67">
            <v>67628</v>
          </cell>
          <cell r="H67">
            <v>0</v>
          </cell>
          <cell r="J67">
            <v>0</v>
          </cell>
        </row>
        <row r="68">
          <cell r="C68" t="str">
            <v xml:space="preserve">            SBI A/C  NO. 31327489024                                                                            </v>
          </cell>
          <cell r="D68">
            <v>772.45</v>
          </cell>
          <cell r="H68">
            <v>-772.45</v>
          </cell>
          <cell r="J68">
            <v>-772.45</v>
          </cell>
        </row>
        <row r="69">
          <cell r="C69" t="str">
            <v xml:space="preserve">        GRATUITY A/C</v>
          </cell>
          <cell r="D69">
            <v>70079</v>
          </cell>
          <cell r="F69">
            <v>981446</v>
          </cell>
          <cell r="H69">
            <v>-1051525</v>
          </cell>
          <cell r="J69">
            <v>-1051525</v>
          </cell>
        </row>
        <row r="70">
          <cell r="C70" t="str">
            <v xml:space="preserve">            GRATUITY A/C - NO.0402101066296                                                                     </v>
          </cell>
          <cell r="D70">
            <v>70079</v>
          </cell>
          <cell r="F70">
            <v>981446</v>
          </cell>
          <cell r="H70">
            <v>-1051525</v>
          </cell>
          <cell r="J70">
            <v>-1051525</v>
          </cell>
        </row>
        <row r="71">
          <cell r="C71" t="str">
            <v xml:space="preserve">    CASH</v>
          </cell>
          <cell r="D71">
            <v>205533.01</v>
          </cell>
          <cell r="F71">
            <v>933448</v>
          </cell>
          <cell r="G71">
            <v>618314</v>
          </cell>
          <cell r="H71">
            <v>-520667.01</v>
          </cell>
          <cell r="J71">
            <v>-520667.01</v>
          </cell>
        </row>
        <row r="72">
          <cell r="C72" t="str">
            <v xml:space="preserve">        CASH IN HAND</v>
          </cell>
          <cell r="D72">
            <v>205533.01</v>
          </cell>
          <cell r="F72">
            <v>933448</v>
          </cell>
          <cell r="G72">
            <v>618314</v>
          </cell>
          <cell r="H72">
            <v>-520667.01</v>
          </cell>
          <cell r="J72">
            <v>-520667.01</v>
          </cell>
        </row>
        <row r="73">
          <cell r="C73" t="str">
            <v xml:space="preserve">            CASH IN HAND                                                                                        </v>
          </cell>
          <cell r="D73">
            <v>203635.01</v>
          </cell>
          <cell r="F73">
            <v>893448</v>
          </cell>
          <cell r="G73">
            <v>584718</v>
          </cell>
          <cell r="H73">
            <v>-512365.01</v>
          </cell>
          <cell r="J73">
            <v>-512365.01</v>
          </cell>
        </row>
        <row r="74">
          <cell r="C74" t="str">
            <v xml:space="preserve">            CASH IN HAND (TUMKUR)                                                                               </v>
          </cell>
          <cell r="D74">
            <v>1898</v>
          </cell>
          <cell r="F74">
            <v>40000</v>
          </cell>
          <cell r="G74">
            <v>33596</v>
          </cell>
          <cell r="H74">
            <v>-8302</v>
          </cell>
          <cell r="J74">
            <v>-8302</v>
          </cell>
        </row>
        <row r="75">
          <cell r="C75" t="str">
            <v xml:space="preserve">        CASH IN IOU</v>
          </cell>
          <cell r="H75">
            <v>0</v>
          </cell>
          <cell r="J75">
            <v>0</v>
          </cell>
        </row>
        <row r="76">
          <cell r="C76" t="str">
            <v xml:space="preserve">    CLOSING STOCK</v>
          </cell>
          <cell r="D76">
            <v>41402.589999999997</v>
          </cell>
          <cell r="G76">
            <v>41402.589999999997</v>
          </cell>
          <cell r="H76">
            <v>0</v>
          </cell>
          <cell r="J76">
            <v>0</v>
          </cell>
        </row>
        <row r="77">
          <cell r="C77" t="str">
            <v xml:space="preserve">        STOCK IN TRANSIT                                                                                    </v>
          </cell>
          <cell r="D77">
            <v>41402.589999999997</v>
          </cell>
          <cell r="G77">
            <v>41402.589999999997</v>
          </cell>
          <cell r="H77">
            <v>0</v>
          </cell>
          <cell r="J77">
            <v>0</v>
          </cell>
        </row>
        <row r="78">
          <cell r="C78" t="str">
            <v xml:space="preserve">    DEPOSITS (ASSETS)</v>
          </cell>
          <cell r="D78">
            <v>15520776.5</v>
          </cell>
          <cell r="H78">
            <v>-15520776.5</v>
          </cell>
          <cell r="J78">
            <v>-15520776.5</v>
          </cell>
        </row>
        <row r="79">
          <cell r="C79" t="str">
            <v xml:space="preserve">        DEPOSITS (ASSETS)</v>
          </cell>
          <cell r="D79">
            <v>15520776.5</v>
          </cell>
          <cell r="H79">
            <v>-15520776.5</v>
          </cell>
          <cell r="J79">
            <v>-15520776.5</v>
          </cell>
        </row>
        <row r="80">
          <cell r="C80" t="str">
            <v xml:space="preserve">            BRAND FACTORY - SECURITY DEPOSIT - ABIDS - ATRIA MALL                                               </v>
          </cell>
          <cell r="D80">
            <v>50301</v>
          </cell>
          <cell r="H80">
            <v>-50301</v>
          </cell>
          <cell r="J80">
            <v>-50301</v>
          </cell>
        </row>
        <row r="81">
          <cell r="C81" t="str">
            <v xml:space="preserve">            BRAND FACTORY - SECURITY DEPOSIT - AHMEDABAD - CITY GOLD MALL                                       </v>
          </cell>
          <cell r="D81">
            <v>80190</v>
          </cell>
          <cell r="H81">
            <v>-80190</v>
          </cell>
          <cell r="J81">
            <v>-80190</v>
          </cell>
        </row>
        <row r="82">
          <cell r="C82" t="str">
            <v xml:space="preserve">            BRAND FACTORY - SECURITY DEPOSIT - ALLAHABAD - GALAXY PARK                                          </v>
          </cell>
          <cell r="D82">
            <v>44714</v>
          </cell>
          <cell r="H82">
            <v>-44714</v>
          </cell>
          <cell r="J82">
            <v>-44714</v>
          </cell>
        </row>
        <row r="83">
          <cell r="C83" t="str">
            <v xml:space="preserve">            BRAND FACTORY - SECURITY DEPOSIT - ASANSOL - SENTRUM MALL                                           </v>
          </cell>
          <cell r="D83">
            <v>109350</v>
          </cell>
          <cell r="H83">
            <v>-109350</v>
          </cell>
          <cell r="J83">
            <v>-109350</v>
          </cell>
        </row>
        <row r="84">
          <cell r="C84" t="str">
            <v xml:space="preserve">            BRAND FACTORY - SECURITY DEPOSIT - BANGALORE - KANAKPURA ROAD                                       </v>
          </cell>
          <cell r="D84">
            <v>109350</v>
          </cell>
          <cell r="H84">
            <v>-109350</v>
          </cell>
          <cell r="J84">
            <v>-109350</v>
          </cell>
        </row>
        <row r="85">
          <cell r="C85" t="str">
            <v xml:space="preserve">            BRAND FACTORY - SECURITY DEPOSIT - BANGALORE - MARATHAHALLI                                         </v>
          </cell>
          <cell r="D85">
            <v>111780</v>
          </cell>
          <cell r="H85">
            <v>-111780</v>
          </cell>
          <cell r="J85">
            <v>-111780</v>
          </cell>
        </row>
        <row r="86">
          <cell r="C86" t="str">
            <v xml:space="preserve">            BRAND FACTORY - SECURITY DEPOSIT - BANGALORE - SARJAPUR ROAD                                        </v>
          </cell>
          <cell r="D86">
            <v>95256</v>
          </cell>
          <cell r="H86">
            <v>-95256</v>
          </cell>
          <cell r="J86">
            <v>-95256</v>
          </cell>
        </row>
        <row r="87">
          <cell r="C87" t="str">
            <v xml:space="preserve">            BRAND FACTORY - SECURITY DEPOSIT - CHENNAI - PALLIKARANAI                                           </v>
          </cell>
          <cell r="D87">
            <v>52974</v>
          </cell>
          <cell r="H87">
            <v>-52974</v>
          </cell>
          <cell r="J87">
            <v>-52974</v>
          </cell>
        </row>
        <row r="88">
          <cell r="C88" t="str">
            <v xml:space="preserve">            BRAND FACTORY - SECURITY DEPOSIT - DEHRADUN - DARSHANI TOWERS                                       </v>
          </cell>
          <cell r="D88">
            <v>54675</v>
          </cell>
          <cell r="H88">
            <v>-54675</v>
          </cell>
          <cell r="J88">
            <v>-54675</v>
          </cell>
        </row>
        <row r="89">
          <cell r="C89" t="str">
            <v xml:space="preserve">            BRAND FACTORY - SECURITY DEPOSIT - GHAZIABAD - JAIPURIA SUNRISE                                     </v>
          </cell>
          <cell r="D89">
            <v>40000</v>
          </cell>
          <cell r="H89">
            <v>-40000</v>
          </cell>
          <cell r="J89">
            <v>-40000</v>
          </cell>
        </row>
        <row r="90">
          <cell r="C90" t="str">
            <v xml:space="preserve">            BRAND FACTORY - SECURITY DEPOSIT - GHAZIABAD - PACIFIC MALL -SAHI                                   </v>
          </cell>
          <cell r="D90">
            <v>40000</v>
          </cell>
          <cell r="H90">
            <v>-40000</v>
          </cell>
          <cell r="J90">
            <v>-40000</v>
          </cell>
        </row>
        <row r="91">
          <cell r="C91" t="str">
            <v xml:space="preserve">            BRAND FACTORY - SECURITY DEPOSIT - GUWHATI - PRITHVI PLANET                                         </v>
          </cell>
          <cell r="D91">
            <v>65610</v>
          </cell>
          <cell r="H91">
            <v>-65610</v>
          </cell>
          <cell r="J91">
            <v>-65610</v>
          </cell>
        </row>
        <row r="92">
          <cell r="C92" t="str">
            <v xml:space="preserve">            BRAND FACTORY - SECURITY DEPOSIT - HYDERABAD - DILSUKH NAGAR                                        </v>
          </cell>
          <cell r="D92">
            <v>110079</v>
          </cell>
          <cell r="H92">
            <v>-110079</v>
          </cell>
          <cell r="J92">
            <v>-110079</v>
          </cell>
        </row>
        <row r="93">
          <cell r="C93" t="str">
            <v xml:space="preserve">            BRAND FACTORY - SECURITY DEPOSIT - INDORE BPK SQUARE                                                </v>
          </cell>
          <cell r="D93">
            <v>86994</v>
          </cell>
          <cell r="H93">
            <v>-86994</v>
          </cell>
          <cell r="J93">
            <v>-86994</v>
          </cell>
        </row>
        <row r="94">
          <cell r="C94" t="str">
            <v xml:space="preserve">            BRAND FACTORY - SECURITY DEPOSIT - JAIPUR -SUNNY TRADE CENTER                                       </v>
          </cell>
          <cell r="D94">
            <v>36450</v>
          </cell>
          <cell r="H94">
            <v>-36450</v>
          </cell>
          <cell r="J94">
            <v>-36450</v>
          </cell>
        </row>
        <row r="95">
          <cell r="C95" t="str">
            <v xml:space="preserve">            BRAND FACTORY - SECURITY DEPOSIT - JAMMU - PRITHVI PLANET                                           </v>
          </cell>
          <cell r="D95">
            <v>77760</v>
          </cell>
          <cell r="H95">
            <v>-77760</v>
          </cell>
          <cell r="J95">
            <v>-77760</v>
          </cell>
        </row>
        <row r="96">
          <cell r="C96" t="str">
            <v xml:space="preserve">            BRAND FACTORY - SECURITY DEPOSIT - KANPUR- RAVE MOTI MALL                                           </v>
          </cell>
          <cell r="D96">
            <v>40000</v>
          </cell>
          <cell r="H96">
            <v>-40000</v>
          </cell>
          <cell r="J96">
            <v>-40000</v>
          </cell>
        </row>
        <row r="97">
          <cell r="C97" t="str">
            <v xml:space="preserve">            BRAND FACTORY - SECURITY DEPOSIT - KUKATPALLY                                                       </v>
          </cell>
          <cell r="D97">
            <v>58320</v>
          </cell>
          <cell r="H97">
            <v>-58320</v>
          </cell>
          <cell r="J97">
            <v>-58320</v>
          </cell>
        </row>
        <row r="98">
          <cell r="C98" t="str">
            <v xml:space="preserve">            BRAND FACTORY - SECURITY DEPOSIT - LUCKNOW SKY LAP                                                  </v>
          </cell>
          <cell r="D98">
            <v>30132</v>
          </cell>
          <cell r="H98">
            <v>-30132</v>
          </cell>
          <cell r="J98">
            <v>-30132</v>
          </cell>
        </row>
        <row r="99">
          <cell r="C99" t="str">
            <v xml:space="preserve">            BRAND FACTORY - SECURITY DEPOSIT - NEW DELHI - CITY SQUARE MALL                                     </v>
          </cell>
          <cell r="D99">
            <v>58320</v>
          </cell>
          <cell r="H99">
            <v>-58320</v>
          </cell>
          <cell r="J99">
            <v>-58320</v>
          </cell>
        </row>
        <row r="100">
          <cell r="C100" t="str">
            <v xml:space="preserve">            BRAND FACTORY - SECURITY DEPOSIT - NEW DELHI - VIKAS SURYA MALL                                     </v>
          </cell>
          <cell r="D100">
            <v>40000</v>
          </cell>
          <cell r="H100">
            <v>-40000</v>
          </cell>
          <cell r="J100">
            <v>-40000</v>
          </cell>
        </row>
        <row r="101">
          <cell r="C101" t="str">
            <v xml:space="preserve">            BRAND FACTORY - SECURITY DEPOSIT - PATNA - RAJA BAZAAR                                              </v>
          </cell>
          <cell r="D101">
            <v>43134</v>
          </cell>
          <cell r="H101">
            <v>-43134</v>
          </cell>
          <cell r="J101">
            <v>-43134</v>
          </cell>
        </row>
        <row r="102">
          <cell r="C102" t="str">
            <v xml:space="preserve">            BRAND FACTORY - SECURITY DEPOSIT - PATNA GODAVARI PALACE                                            </v>
          </cell>
          <cell r="D102">
            <v>76300</v>
          </cell>
          <cell r="H102">
            <v>-76300</v>
          </cell>
          <cell r="J102">
            <v>-76300</v>
          </cell>
        </row>
        <row r="103">
          <cell r="C103" t="str">
            <v xml:space="preserve">            BRAND FACTORY - SECURITY DEPOSIT - PUNE -PREMIER PLAZA -CHINCHAW                                    </v>
          </cell>
          <cell r="D103">
            <v>123930</v>
          </cell>
          <cell r="H103">
            <v>-123930</v>
          </cell>
          <cell r="J103">
            <v>-123930</v>
          </cell>
        </row>
        <row r="104">
          <cell r="C104" t="str">
            <v xml:space="preserve">            BRAND FACTORY - SECURITY DEPOSIT - RAJKOT - AASHIRWAD CITY CENTER                                   </v>
          </cell>
          <cell r="D104">
            <v>108378</v>
          </cell>
          <cell r="H104">
            <v>-108378</v>
          </cell>
          <cell r="J104">
            <v>-108378</v>
          </cell>
        </row>
        <row r="105">
          <cell r="C105" t="str">
            <v xml:space="preserve">            BRAND FACTORY - SECURITY DEPOSIT - SALEM -NARASUS MURALI TOWERS                                     </v>
          </cell>
          <cell r="D105">
            <v>72900</v>
          </cell>
          <cell r="H105">
            <v>-72900</v>
          </cell>
          <cell r="J105">
            <v>-72900</v>
          </cell>
        </row>
        <row r="106">
          <cell r="C106" t="str">
            <v xml:space="preserve">            BRAND FACTORY - SECURITY DEPOSIT - SECUNDERABAD - BEGUMPETH - GSSH                                  </v>
          </cell>
          <cell r="D106">
            <v>42282</v>
          </cell>
          <cell r="H106">
            <v>-42282</v>
          </cell>
          <cell r="J106">
            <v>-42282</v>
          </cell>
        </row>
        <row r="107">
          <cell r="C107" t="str">
            <v xml:space="preserve">            BRAND FACTORY - SECURITY DEPOSIT - SILIGURI - SF ROAD                                               </v>
          </cell>
          <cell r="D107">
            <v>80190</v>
          </cell>
          <cell r="H107">
            <v>-80190</v>
          </cell>
          <cell r="J107">
            <v>-80190</v>
          </cell>
        </row>
        <row r="108">
          <cell r="C108" t="str">
            <v xml:space="preserve">            BRAND FACTORY - SECURITY DEPOSIT - SURAT - VIP ROAD                                                 </v>
          </cell>
          <cell r="D108">
            <v>80190</v>
          </cell>
          <cell r="H108">
            <v>-80190</v>
          </cell>
          <cell r="J108">
            <v>-80190</v>
          </cell>
        </row>
        <row r="109">
          <cell r="C109" t="str">
            <v xml:space="preserve">            BRAND FACTORY - SECURITY DEPOSIT - THE CELEBRATION MA                                               </v>
          </cell>
          <cell r="D109">
            <v>82620</v>
          </cell>
          <cell r="H109">
            <v>-82620</v>
          </cell>
          <cell r="J109">
            <v>-82620</v>
          </cell>
        </row>
        <row r="110">
          <cell r="C110" t="str">
            <v xml:space="preserve">            BRAND FACTORY - SECURITY DEPOSIT - VADODARA - RAAMA ICON                                            </v>
          </cell>
          <cell r="D110">
            <v>103000</v>
          </cell>
          <cell r="H110">
            <v>-103000</v>
          </cell>
          <cell r="J110">
            <v>-103000</v>
          </cell>
        </row>
        <row r="111">
          <cell r="C111" t="str">
            <v xml:space="preserve">            BRAND FACTORY - SECURITY DEPOSIT - VISAKAPATNAM - SRIRAM NARAS                                      </v>
          </cell>
          <cell r="D111">
            <v>83106</v>
          </cell>
          <cell r="H111">
            <v>-83106</v>
          </cell>
          <cell r="J111">
            <v>-83106</v>
          </cell>
        </row>
        <row r="112">
          <cell r="C112" t="str">
            <v xml:space="preserve">            BRAND FACTORY - SECURITY DEPOSIT - ZIRAKHPUR - COSMOS PLAZA MALL                                    </v>
          </cell>
          <cell r="D112">
            <v>48600</v>
          </cell>
          <cell r="H112">
            <v>-48600</v>
          </cell>
          <cell r="J112">
            <v>-48600</v>
          </cell>
        </row>
        <row r="113">
          <cell r="C113" t="str">
            <v xml:space="preserve">            FUTURE MARKET NETWORKS LTD - COSMOS MALL - CAM DEPOSIT                                              </v>
          </cell>
          <cell r="D113">
            <v>26220</v>
          </cell>
          <cell r="H113">
            <v>-26220</v>
          </cell>
          <cell r="J113">
            <v>-26220</v>
          </cell>
        </row>
        <row r="114">
          <cell r="C114" t="str">
            <v xml:space="preserve">            FUTURE MARKET NETWORKS LTD - COSMOS MALL - RENT -SECURITY DEPOSIT                                   </v>
          </cell>
          <cell r="D114">
            <v>154009</v>
          </cell>
          <cell r="H114">
            <v>-154009</v>
          </cell>
          <cell r="J114">
            <v>-154009</v>
          </cell>
        </row>
        <row r="115">
          <cell r="C115" t="str">
            <v xml:space="preserve">            G ARUNAKSHI -RENTAL DEPOSIT                                                                         </v>
          </cell>
          <cell r="D115">
            <v>4300000.5</v>
          </cell>
          <cell r="H115">
            <v>-4300000.5</v>
          </cell>
          <cell r="J115">
            <v>-4300000.5</v>
          </cell>
        </row>
        <row r="116">
          <cell r="C116" t="str">
            <v xml:space="preserve">            GANGANARASAIAH ( SECURITY DEPOSIT)                                                                  </v>
          </cell>
          <cell r="D116">
            <v>57000</v>
          </cell>
          <cell r="H116">
            <v>-57000</v>
          </cell>
          <cell r="J116">
            <v>-57000</v>
          </cell>
        </row>
        <row r="117">
          <cell r="C117" t="str">
            <v xml:space="preserve">            GARUDAPPA (SECURITY DEPOSIT) SRI MARUTHI WATER SUPPLY                                               </v>
          </cell>
          <cell r="D117">
            <v>30000</v>
          </cell>
          <cell r="H117">
            <v>-30000</v>
          </cell>
          <cell r="J117">
            <v>-30000</v>
          </cell>
        </row>
        <row r="118">
          <cell r="C118" t="str">
            <v xml:space="preserve">            GOVINDRAJU  A - LAGGERE UNIT - SECURITY DEPOSIT                                                     </v>
          </cell>
          <cell r="E118">
            <v>270</v>
          </cell>
          <cell r="H118">
            <v>0</v>
          </cell>
          <cell r="I118">
            <v>270</v>
          </cell>
          <cell r="J118">
            <v>270</v>
          </cell>
        </row>
        <row r="119">
          <cell r="C119" t="str">
            <v xml:space="preserve">            LALITH FLAT - SECURITY DEPOSIT                                                                      </v>
          </cell>
          <cell r="D119">
            <v>100000</v>
          </cell>
          <cell r="H119">
            <v>-100000</v>
          </cell>
          <cell r="J119">
            <v>-100000</v>
          </cell>
        </row>
        <row r="120">
          <cell r="C120" t="str">
            <v xml:space="preserve">            LFS - FURUTE LIFE STYLE - SECURITY DEPOSIT - NAGPUR - POONAM MALL -VIP ROAD                         </v>
          </cell>
          <cell r="D120">
            <v>104312</v>
          </cell>
          <cell r="H120">
            <v>-104312</v>
          </cell>
          <cell r="J120">
            <v>-104312</v>
          </cell>
        </row>
        <row r="121">
          <cell r="C121" t="str">
            <v xml:space="preserve">            LFS - FUTURE LIFE STYLE - SECURITY DEPOSIT -  MUMBAI - VIKHROLI  247 PARK -                         </v>
          </cell>
          <cell r="D121">
            <v>216400</v>
          </cell>
          <cell r="H121">
            <v>-216400</v>
          </cell>
          <cell r="J121">
            <v>-216400</v>
          </cell>
        </row>
        <row r="122">
          <cell r="C122" t="str">
            <v xml:space="preserve">            LFS - FUTURE LIFE STYLE - SECURITY DEPOSIT -  RANCHI (SAVYRAJ MALL)                                 </v>
          </cell>
          <cell r="D122">
            <v>180900</v>
          </cell>
          <cell r="H122">
            <v>-180900</v>
          </cell>
          <cell r="J122">
            <v>-180900</v>
          </cell>
        </row>
        <row r="123">
          <cell r="C123" t="str">
            <v xml:space="preserve">            LFS - FUTURE LIFE STYLE - SECURITY DEPOSIT-  CENTRE MALL ( PIMPRI CITY)                             </v>
          </cell>
          <cell r="D123">
            <v>184210</v>
          </cell>
          <cell r="H123">
            <v>-184210</v>
          </cell>
          <cell r="J123">
            <v>-184210</v>
          </cell>
        </row>
        <row r="124">
          <cell r="C124" t="str">
            <v xml:space="preserve">            LFS - FUTURE LIFE STYLE - SECURITY DEPOSIT - CT SILLIGURI- COSMOS MALL                              </v>
          </cell>
          <cell r="D124">
            <v>221900</v>
          </cell>
          <cell r="H124">
            <v>-221900</v>
          </cell>
          <cell r="J124">
            <v>-221900</v>
          </cell>
        </row>
        <row r="125">
          <cell r="C125" t="str">
            <v xml:space="preserve">            LFS - FUTURE LIFE STYLE - SECURITY DEPOSIT - CT-PUNE (AMANORA TOWN CENTER)                          </v>
          </cell>
          <cell r="D125">
            <v>188600</v>
          </cell>
          <cell r="H125">
            <v>-188600</v>
          </cell>
          <cell r="J125">
            <v>-188600</v>
          </cell>
        </row>
        <row r="126">
          <cell r="C126" t="str">
            <v xml:space="preserve">            LFS - FUTURE LIFE STYLE - SECURITY DEPOSIT - DAHISAR - THAKUR MALL                                  </v>
          </cell>
          <cell r="D126">
            <v>97653</v>
          </cell>
          <cell r="H126">
            <v>-97653</v>
          </cell>
          <cell r="J126">
            <v>-97653</v>
          </cell>
        </row>
        <row r="127">
          <cell r="C127" t="str">
            <v xml:space="preserve">            LFS - FUTURE LIFE STYLE - SECURITY DEPOSIT - GACHIBOWLI ( HYDERABAD)                                </v>
          </cell>
          <cell r="D127">
            <v>201965</v>
          </cell>
          <cell r="H127">
            <v>-201965</v>
          </cell>
          <cell r="J127">
            <v>-201965</v>
          </cell>
        </row>
        <row r="128">
          <cell r="C128" t="str">
            <v xml:space="preserve">            LFS - FUTURE LIFE STYLE - SECURITY DEPOSIT - GUWAHATI -  EXOTICA GREENS                             </v>
          </cell>
          <cell r="D128">
            <v>288522</v>
          </cell>
          <cell r="H128">
            <v>-288522</v>
          </cell>
          <cell r="J128">
            <v>-288522</v>
          </cell>
        </row>
        <row r="129">
          <cell r="C129" t="str">
            <v xml:space="preserve">            LFS - FUTURE LIFE STYLE - SECURITY DEPOSIT - HYDERABAD - G.S. CENTER POINT                          </v>
          </cell>
          <cell r="D129">
            <v>122067</v>
          </cell>
          <cell r="H129">
            <v>-122067</v>
          </cell>
          <cell r="J129">
            <v>-122067</v>
          </cell>
        </row>
        <row r="130">
          <cell r="C130" t="str">
            <v xml:space="preserve">            LFS - FUTURE LIFE STYLE - SECURITY DEPOSIT - HYDERABAD - GSM MALL- CHANDANA                         </v>
          </cell>
          <cell r="D130">
            <v>186400</v>
          </cell>
          <cell r="H130">
            <v>-186400</v>
          </cell>
          <cell r="J130">
            <v>-186400</v>
          </cell>
        </row>
        <row r="131">
          <cell r="C131" t="str">
            <v xml:space="preserve">            LFS - FUTURE LIFE STYLE - SECURITY DEPOSIT - KOCHI, M.G ROAD-CENTRE SQUARE                          </v>
          </cell>
          <cell r="D131">
            <v>155358</v>
          </cell>
          <cell r="H131">
            <v>-155358</v>
          </cell>
          <cell r="J131">
            <v>-155358</v>
          </cell>
        </row>
        <row r="132">
          <cell r="C132" t="str">
            <v xml:space="preserve">            LFS - FUTURE LIFE STYLE - SECURITY DEPOSIT - LUCKNOW - SAHARA GANJ                                  </v>
          </cell>
          <cell r="D132">
            <v>66582</v>
          </cell>
          <cell r="H132">
            <v>-66582</v>
          </cell>
          <cell r="J132">
            <v>-66582</v>
          </cell>
        </row>
        <row r="133">
          <cell r="C133" t="str">
            <v xml:space="preserve">            LFS - FUTURE LIFE STYLE - SECURITY DEPOSIT - NEW DELHI (ROHINI)                                     </v>
          </cell>
          <cell r="D133">
            <v>166400</v>
          </cell>
          <cell r="H133">
            <v>-166400</v>
          </cell>
          <cell r="J133">
            <v>-166400</v>
          </cell>
        </row>
        <row r="134">
          <cell r="C134" t="str">
            <v xml:space="preserve">            LFS - FUTURE LIFE STYLE - SECURITY DEPOSIT - RNT MARG -NEAR RIGAL ( INDORE)                         </v>
          </cell>
          <cell r="D134">
            <v>190868</v>
          </cell>
          <cell r="H134">
            <v>-190868</v>
          </cell>
          <cell r="J134">
            <v>-190868</v>
          </cell>
        </row>
        <row r="135">
          <cell r="C135" t="str">
            <v xml:space="preserve">            LFS - FUTURE LIFE STYLE - SECURITY DEPOSIT - SAHEED NAGAR ( BHUBANESHWAR)                           </v>
          </cell>
          <cell r="D135">
            <v>179771</v>
          </cell>
          <cell r="H135">
            <v>-179771</v>
          </cell>
          <cell r="J135">
            <v>-179771</v>
          </cell>
        </row>
        <row r="136">
          <cell r="C136" t="str">
            <v xml:space="preserve">            LFS - FUTURE LIFE STYLE - SECURITY DEPOSIT - SPECTRUM MALL- BANGALORE                               </v>
          </cell>
          <cell r="D136">
            <v>285200</v>
          </cell>
          <cell r="H136">
            <v>-285200</v>
          </cell>
          <cell r="J136">
            <v>-285200</v>
          </cell>
        </row>
        <row r="137">
          <cell r="C137" t="str">
            <v xml:space="preserve">            LFS - FUTURE LIFE STYLE - SECURITY DEPOSIT (GURGAON)                                                </v>
          </cell>
          <cell r="D137">
            <v>145371</v>
          </cell>
          <cell r="H137">
            <v>-145371</v>
          </cell>
          <cell r="J137">
            <v>-145371</v>
          </cell>
        </row>
        <row r="138">
          <cell r="C138" t="str">
            <v xml:space="preserve">            LFS - FUTURE LIFE STYLE - SECURITY DEPOSIT (RAIPUR)                                                 </v>
          </cell>
          <cell r="D138">
            <v>197500</v>
          </cell>
          <cell r="H138">
            <v>-197500</v>
          </cell>
          <cell r="J138">
            <v>-197500</v>
          </cell>
        </row>
        <row r="139">
          <cell r="C139" t="str">
            <v xml:space="preserve">            LFS - FUTURE LIFE STYLE- SECURITY DEPOSIT - KUKATPALLY ( HYDERABAD)                                 </v>
          </cell>
          <cell r="D139">
            <v>215282</v>
          </cell>
          <cell r="H139">
            <v>-215282</v>
          </cell>
          <cell r="J139">
            <v>-215282</v>
          </cell>
        </row>
        <row r="140">
          <cell r="C140" t="str">
            <v xml:space="preserve">            LFS - FUTURE LIFE STYLE- SECURITY DEPOSIT (AHMEDABAD)                                               </v>
          </cell>
          <cell r="D140">
            <v>157562</v>
          </cell>
          <cell r="H140">
            <v>-157562</v>
          </cell>
          <cell r="J140">
            <v>-157562</v>
          </cell>
        </row>
        <row r="141">
          <cell r="C141" t="str">
            <v xml:space="preserve">            LFS - FUTURE LIFE STYLE- SECURITY DEPOSIT (J P NGR BANGALORE)                                       </v>
          </cell>
          <cell r="D141">
            <v>194198</v>
          </cell>
          <cell r="H141">
            <v>-194198</v>
          </cell>
          <cell r="J141">
            <v>-194198</v>
          </cell>
        </row>
        <row r="142">
          <cell r="C142" t="str">
            <v xml:space="preserve">            LFS - FUTURE LIFE STYLE- SECURITY DEPOSIT (JAIPUR)                                                  </v>
          </cell>
          <cell r="D142">
            <v>126505</v>
          </cell>
          <cell r="H142">
            <v>-126505</v>
          </cell>
          <cell r="J142">
            <v>-126505</v>
          </cell>
        </row>
        <row r="143">
          <cell r="C143" t="str">
            <v xml:space="preserve">            LFS - FUTURE LIFE STYLE- SECURITY DEPOSIT (KRD PUNE)                                                </v>
          </cell>
          <cell r="D143">
            <v>272986</v>
          </cell>
          <cell r="H143">
            <v>-272986</v>
          </cell>
          <cell r="J143">
            <v>-272986</v>
          </cell>
        </row>
        <row r="144">
          <cell r="C144" t="str">
            <v xml:space="preserve">            LFS - FUTURE LIFE STYLE- SECURITY DEPOSIT (SURAT)                                                   </v>
          </cell>
          <cell r="D144">
            <v>204164</v>
          </cell>
          <cell r="H144">
            <v>-204164</v>
          </cell>
          <cell r="J144">
            <v>-204164</v>
          </cell>
        </row>
        <row r="145">
          <cell r="C145" t="str">
            <v xml:space="preserve">            LFS - FUTURE LIFE STYLE- SECURITY DEPOSIT (VISHAKAPATNAM)                                           </v>
          </cell>
          <cell r="D145">
            <v>55485</v>
          </cell>
          <cell r="H145">
            <v>-55485</v>
          </cell>
          <cell r="J145">
            <v>-55485</v>
          </cell>
        </row>
        <row r="146">
          <cell r="C146" t="str">
            <v xml:space="preserve">            LFS - FUTURE LIFE STYLE- SECURITY DEPOSIT- ASCENT MALL (PUNE)                                       </v>
          </cell>
          <cell r="D146">
            <v>199746</v>
          </cell>
          <cell r="H146">
            <v>-199746</v>
          </cell>
          <cell r="J146">
            <v>-199746</v>
          </cell>
        </row>
        <row r="147">
          <cell r="C147" t="str">
            <v xml:space="preserve">            LFS - FUTURE LIFE STYLE- SECURITY DEPOSIT -FRAZER ROAD (PATNA)                                      </v>
          </cell>
          <cell r="D147">
            <v>172004</v>
          </cell>
          <cell r="H147">
            <v>-172004</v>
          </cell>
          <cell r="J147">
            <v>-172004</v>
          </cell>
        </row>
        <row r="148">
          <cell r="C148" t="str">
            <v xml:space="preserve">            LFS - FUTURE LIFE STYLE- SECURITY DEPOSIT -METRO EMPORIUM (KOLKATA)                                 </v>
          </cell>
          <cell r="D148">
            <v>170900</v>
          </cell>
          <cell r="H148">
            <v>-170900</v>
          </cell>
          <cell r="J148">
            <v>-170900</v>
          </cell>
        </row>
        <row r="149">
          <cell r="C149" t="str">
            <v xml:space="preserve">            LFS - FUTURE LIFE STYLE- SECURITY DEPOSIT SOUL SPACE SPIRIT (BANGALORE)                             </v>
          </cell>
          <cell r="D149">
            <v>199746</v>
          </cell>
          <cell r="H149">
            <v>-199746</v>
          </cell>
          <cell r="J149">
            <v>-199746</v>
          </cell>
        </row>
        <row r="150">
          <cell r="C150" t="str">
            <v xml:space="preserve">            LFS- FUTURE  LIFE STYLE - SECURITY DEPOSIT- BANGALORE - RESIDENCY ROAD                              </v>
          </cell>
          <cell r="D150">
            <v>147600</v>
          </cell>
          <cell r="H150">
            <v>-147600</v>
          </cell>
          <cell r="J150">
            <v>-147600</v>
          </cell>
        </row>
        <row r="151">
          <cell r="C151" t="str">
            <v xml:space="preserve">            MOHAMMED MAQSOOD - SECURITY DEPOSIT                                                                 </v>
          </cell>
          <cell r="D151">
            <v>1500000</v>
          </cell>
          <cell r="H151">
            <v>-1500000</v>
          </cell>
          <cell r="J151">
            <v>-1500000</v>
          </cell>
        </row>
        <row r="152">
          <cell r="C152" t="str">
            <v xml:space="preserve">            MOHAMMED MASOOD - SECURITY DEPOSIT                                                                  </v>
          </cell>
          <cell r="D152">
            <v>1500000</v>
          </cell>
          <cell r="H152">
            <v>-1500000</v>
          </cell>
          <cell r="J152">
            <v>-1500000</v>
          </cell>
        </row>
        <row r="153">
          <cell r="C153" t="str">
            <v xml:space="preserve">            SECURITY DEPOSITE MSEDL - PUNE FACTORY CONSUMER NO.160254541637                                     </v>
          </cell>
          <cell r="D153">
            <v>10000</v>
          </cell>
          <cell r="H153">
            <v>-10000</v>
          </cell>
          <cell r="J153">
            <v>-10000</v>
          </cell>
        </row>
        <row r="154">
          <cell r="C154" t="str">
            <v xml:space="preserve">            TELEPHONE DEPOSIT                                                                                   </v>
          </cell>
          <cell r="D154">
            <v>9275</v>
          </cell>
          <cell r="H154">
            <v>-9275</v>
          </cell>
          <cell r="J154">
            <v>-9275</v>
          </cell>
        </row>
        <row r="155">
          <cell r="C155" t="str">
            <v xml:space="preserve">            TELEPHONE DEPOSIT- TG PALYA                                                                         </v>
          </cell>
          <cell r="D155">
            <v>1500</v>
          </cell>
          <cell r="H155">
            <v>-1500</v>
          </cell>
          <cell r="J155">
            <v>-1500</v>
          </cell>
        </row>
        <row r="156">
          <cell r="C156" t="str">
            <v xml:space="preserve">    LOANS &amp; ADVANCES (ASSET)</v>
          </cell>
          <cell r="D156">
            <v>1026755.44</v>
          </cell>
          <cell r="F156">
            <v>238746.63</v>
          </cell>
          <cell r="G156">
            <v>35254.93</v>
          </cell>
          <cell r="H156">
            <v>-1230247.1399999999</v>
          </cell>
          <cell r="J156">
            <v>-1230247.1399999999</v>
          </cell>
        </row>
        <row r="157">
          <cell r="C157" t="str">
            <v xml:space="preserve">        OTHER CURRENT ASSETS</v>
          </cell>
          <cell r="D157">
            <v>1026755.44</v>
          </cell>
          <cell r="F157">
            <v>238746.63</v>
          </cell>
          <cell r="G157">
            <v>35254.93</v>
          </cell>
          <cell r="H157">
            <v>-1230247.1399999999</v>
          </cell>
          <cell r="J157">
            <v>-1230247.1399999999</v>
          </cell>
        </row>
        <row r="158">
          <cell r="C158" t="str">
            <v xml:space="preserve">            INTEREST  ACCURED  ON BANK FD                                                                       </v>
          </cell>
          <cell r="D158">
            <v>69615</v>
          </cell>
          <cell r="G158">
            <v>27497.93</v>
          </cell>
          <cell r="H158">
            <v>-42117.07</v>
          </cell>
          <cell r="J158">
            <v>-42117.07</v>
          </cell>
        </row>
        <row r="159">
          <cell r="C159" t="str">
            <v xml:space="preserve">            TCS RECEIAVBLE PURCHASE                                                                             </v>
          </cell>
          <cell r="D159">
            <v>15925.63</v>
          </cell>
          <cell r="F159">
            <v>3786.98</v>
          </cell>
          <cell r="H159">
            <v>-19712.61</v>
          </cell>
          <cell r="J159">
            <v>-19712.61</v>
          </cell>
        </row>
        <row r="160">
          <cell r="C160" t="str">
            <v xml:space="preserve">            TDS-DEDUCTED RECEIVABLE                                                                             </v>
          </cell>
          <cell r="D160">
            <v>941214.81</v>
          </cell>
          <cell r="F160">
            <v>234959.65</v>
          </cell>
          <cell r="G160">
            <v>7757</v>
          </cell>
          <cell r="H160">
            <v>-1168417.46</v>
          </cell>
          <cell r="J160">
            <v>-1168417.46</v>
          </cell>
        </row>
        <row r="161">
          <cell r="C161" t="str">
            <v xml:space="preserve">    PROVISION</v>
          </cell>
          <cell r="E161">
            <v>86524175.810000002</v>
          </cell>
          <cell r="F161">
            <v>90225371</v>
          </cell>
          <cell r="G161">
            <v>914003</v>
          </cell>
          <cell r="H161">
            <v>-2787192.19</v>
          </cell>
          <cell r="J161">
            <v>-2787192.19</v>
          </cell>
        </row>
        <row r="162">
          <cell r="C162" t="str">
            <v xml:space="preserve">        SAMPLES</v>
          </cell>
          <cell r="D162">
            <v>3199830.19</v>
          </cell>
          <cell r="F162">
            <v>442919</v>
          </cell>
          <cell r="G162">
            <v>914003</v>
          </cell>
          <cell r="H162">
            <v>-2728746.19</v>
          </cell>
          <cell r="J162">
            <v>-2728746.19</v>
          </cell>
        </row>
        <row r="163">
          <cell r="C163" t="str">
            <v xml:space="preserve">            ALEKH APPEARLS - SAMPLES      -GUWAHATI</v>
          </cell>
          <cell r="D163">
            <v>1507404.19</v>
          </cell>
          <cell r="F163">
            <v>149919</v>
          </cell>
          <cell r="H163">
            <v>-1657323.19</v>
          </cell>
          <cell r="J163">
            <v>-1657323.19</v>
          </cell>
        </row>
        <row r="164">
          <cell r="C164" t="str">
            <v xml:space="preserve">            ALTO ENTERPRISES - SAMPLES    -MUMBAI</v>
          </cell>
          <cell r="D164">
            <v>589290</v>
          </cell>
          <cell r="G164">
            <v>474805</v>
          </cell>
          <cell r="H164">
            <v>-114485</v>
          </cell>
          <cell r="J164">
            <v>-114485</v>
          </cell>
        </row>
        <row r="165">
          <cell r="C165" t="str">
            <v xml:space="preserve">            KS SELECTIONS PRIVATE LIMITED (SAMPLES) -DELHI</v>
          </cell>
          <cell r="D165">
            <v>92029</v>
          </cell>
          <cell r="G165">
            <v>123441</v>
          </cell>
          <cell r="H165">
            <v>0</v>
          </cell>
          <cell r="I165">
            <v>31412</v>
          </cell>
          <cell r="J165">
            <v>31412</v>
          </cell>
        </row>
        <row r="166">
          <cell r="C166" t="str">
            <v xml:space="preserve">            LIBERTY MARKETERS - SAMPLES   -ERNAKULAM</v>
          </cell>
          <cell r="E166">
            <v>3891</v>
          </cell>
          <cell r="H166">
            <v>0</v>
          </cell>
          <cell r="I166">
            <v>3891</v>
          </cell>
          <cell r="J166">
            <v>3891</v>
          </cell>
        </row>
        <row r="167">
          <cell r="C167" t="str">
            <v xml:space="preserve">            S HARLALKA  ( SAMPLES )       -KOLKATTA</v>
          </cell>
          <cell r="D167">
            <v>249422</v>
          </cell>
          <cell r="F167">
            <v>13287</v>
          </cell>
          <cell r="H167">
            <v>-262709</v>
          </cell>
          <cell r="J167">
            <v>-262709</v>
          </cell>
        </row>
        <row r="168">
          <cell r="C168" t="str">
            <v xml:space="preserve">            S.E ENTPRRISES - SAMPLES      -PATNA</v>
          </cell>
          <cell r="D168">
            <v>212230</v>
          </cell>
          <cell r="H168">
            <v>-212230</v>
          </cell>
          <cell r="J168">
            <v>-212230</v>
          </cell>
        </row>
        <row r="169">
          <cell r="C169" t="str">
            <v xml:space="preserve">            SONU AGENCIES ( CHANDIGARH ) SAMPLES -CHANDIGARH</v>
          </cell>
          <cell r="D169">
            <v>553346</v>
          </cell>
          <cell r="F169">
            <v>279713</v>
          </cell>
          <cell r="G169">
            <v>315757</v>
          </cell>
          <cell r="H169">
            <v>-517302</v>
          </cell>
          <cell r="J169">
            <v>-517302</v>
          </cell>
        </row>
        <row r="170">
          <cell r="C170" t="str">
            <v xml:space="preserve">        LFS &amp; SIS SALES PROVISION                                                                           </v>
          </cell>
          <cell r="E170">
            <v>89782452</v>
          </cell>
          <cell r="F170">
            <v>89782452</v>
          </cell>
          <cell r="H170">
            <v>0</v>
          </cell>
          <cell r="J170">
            <v>0</v>
          </cell>
        </row>
        <row r="171">
          <cell r="C171" t="str">
            <v xml:space="preserve">        T BASE DIST. SAMPLE MOVEMENT                                                                        </v>
          </cell>
          <cell r="D171">
            <v>58446</v>
          </cell>
          <cell r="H171">
            <v>-58446</v>
          </cell>
          <cell r="J171">
            <v>-58446</v>
          </cell>
        </row>
        <row r="172">
          <cell r="C172" t="str">
            <v xml:space="preserve">    STAFF AND LABOUR ADVANCE</v>
          </cell>
          <cell r="D172">
            <v>790146</v>
          </cell>
          <cell r="F172">
            <v>242968</v>
          </cell>
          <cell r="G172">
            <v>248188</v>
          </cell>
          <cell r="H172">
            <v>-784926</v>
          </cell>
          <cell r="J172">
            <v>-784926</v>
          </cell>
        </row>
        <row r="173">
          <cell r="C173" t="str">
            <v xml:space="preserve">        STAFF AND LABOUR ADVANCE</v>
          </cell>
          <cell r="D173">
            <v>790146</v>
          </cell>
          <cell r="F173">
            <v>242968</v>
          </cell>
          <cell r="G173">
            <v>248188</v>
          </cell>
          <cell r="H173">
            <v>-784926</v>
          </cell>
          <cell r="J173">
            <v>-784926</v>
          </cell>
        </row>
        <row r="174">
          <cell r="C174" t="str">
            <v xml:space="preserve">            AMIT DARJI- T BASE EXPENSES                                                                         </v>
          </cell>
          <cell r="E174">
            <v>11600</v>
          </cell>
          <cell r="F174">
            <v>20000</v>
          </cell>
          <cell r="G174">
            <v>15273</v>
          </cell>
          <cell r="H174">
            <v>0</v>
          </cell>
          <cell r="I174">
            <v>6873</v>
          </cell>
          <cell r="J174">
            <v>6873</v>
          </cell>
        </row>
        <row r="175">
          <cell r="C175" t="str">
            <v xml:space="preserve">            AMITH MODAL SALARY ADVANCE                                                                          </v>
          </cell>
          <cell r="D175">
            <v>329788</v>
          </cell>
          <cell r="H175">
            <v>-329788</v>
          </cell>
          <cell r="J175">
            <v>-329788</v>
          </cell>
        </row>
        <row r="176">
          <cell r="C176" t="str">
            <v xml:space="preserve">            ANANDA KUMAR DEVGOSWAMI ( TS 824 ) SALARY ADVANCE                                                   </v>
          </cell>
          <cell r="D176">
            <v>6926</v>
          </cell>
          <cell r="G176">
            <v>6926</v>
          </cell>
          <cell r="H176">
            <v>0</v>
          </cell>
          <cell r="J176">
            <v>0</v>
          </cell>
        </row>
        <row r="177">
          <cell r="C177" t="str">
            <v xml:space="preserve">            BHUPEN SARKAR  - SILLIGURI STORES- SALARY ADVANCE                                                   </v>
          </cell>
          <cell r="D177">
            <v>15000</v>
          </cell>
          <cell r="G177">
            <v>4000</v>
          </cell>
          <cell r="H177">
            <v>-11000</v>
          </cell>
          <cell r="J177">
            <v>-11000</v>
          </cell>
        </row>
        <row r="178">
          <cell r="C178" t="str">
            <v xml:space="preserve">            CHETHAN A/C SALARY ADVANCE                                                                          </v>
          </cell>
          <cell r="E178">
            <v>10000</v>
          </cell>
          <cell r="F178">
            <v>10000</v>
          </cell>
          <cell r="H178">
            <v>0</v>
          </cell>
          <cell r="J178">
            <v>0</v>
          </cell>
        </row>
        <row r="179">
          <cell r="C179" t="str">
            <v xml:space="preserve">            DIWAKAR SALARY ADVANCE                                                                              </v>
          </cell>
          <cell r="D179">
            <v>14100</v>
          </cell>
          <cell r="H179">
            <v>-14100</v>
          </cell>
          <cell r="J179">
            <v>-14100</v>
          </cell>
        </row>
        <row r="180">
          <cell r="C180" t="str">
            <v xml:space="preserve">            FRANCIS (FG STORE) - SALARY ADVANCE                                                                 </v>
          </cell>
          <cell r="D180">
            <v>53276</v>
          </cell>
          <cell r="F180">
            <v>4200</v>
          </cell>
          <cell r="G180">
            <v>30200</v>
          </cell>
          <cell r="H180">
            <v>-27276</v>
          </cell>
          <cell r="J180">
            <v>-27276</v>
          </cell>
        </row>
        <row r="181">
          <cell r="C181" t="str">
            <v xml:space="preserve">            HINDI WORKERS INTERSTATE TUMKUR AND TGP-ADVANCE PAID                                                </v>
          </cell>
          <cell r="D181">
            <v>133384</v>
          </cell>
          <cell r="H181">
            <v>-133384</v>
          </cell>
          <cell r="J181">
            <v>-133384</v>
          </cell>
        </row>
        <row r="182">
          <cell r="C182" t="str">
            <v xml:space="preserve">            JAGANATH K B - P M - TS  0459- SALARY ADVANCE                                                       </v>
          </cell>
          <cell r="F182">
            <v>1178</v>
          </cell>
          <cell r="H182">
            <v>-1178</v>
          </cell>
          <cell r="J182">
            <v>-1178</v>
          </cell>
        </row>
        <row r="183">
          <cell r="C183" t="str">
            <v xml:space="preserve">            JAYAVANT GILBILIE- ASM - SALARY ADVANCE                                                             </v>
          </cell>
          <cell r="D183">
            <v>8435</v>
          </cell>
          <cell r="H183">
            <v>-8435</v>
          </cell>
          <cell r="J183">
            <v>-8435</v>
          </cell>
        </row>
        <row r="184">
          <cell r="C184" t="str">
            <v xml:space="preserve">            KESHAVAMURTHY (DISPATCH WORKER)                                                                     </v>
          </cell>
          <cell r="F184">
            <v>6000</v>
          </cell>
          <cell r="G184">
            <v>5000</v>
          </cell>
          <cell r="H184">
            <v>-1000</v>
          </cell>
          <cell r="J184">
            <v>-1000</v>
          </cell>
        </row>
        <row r="185">
          <cell r="C185" t="str">
            <v xml:space="preserve">            MANJUNATH ( HR MANAGER) -SALARY ADVANCE                                                             </v>
          </cell>
          <cell r="D185">
            <v>10630</v>
          </cell>
          <cell r="G185">
            <v>10630</v>
          </cell>
          <cell r="H185">
            <v>0</v>
          </cell>
          <cell r="J185">
            <v>0</v>
          </cell>
        </row>
        <row r="186">
          <cell r="C186" t="str">
            <v xml:space="preserve">            MUBEENA ACCOUNTS EXECUTIVE SALARY ADVANCE                                                           </v>
          </cell>
          <cell r="E186">
            <v>10000</v>
          </cell>
          <cell r="F186">
            <v>10000</v>
          </cell>
          <cell r="H186">
            <v>0</v>
          </cell>
          <cell r="J186">
            <v>0</v>
          </cell>
        </row>
        <row r="187">
          <cell r="C187" t="str">
            <v xml:space="preserve">            RAKESH KUMAR ( 958 ) TRAVELLING ADVANCE/SALARY ADVANCE                                              </v>
          </cell>
          <cell r="D187">
            <v>15171</v>
          </cell>
          <cell r="F187">
            <v>24000</v>
          </cell>
          <cell r="G187">
            <v>16000</v>
          </cell>
          <cell r="H187">
            <v>-23171</v>
          </cell>
          <cell r="J187">
            <v>-23171</v>
          </cell>
        </row>
        <row r="188">
          <cell r="C188" t="str">
            <v xml:space="preserve">            RAMESH ( ACCOUNTS MANAGER) - SALARY ADVANCE                                                         </v>
          </cell>
          <cell r="D188">
            <v>75000</v>
          </cell>
          <cell r="G188">
            <v>15000</v>
          </cell>
          <cell r="H188">
            <v>-60000</v>
          </cell>
          <cell r="J188">
            <v>-60000</v>
          </cell>
        </row>
        <row r="189">
          <cell r="C189" t="str">
            <v xml:space="preserve">            S SURESH KUMAR-1493 MM-SALARY ADVANCE                                                               </v>
          </cell>
          <cell r="D189">
            <v>35000</v>
          </cell>
          <cell r="H189">
            <v>-35000</v>
          </cell>
          <cell r="J189">
            <v>-35000</v>
          </cell>
        </row>
        <row r="190">
          <cell r="C190" t="str">
            <v xml:space="preserve">            SAGARIKA SAHU-SALARY ADVANCE TK NO.1205 DESIGN                                                      </v>
          </cell>
          <cell r="F190">
            <v>2590</v>
          </cell>
          <cell r="G190">
            <v>2590</v>
          </cell>
          <cell r="H190">
            <v>0</v>
          </cell>
          <cell r="J190">
            <v>0</v>
          </cell>
        </row>
        <row r="191">
          <cell r="C191" t="str">
            <v xml:space="preserve">            SAMEER KHAN TOKEN NO-1184- SALARY ADVANCE                                                           </v>
          </cell>
          <cell r="E191">
            <v>15000</v>
          </cell>
          <cell r="F191">
            <v>30000</v>
          </cell>
          <cell r="G191">
            <v>10000</v>
          </cell>
          <cell r="H191">
            <v>-5000</v>
          </cell>
          <cell r="J191">
            <v>-5000</v>
          </cell>
        </row>
        <row r="192">
          <cell r="C192" t="str">
            <v xml:space="preserve">            SANOVI DESIGN SALARY ADVANCE                                                                        </v>
          </cell>
          <cell r="G192">
            <v>15000</v>
          </cell>
          <cell r="H192">
            <v>0</v>
          </cell>
          <cell r="I192">
            <v>15000</v>
          </cell>
          <cell r="J192">
            <v>15000</v>
          </cell>
        </row>
        <row r="193">
          <cell r="C193" t="str">
            <v xml:space="preserve">            SHABEER KHAN-EMP-828-SAMPLE SUPERVISOR                                                              </v>
          </cell>
          <cell r="E193">
            <v>15000</v>
          </cell>
          <cell r="F193">
            <v>15000</v>
          </cell>
          <cell r="H193">
            <v>0</v>
          </cell>
          <cell r="J193">
            <v>0</v>
          </cell>
        </row>
        <row r="194">
          <cell r="C194" t="str">
            <v xml:space="preserve">            SHAFEEQ AHMED-SALARY ADVANCE                                                                        </v>
          </cell>
          <cell r="E194">
            <v>75000</v>
          </cell>
          <cell r="F194">
            <v>75000</v>
          </cell>
          <cell r="H194">
            <v>0</v>
          </cell>
          <cell r="J194">
            <v>0</v>
          </cell>
        </row>
        <row r="195">
          <cell r="C195" t="str">
            <v xml:space="preserve">            SHIVAGAMI- MERCHANDISER- SALARY ADVANCE                                                             </v>
          </cell>
          <cell r="D195">
            <v>33652</v>
          </cell>
          <cell r="G195">
            <v>45732</v>
          </cell>
          <cell r="H195">
            <v>0</v>
          </cell>
          <cell r="I195">
            <v>12080</v>
          </cell>
          <cell r="J195">
            <v>12080</v>
          </cell>
        </row>
        <row r="196">
          <cell r="C196" t="str">
            <v xml:space="preserve">            SHIVAGAMI TRAVELLING  ADVANCE                                                                       </v>
          </cell>
          <cell r="D196">
            <v>35000</v>
          </cell>
          <cell r="H196">
            <v>-35000</v>
          </cell>
          <cell r="J196">
            <v>-35000</v>
          </cell>
        </row>
        <row r="197">
          <cell r="C197" t="str">
            <v xml:space="preserve">            SNEHA -SALARY ADVANCE                                                                               </v>
          </cell>
          <cell r="D197">
            <v>12000</v>
          </cell>
          <cell r="H197">
            <v>-12000</v>
          </cell>
          <cell r="J197">
            <v>-12000</v>
          </cell>
        </row>
        <row r="198">
          <cell r="C198" t="str">
            <v xml:space="preserve">            SOURABH GOSWAMI - SALARY ADVANCE                                                                    </v>
          </cell>
          <cell r="D198">
            <v>98000</v>
          </cell>
          <cell r="G198">
            <v>12000</v>
          </cell>
          <cell r="H198">
            <v>-86000</v>
          </cell>
          <cell r="J198">
            <v>-86000</v>
          </cell>
        </row>
        <row r="199">
          <cell r="C199" t="str">
            <v xml:space="preserve">            SUDHANSHU SURENDRA SINGH -ASM EXPENSES                                                              </v>
          </cell>
          <cell r="D199">
            <v>20000</v>
          </cell>
          <cell r="F199">
            <v>10000</v>
          </cell>
          <cell r="G199">
            <v>30953</v>
          </cell>
          <cell r="H199">
            <v>0</v>
          </cell>
          <cell r="I199">
            <v>953</v>
          </cell>
          <cell r="J199">
            <v>953</v>
          </cell>
        </row>
        <row r="200">
          <cell r="C200" t="str">
            <v xml:space="preserve">            SURESH S -QA TRAVELLING ADVANCE                                                                     </v>
          </cell>
          <cell r="D200">
            <v>1384</v>
          </cell>
          <cell r="G200">
            <v>1384</v>
          </cell>
          <cell r="H200">
            <v>0</v>
          </cell>
          <cell r="J200">
            <v>0</v>
          </cell>
        </row>
        <row r="201">
          <cell r="C201" t="str">
            <v xml:space="preserve">            UDAY KUMAR HR MANAGER SALARY ADVANCE -BANAGLORE</v>
          </cell>
          <cell r="E201">
            <v>15000</v>
          </cell>
          <cell r="F201">
            <v>15000</v>
          </cell>
          <cell r="H201">
            <v>0</v>
          </cell>
          <cell r="J201">
            <v>0</v>
          </cell>
        </row>
        <row r="202">
          <cell r="C202" t="str">
            <v xml:space="preserve">            VENKATESH IE - (357) SALARY ADVANCE -BANGALORE</v>
          </cell>
          <cell r="D202">
            <v>45000</v>
          </cell>
          <cell r="G202">
            <v>10000</v>
          </cell>
          <cell r="H202">
            <v>-35000</v>
          </cell>
          <cell r="J202">
            <v>-35000</v>
          </cell>
        </row>
        <row r="203">
          <cell r="C203" t="str">
            <v xml:space="preserve">            VENKATESH MRUTHY N FABRIC MANAGER-EMP NO-20114 SALARY ADVANCE                                       </v>
          </cell>
          <cell r="F203">
            <v>2000</v>
          </cell>
          <cell r="G203">
            <v>2000</v>
          </cell>
          <cell r="H203">
            <v>0</v>
          </cell>
          <cell r="J203">
            <v>0</v>
          </cell>
        </row>
        <row r="204">
          <cell r="C204" t="str">
            <v xml:space="preserve">            VENKATESH MURTHY FABRIC  ASSISTANT-TOKEN NO-1173- SALARY ADVANCE                                    </v>
          </cell>
          <cell r="F204">
            <v>1000</v>
          </cell>
          <cell r="G204">
            <v>1000</v>
          </cell>
          <cell r="H204">
            <v>0</v>
          </cell>
          <cell r="J204">
            <v>0</v>
          </cell>
        </row>
        <row r="205">
          <cell r="C205" t="str">
            <v xml:space="preserve">            VISHNU RATHORE BACHOOMAL STORE SALARY ADVANCE                                                       </v>
          </cell>
          <cell r="F205">
            <v>17000</v>
          </cell>
          <cell r="G205">
            <v>14500</v>
          </cell>
          <cell r="H205">
            <v>-2500</v>
          </cell>
          <cell r="J205">
            <v>-2500</v>
          </cell>
        </row>
        <row r="206">
          <cell r="C206" t="str">
            <v xml:space="preserve">    STOCK</v>
          </cell>
          <cell r="D206">
            <v>63495464.07</v>
          </cell>
          <cell r="G206">
            <v>63495464</v>
          </cell>
          <cell r="H206">
            <v>-7.0000000000000007E-2</v>
          </cell>
          <cell r="J206">
            <v>-7.0000000000000007E-2</v>
          </cell>
        </row>
        <row r="207">
          <cell r="C207" t="str">
            <v xml:space="preserve">        STOCK WITH DEALERS ( DIRECT)                                                                        </v>
          </cell>
          <cell r="D207">
            <v>7.0000000000000007E-2</v>
          </cell>
          <cell r="H207">
            <v>-7.0000000000000007E-2</v>
          </cell>
          <cell r="J207">
            <v>-7.0000000000000007E-2</v>
          </cell>
        </row>
        <row r="208">
          <cell r="C208" t="str">
            <v xml:space="preserve">        STOCK WITH LFS &amp; SIS                                                                                </v>
          </cell>
          <cell r="D208">
            <v>63495464</v>
          </cell>
          <cell r="G208">
            <v>63495464</v>
          </cell>
          <cell r="H208">
            <v>0</v>
          </cell>
          <cell r="J208">
            <v>0</v>
          </cell>
        </row>
        <row r="209">
          <cell r="C209" t="str">
            <v xml:space="preserve">    SUNDRY DEBTORS</v>
          </cell>
          <cell r="D209">
            <v>166421545.83000001</v>
          </cell>
          <cell r="F209">
            <v>64288940.939999998</v>
          </cell>
          <cell r="G209">
            <v>85946836.939999998</v>
          </cell>
          <cell r="H209">
            <v>-144763649.83000001</v>
          </cell>
          <cell r="J209">
            <v>-144763649.83000001</v>
          </cell>
        </row>
        <row r="210">
          <cell r="C210" t="str">
            <v xml:space="preserve">        JOB WORK SALES</v>
          </cell>
          <cell r="E210">
            <v>147433.56</v>
          </cell>
          <cell r="F210">
            <v>12078930</v>
          </cell>
          <cell r="G210">
            <v>11704057.970000001</v>
          </cell>
          <cell r="H210">
            <v>-227438.47</v>
          </cell>
          <cell r="J210">
            <v>-227438.47</v>
          </cell>
        </row>
        <row r="211">
          <cell r="C211" t="str">
            <v xml:space="preserve">            A.I. ENTERPRISES PVT LTD.,    -CHE NNAI</v>
          </cell>
          <cell r="D211">
            <v>58409</v>
          </cell>
          <cell r="H211">
            <v>-58409</v>
          </cell>
          <cell r="J211">
            <v>-58409</v>
          </cell>
        </row>
        <row r="212">
          <cell r="C212" t="str">
            <v xml:space="preserve">            BHARTIYA INTERNATIONAL LTD    -BANAGLORE</v>
          </cell>
          <cell r="D212">
            <v>50275</v>
          </cell>
          <cell r="H212">
            <v>-50275</v>
          </cell>
          <cell r="J212">
            <v>-50275</v>
          </cell>
        </row>
        <row r="213">
          <cell r="C213" t="str">
            <v xml:space="preserve">            FASHION LINE APPARELS         -BANGALORE</v>
          </cell>
          <cell r="D213">
            <v>11094</v>
          </cell>
          <cell r="H213">
            <v>-11094</v>
          </cell>
          <cell r="J213">
            <v>-11094</v>
          </cell>
        </row>
        <row r="214">
          <cell r="C214" t="str">
            <v xml:space="preserve">            GOKALDAS IMAGES PVT LTD       -BANAGLORE</v>
          </cell>
          <cell r="D214">
            <v>82169</v>
          </cell>
          <cell r="H214">
            <v>-82169</v>
          </cell>
          <cell r="J214">
            <v>-82169</v>
          </cell>
        </row>
        <row r="215">
          <cell r="C215" t="str">
            <v xml:space="preserve">            GOODWILL FABRICS PVT LTD      -BANAGLORE</v>
          </cell>
          <cell r="D215">
            <v>8232</v>
          </cell>
          <cell r="F215">
            <v>850551</v>
          </cell>
          <cell r="G215">
            <v>824457</v>
          </cell>
          <cell r="H215">
            <v>-34326</v>
          </cell>
          <cell r="J215">
            <v>-34326</v>
          </cell>
        </row>
        <row r="216">
          <cell r="C216" t="str">
            <v xml:space="preserve">            LAJ EXPORTS LTD               -BANAGLORE</v>
          </cell>
          <cell r="D216">
            <v>4199</v>
          </cell>
          <cell r="H216">
            <v>-4199</v>
          </cell>
          <cell r="J216">
            <v>-4199</v>
          </cell>
        </row>
        <row r="217">
          <cell r="C217" t="str">
            <v xml:space="preserve">            M D CREATIONS                 -BANGALORE</v>
          </cell>
          <cell r="F217">
            <v>236503</v>
          </cell>
          <cell r="G217">
            <v>287958</v>
          </cell>
          <cell r="H217">
            <v>0</v>
          </cell>
          <cell r="I217">
            <v>51455</v>
          </cell>
          <cell r="J217">
            <v>51455</v>
          </cell>
        </row>
        <row r="218">
          <cell r="C218" t="str">
            <v xml:space="preserve">            M.G BROTHERS                  -BANAGLORE</v>
          </cell>
          <cell r="E218">
            <v>12907</v>
          </cell>
          <cell r="H218">
            <v>0</v>
          </cell>
          <cell r="I218">
            <v>12907</v>
          </cell>
          <cell r="J218">
            <v>12907</v>
          </cell>
        </row>
        <row r="219">
          <cell r="C219" t="str">
            <v xml:space="preserve">            NANDA GOKULA CREATIONS        -BANGALORE</v>
          </cell>
          <cell r="E219">
            <v>372243</v>
          </cell>
          <cell r="F219">
            <v>372243</v>
          </cell>
          <cell r="H219">
            <v>0</v>
          </cell>
          <cell r="J219">
            <v>0</v>
          </cell>
        </row>
        <row r="220">
          <cell r="C220" t="str">
            <v xml:space="preserve">            RIVIERA CREATIONS             -BANGALORE</v>
          </cell>
          <cell r="D220">
            <v>22790</v>
          </cell>
          <cell r="F220">
            <v>832020</v>
          </cell>
          <cell r="G220">
            <v>799342</v>
          </cell>
          <cell r="H220">
            <v>-55468</v>
          </cell>
          <cell r="J220">
            <v>-55468</v>
          </cell>
        </row>
        <row r="221">
          <cell r="C221" t="str">
            <v xml:space="preserve">            SHAHI EXPORTS PVT LTD         -MYSORE</v>
          </cell>
          <cell r="E221">
            <v>7757</v>
          </cell>
          <cell r="F221">
            <v>9776835</v>
          </cell>
          <cell r="G221">
            <v>9721756.9700000007</v>
          </cell>
          <cell r="H221">
            <v>-47321.03</v>
          </cell>
          <cell r="J221">
            <v>-47321.03</v>
          </cell>
        </row>
        <row r="222">
          <cell r="C222" t="str">
            <v xml:space="preserve">            SNS CREATIONS                 -BANAGLORE</v>
          </cell>
          <cell r="F222">
            <v>10778</v>
          </cell>
          <cell r="G222">
            <v>70544</v>
          </cell>
          <cell r="H222">
            <v>0</v>
          </cell>
          <cell r="I222">
            <v>59766</v>
          </cell>
          <cell r="J222">
            <v>59766</v>
          </cell>
        </row>
        <row r="223">
          <cell r="C223" t="str">
            <v xml:space="preserve">            SUVASTRA INDIA                -BANAGLORE</v>
          </cell>
          <cell r="D223">
            <v>8305.44</v>
          </cell>
          <cell r="H223">
            <v>-8305.44</v>
          </cell>
          <cell r="J223">
            <v>-8305.44</v>
          </cell>
        </row>
        <row r="224">
          <cell r="C224" t="str">
            <v xml:space="preserve">        T BASE</v>
          </cell>
          <cell r="D224">
            <v>153040586.72</v>
          </cell>
          <cell r="F224">
            <v>43011409.939999998</v>
          </cell>
          <cell r="G224">
            <v>55628216.469999999</v>
          </cell>
          <cell r="H224">
            <v>-140423780.19</v>
          </cell>
          <cell r="J224">
            <v>-140423780.19</v>
          </cell>
        </row>
        <row r="225">
          <cell r="C225" t="str">
            <v xml:space="preserve">            DEALERS</v>
          </cell>
          <cell r="D225">
            <v>3330991.08</v>
          </cell>
          <cell r="F225">
            <v>650464</v>
          </cell>
          <cell r="G225">
            <v>1850488.68</v>
          </cell>
          <cell r="H225">
            <v>-2130966.4</v>
          </cell>
          <cell r="J225">
            <v>-2130966.4</v>
          </cell>
        </row>
        <row r="226">
          <cell r="C226" t="str">
            <v xml:space="preserve">                APPEAL KIDS INTERNATIONAL PVT. LTD. -DELHI</v>
          </cell>
          <cell r="D226">
            <v>23543</v>
          </cell>
          <cell r="H226">
            <v>-23543</v>
          </cell>
          <cell r="J226">
            <v>-23543</v>
          </cell>
        </row>
        <row r="227">
          <cell r="C227" t="str">
            <v xml:space="preserve">                BHARNE CREATIONS              -GOA</v>
          </cell>
          <cell r="D227">
            <v>5817</v>
          </cell>
          <cell r="H227">
            <v>-5817</v>
          </cell>
          <cell r="J227">
            <v>-5817</v>
          </cell>
        </row>
        <row r="228">
          <cell r="C228" t="str">
            <v xml:space="preserve">                BLUE BELL FASHIONS            -IMPHAL</v>
          </cell>
          <cell r="D228">
            <v>20082</v>
          </cell>
          <cell r="G228">
            <v>16378</v>
          </cell>
          <cell r="H228">
            <v>-3704</v>
          </cell>
          <cell r="J228">
            <v>-3704</v>
          </cell>
        </row>
        <row r="229">
          <cell r="C229" t="str">
            <v xml:space="preserve">                CHAWLA FASHIONS,MOHALI        -MOHALI</v>
          </cell>
          <cell r="D229">
            <v>3291</v>
          </cell>
          <cell r="H229">
            <v>-3291</v>
          </cell>
          <cell r="J229">
            <v>-3291</v>
          </cell>
        </row>
        <row r="230">
          <cell r="C230" t="str">
            <v xml:space="preserve">                CYCLONE RETAILING &amp; CLOTHING PVT LTD -MUMBAI</v>
          </cell>
          <cell r="E230">
            <v>11224</v>
          </cell>
          <cell r="H230">
            <v>0</v>
          </cell>
          <cell r="I230">
            <v>11224</v>
          </cell>
          <cell r="J230">
            <v>11224</v>
          </cell>
        </row>
        <row r="231">
          <cell r="C231" t="str">
            <v xml:space="preserve">                D.D.SETH COLLECTION                                                                                 </v>
          </cell>
          <cell r="D231">
            <v>173507</v>
          </cell>
          <cell r="H231">
            <v>-173507</v>
          </cell>
          <cell r="J231">
            <v>-173507</v>
          </cell>
        </row>
        <row r="232">
          <cell r="C232" t="str">
            <v xml:space="preserve">                DEE WEARS                     -NEW DELHI</v>
          </cell>
          <cell r="D232">
            <v>4779</v>
          </cell>
          <cell r="H232">
            <v>-4779</v>
          </cell>
          <cell r="J232">
            <v>-4779</v>
          </cell>
        </row>
        <row r="233">
          <cell r="C233" t="str">
            <v xml:space="preserve">                FA GARMENTS                   -SRINAGAR</v>
          </cell>
          <cell r="E233">
            <v>121</v>
          </cell>
          <cell r="H233">
            <v>0</v>
          </cell>
          <cell r="I233">
            <v>121</v>
          </cell>
          <cell r="J233">
            <v>121</v>
          </cell>
        </row>
        <row r="234">
          <cell r="C234" t="str">
            <v xml:space="preserve">                FINE DRESSES                  -GORAKHAPUR</v>
          </cell>
          <cell r="F234">
            <v>25837</v>
          </cell>
          <cell r="H234">
            <v>-25837</v>
          </cell>
          <cell r="J234">
            <v>-25837</v>
          </cell>
        </row>
        <row r="235">
          <cell r="C235" t="str">
            <v xml:space="preserve">                GADODIA FASHION PVT. LTD      -NEW DELHI</v>
          </cell>
          <cell r="D235">
            <v>1120364</v>
          </cell>
          <cell r="F235">
            <v>164576</v>
          </cell>
          <cell r="G235">
            <v>969956</v>
          </cell>
          <cell r="H235">
            <v>-314984</v>
          </cell>
          <cell r="J235">
            <v>-314984</v>
          </cell>
        </row>
        <row r="236">
          <cell r="C236" t="str">
            <v xml:space="preserve">                GARG FASHION                                                                                        </v>
          </cell>
          <cell r="D236">
            <v>9847</v>
          </cell>
          <cell r="H236">
            <v>-9847</v>
          </cell>
          <cell r="J236">
            <v>-9847</v>
          </cell>
        </row>
        <row r="237">
          <cell r="C237" t="str">
            <v xml:space="preserve">                GEE ENTERPRISES                                                                                     </v>
          </cell>
          <cell r="D237">
            <v>11225</v>
          </cell>
          <cell r="H237">
            <v>-11225</v>
          </cell>
          <cell r="J237">
            <v>-11225</v>
          </cell>
        </row>
        <row r="238">
          <cell r="C238" t="str">
            <v xml:space="preserve">                JAY KAY SONS                  -RAMPUR</v>
          </cell>
          <cell r="D238">
            <v>18815</v>
          </cell>
          <cell r="H238">
            <v>-18815</v>
          </cell>
          <cell r="J238">
            <v>-18815</v>
          </cell>
        </row>
        <row r="239">
          <cell r="C239" t="str">
            <v xml:space="preserve">                JOONUS SAIT                   -CHENNAI</v>
          </cell>
          <cell r="D239">
            <v>675226.43</v>
          </cell>
          <cell r="F239">
            <v>396174</v>
          </cell>
          <cell r="G239">
            <v>695410</v>
          </cell>
          <cell r="H239">
            <v>-375990.43</v>
          </cell>
          <cell r="J239">
            <v>-375990.43</v>
          </cell>
        </row>
        <row r="240">
          <cell r="C240" t="str">
            <v xml:space="preserve">                KALRA APPARELS  - SANGRUR     -PATIALA</v>
          </cell>
          <cell r="E240">
            <v>30815</v>
          </cell>
          <cell r="H240">
            <v>0</v>
          </cell>
          <cell r="I240">
            <v>30815</v>
          </cell>
          <cell r="J240">
            <v>30815</v>
          </cell>
        </row>
        <row r="241">
          <cell r="C241" t="str">
            <v xml:space="preserve">                LEAVON GARMENTS &amp; SHOES --- ROHRU ( H.P ) -SHIMLA</v>
          </cell>
          <cell r="D241">
            <v>30803</v>
          </cell>
          <cell r="H241">
            <v>-30803</v>
          </cell>
          <cell r="J241">
            <v>-30803</v>
          </cell>
        </row>
        <row r="242">
          <cell r="C242" t="str">
            <v xml:space="preserve">                M CHANDIRAM AND SON ( WOOLLEN STORE ) -OOTY</v>
          </cell>
          <cell r="E242">
            <v>77</v>
          </cell>
          <cell r="H242">
            <v>0</v>
          </cell>
          <cell r="I242">
            <v>77</v>
          </cell>
          <cell r="J242">
            <v>77</v>
          </cell>
        </row>
        <row r="243">
          <cell r="C243" t="str">
            <v xml:space="preserve">                MERRY KING                    -HARIDWAR</v>
          </cell>
          <cell r="D243">
            <v>5163</v>
          </cell>
          <cell r="H243">
            <v>-5163</v>
          </cell>
          <cell r="J243">
            <v>-5163</v>
          </cell>
        </row>
        <row r="244">
          <cell r="C244" t="str">
            <v xml:space="preserve">                MY STUDIO CORPORATION - SAMPLES -PUNE</v>
          </cell>
          <cell r="E244">
            <v>2680</v>
          </cell>
          <cell r="F244">
            <v>30369</v>
          </cell>
          <cell r="G244">
            <v>13533</v>
          </cell>
          <cell r="H244">
            <v>-14156</v>
          </cell>
          <cell r="J244">
            <v>-14156</v>
          </cell>
        </row>
        <row r="245">
          <cell r="C245" t="str">
            <v xml:space="preserve">                PARTHAS                       -TRIVANDRUM</v>
          </cell>
          <cell r="D245">
            <v>581350.31000000006</v>
          </cell>
          <cell r="H245">
            <v>-581350.31000000006</v>
          </cell>
          <cell r="J245">
            <v>-581350.31000000006</v>
          </cell>
        </row>
        <row r="246">
          <cell r="C246" t="str">
            <v xml:space="preserve">                RAMAN GARMENTS                                                                                      </v>
          </cell>
          <cell r="D246">
            <v>8525</v>
          </cell>
          <cell r="H246">
            <v>-8525</v>
          </cell>
          <cell r="J246">
            <v>-8525</v>
          </cell>
        </row>
        <row r="247">
          <cell r="C247" t="str">
            <v xml:space="preserve">                RAMESH DYEING RETAIL LLP      -PUNE</v>
          </cell>
          <cell r="D247">
            <v>567202.34</v>
          </cell>
          <cell r="G247">
            <v>121926.68</v>
          </cell>
          <cell r="H247">
            <v>-445275.66</v>
          </cell>
          <cell r="J247">
            <v>-445275.66</v>
          </cell>
        </row>
        <row r="248">
          <cell r="C248" t="str">
            <v xml:space="preserve">                SARDAR SONS                   -NAINITAL</v>
          </cell>
          <cell r="F248">
            <v>29925</v>
          </cell>
          <cell r="G248">
            <v>29925</v>
          </cell>
          <cell r="H248">
            <v>0</v>
          </cell>
          <cell r="J248">
            <v>0</v>
          </cell>
        </row>
        <row r="249">
          <cell r="C249" t="str">
            <v xml:space="preserve">                TRUE MAN                      -ARRAH</v>
          </cell>
          <cell r="D249">
            <v>22916</v>
          </cell>
          <cell r="H249">
            <v>-22916</v>
          </cell>
          <cell r="J249">
            <v>-22916</v>
          </cell>
        </row>
        <row r="250">
          <cell r="C250" t="str">
            <v xml:space="preserve">                US APPARELS                   -MUMBAI</v>
          </cell>
          <cell r="D250">
            <v>93452</v>
          </cell>
          <cell r="H250">
            <v>-93452</v>
          </cell>
          <cell r="J250">
            <v>-93452</v>
          </cell>
        </row>
        <row r="251">
          <cell r="C251" t="str">
            <v xml:space="preserve">                VISHAL EMPORIUM               -CHAMBA</v>
          </cell>
          <cell r="F251">
            <v>3583</v>
          </cell>
          <cell r="G251">
            <v>3360</v>
          </cell>
          <cell r="H251">
            <v>-223</v>
          </cell>
          <cell r="J251">
            <v>-223</v>
          </cell>
        </row>
        <row r="252">
          <cell r="C252" t="str">
            <v xml:space="preserve">            DIS. CONSOL SIS/SOR</v>
          </cell>
          <cell r="D252">
            <v>157007</v>
          </cell>
          <cell r="H252">
            <v>-157007</v>
          </cell>
          <cell r="J252">
            <v>-157007</v>
          </cell>
        </row>
        <row r="253">
          <cell r="C253" t="str">
            <v xml:space="preserve">                MARUTHI AGENCIES -SIS         -NEW DELHI</v>
          </cell>
          <cell r="D253">
            <v>181077</v>
          </cell>
          <cell r="H253">
            <v>-181077</v>
          </cell>
          <cell r="J253">
            <v>-181077</v>
          </cell>
        </row>
        <row r="254">
          <cell r="C254" t="str">
            <v xml:space="preserve">                YUVRAJ                        -AJMER</v>
          </cell>
          <cell r="E254">
            <v>24070</v>
          </cell>
          <cell r="H254">
            <v>0</v>
          </cell>
          <cell r="I254">
            <v>24070</v>
          </cell>
          <cell r="J254">
            <v>24070</v>
          </cell>
        </row>
        <row r="255">
          <cell r="C255" t="str">
            <v xml:space="preserve">            DIST. DIRECT SIS/SOR</v>
          </cell>
          <cell r="D255">
            <v>8815261.6199999992</v>
          </cell>
          <cell r="F255">
            <v>3977736</v>
          </cell>
          <cell r="G255">
            <v>3538459</v>
          </cell>
          <cell r="H255">
            <v>-9254538.6199999992</v>
          </cell>
          <cell r="J255">
            <v>-9254538.6199999992</v>
          </cell>
        </row>
        <row r="256">
          <cell r="C256" t="str">
            <v xml:space="preserve">                AHUJA CLOTHIERS PVT LTD       -FARIDABAD</v>
          </cell>
          <cell r="E256">
            <v>15219.19</v>
          </cell>
          <cell r="H256">
            <v>0</v>
          </cell>
          <cell r="I256">
            <v>15219.19</v>
          </cell>
          <cell r="J256">
            <v>15219.19</v>
          </cell>
        </row>
        <row r="257">
          <cell r="C257" t="str">
            <v xml:space="preserve">                AMW LIFESTYLE PVT LTD - FARIDABAD -HARYANA</v>
          </cell>
          <cell r="D257">
            <v>168770.62</v>
          </cell>
          <cell r="H257">
            <v>-168770.62</v>
          </cell>
          <cell r="J257">
            <v>-168770.62</v>
          </cell>
        </row>
        <row r="258">
          <cell r="C258" t="str">
            <v xml:space="preserve">                ANAND APPARELS (TOWN POINT) - SECTOR 14 -GURGOAN</v>
          </cell>
          <cell r="E258">
            <v>63288.13</v>
          </cell>
          <cell r="H258">
            <v>0</v>
          </cell>
          <cell r="I258">
            <v>63288.13</v>
          </cell>
          <cell r="J258">
            <v>63288.13</v>
          </cell>
        </row>
        <row r="259">
          <cell r="C259" t="str">
            <v xml:space="preserve">                BACHOOMAL SONS                -AGRA</v>
          </cell>
          <cell r="D259">
            <v>1049479.6299999999</v>
          </cell>
          <cell r="F259">
            <v>247137</v>
          </cell>
          <cell r="G259">
            <v>483181</v>
          </cell>
          <cell r="H259">
            <v>-813435.63</v>
          </cell>
          <cell r="J259">
            <v>-813435.63</v>
          </cell>
        </row>
        <row r="260">
          <cell r="C260" t="str">
            <v xml:space="preserve">                BINDAL ARCADE PVT LTD         -GHAZIABAD</v>
          </cell>
          <cell r="D260">
            <v>253180.58</v>
          </cell>
          <cell r="H260">
            <v>-253180.58</v>
          </cell>
          <cell r="J260">
            <v>-253180.58</v>
          </cell>
        </row>
        <row r="261">
          <cell r="C261" t="str">
            <v xml:space="preserve">                BOMBAY STORE                  -HALDWANI</v>
          </cell>
          <cell r="D261">
            <v>529143.15</v>
          </cell>
          <cell r="F261">
            <v>97756</v>
          </cell>
          <cell r="G261">
            <v>345529</v>
          </cell>
          <cell r="H261">
            <v>-281370.15000000002</v>
          </cell>
          <cell r="J261">
            <v>-281370.15000000002</v>
          </cell>
        </row>
        <row r="262">
          <cell r="C262" t="str">
            <v xml:space="preserve">                COMFORT SQUARE                -JAIPUR</v>
          </cell>
          <cell r="D262">
            <v>529748.36</v>
          </cell>
          <cell r="F262">
            <v>60195</v>
          </cell>
          <cell r="G262">
            <v>61588</v>
          </cell>
          <cell r="H262">
            <v>-528355.36</v>
          </cell>
          <cell r="J262">
            <v>-528355.36</v>
          </cell>
        </row>
        <row r="263">
          <cell r="C263" t="str">
            <v xml:space="preserve">                ENGLISH CHANNEL CLOTHING      -DELHI</v>
          </cell>
          <cell r="D263">
            <v>290132.28999999998</v>
          </cell>
          <cell r="H263">
            <v>-290132.28999999998</v>
          </cell>
          <cell r="J263">
            <v>-290132.28999999998</v>
          </cell>
        </row>
        <row r="264">
          <cell r="C264" t="str">
            <v xml:space="preserve">                FASHION ZONE                  -JAIPUR</v>
          </cell>
          <cell r="D264">
            <v>435131</v>
          </cell>
          <cell r="F264">
            <v>64560</v>
          </cell>
          <cell r="G264">
            <v>43435</v>
          </cell>
          <cell r="H264">
            <v>-456256</v>
          </cell>
          <cell r="J264">
            <v>-456256</v>
          </cell>
        </row>
        <row r="265">
          <cell r="C265" t="str">
            <v xml:space="preserve">                FOREVER                       -AMRITSAR</v>
          </cell>
          <cell r="D265">
            <v>1227436.3600000001</v>
          </cell>
          <cell r="F265">
            <v>522189</v>
          </cell>
          <cell r="G265">
            <v>687823</v>
          </cell>
          <cell r="H265">
            <v>-1061802.3600000001</v>
          </cell>
          <cell r="J265">
            <v>-1061802.3600000001</v>
          </cell>
        </row>
        <row r="266">
          <cell r="C266" t="str">
            <v xml:space="preserve">                GADODIA                       -AVANTIKA</v>
          </cell>
          <cell r="F266">
            <v>892520</v>
          </cell>
          <cell r="G266">
            <v>892520</v>
          </cell>
          <cell r="H266">
            <v>0</v>
          </cell>
          <cell r="J266">
            <v>0</v>
          </cell>
        </row>
        <row r="267">
          <cell r="C267" t="str">
            <v xml:space="preserve">                JMD CLOTHING                  -ROHTAK</v>
          </cell>
          <cell r="D267">
            <v>299201</v>
          </cell>
          <cell r="F267">
            <v>95675</v>
          </cell>
          <cell r="G267">
            <v>37163</v>
          </cell>
          <cell r="H267">
            <v>-357713</v>
          </cell>
          <cell r="J267">
            <v>-357713</v>
          </cell>
        </row>
        <row r="268">
          <cell r="C268" t="str">
            <v xml:space="preserve">                JMD CREATIONS-(WARDROBE) (JMD CREATIONS) -ROHTAK</v>
          </cell>
          <cell r="D268">
            <v>472860</v>
          </cell>
          <cell r="G268">
            <v>538794</v>
          </cell>
          <cell r="H268">
            <v>0</v>
          </cell>
          <cell r="I268">
            <v>65934</v>
          </cell>
          <cell r="J268">
            <v>65934</v>
          </cell>
        </row>
        <row r="269">
          <cell r="C269" t="str">
            <v xml:space="preserve">                JSK LIFESTYLE                 -GHAZIABAD</v>
          </cell>
          <cell r="D269">
            <v>41865</v>
          </cell>
          <cell r="H269">
            <v>-41865</v>
          </cell>
          <cell r="J269">
            <v>-41865</v>
          </cell>
        </row>
        <row r="270">
          <cell r="C270" t="str">
            <v xml:space="preserve">                KAMBAL GHAR EXCLUSIVE         -VARANASI</v>
          </cell>
          <cell r="D270">
            <v>164966</v>
          </cell>
          <cell r="H270">
            <v>-164966</v>
          </cell>
          <cell r="J270">
            <v>-164966</v>
          </cell>
        </row>
        <row r="271">
          <cell r="C271" t="str">
            <v xml:space="preserve">                KANHA INTERNATIONAL           -GHAZIABAD</v>
          </cell>
          <cell r="D271">
            <v>73497</v>
          </cell>
          <cell r="H271">
            <v>-73497</v>
          </cell>
          <cell r="J271">
            <v>-73497</v>
          </cell>
        </row>
        <row r="272">
          <cell r="C272" t="str">
            <v xml:space="preserve">                KAPIL AGENCIES                -HARYANA</v>
          </cell>
          <cell r="E272">
            <v>111779.12</v>
          </cell>
          <cell r="H272">
            <v>0</v>
          </cell>
          <cell r="I272">
            <v>111779.12</v>
          </cell>
          <cell r="J272">
            <v>111779.12</v>
          </cell>
        </row>
        <row r="273">
          <cell r="C273" t="str">
            <v xml:space="preserve">                KHALSA COLLECTION             -AJMER</v>
          </cell>
          <cell r="D273">
            <v>380783</v>
          </cell>
          <cell r="F273">
            <v>138072</v>
          </cell>
          <cell r="G273">
            <v>83798</v>
          </cell>
          <cell r="H273">
            <v>-435057</v>
          </cell>
          <cell r="J273">
            <v>-435057</v>
          </cell>
        </row>
        <row r="274">
          <cell r="C274" t="str">
            <v xml:space="preserve">                MANGALAM                      -GURGOAN</v>
          </cell>
          <cell r="D274">
            <v>135190</v>
          </cell>
          <cell r="H274">
            <v>-135190</v>
          </cell>
          <cell r="J274">
            <v>-135190</v>
          </cell>
        </row>
        <row r="275">
          <cell r="C275" t="str">
            <v xml:space="preserve">                MONALISA STORES PRIVATE LIMITED -JAMMU TAWI</v>
          </cell>
          <cell r="D275">
            <v>621120.09</v>
          </cell>
          <cell r="F275">
            <v>787997</v>
          </cell>
          <cell r="G275">
            <v>227345</v>
          </cell>
          <cell r="H275">
            <v>-1181772.0900000001</v>
          </cell>
          <cell r="J275">
            <v>-1181772.0900000001</v>
          </cell>
        </row>
        <row r="276">
          <cell r="C276" t="str">
            <v xml:space="preserve">                MRG FASHIONS PRIVATE LIMITED( GOYAL SON) -NEWDELHI</v>
          </cell>
          <cell r="D276">
            <v>926066.79</v>
          </cell>
          <cell r="F276">
            <v>917880</v>
          </cell>
          <cell r="G276">
            <v>54295</v>
          </cell>
          <cell r="H276">
            <v>-1789651.79</v>
          </cell>
          <cell r="J276">
            <v>-1789651.79</v>
          </cell>
        </row>
        <row r="277">
          <cell r="C277" t="str">
            <v xml:space="preserve">                OBEROI COLLECTION             -BHATINDA</v>
          </cell>
          <cell r="D277">
            <v>196914</v>
          </cell>
          <cell r="H277">
            <v>-196914</v>
          </cell>
          <cell r="J277">
            <v>-196914</v>
          </cell>
        </row>
        <row r="278">
          <cell r="C278" t="str">
            <v xml:space="preserve">                READY STAR GARMENTS           -JHUNJHUNU</v>
          </cell>
          <cell r="E278">
            <v>2242</v>
          </cell>
          <cell r="H278">
            <v>0</v>
          </cell>
          <cell r="I278">
            <v>2242</v>
          </cell>
          <cell r="J278">
            <v>2242</v>
          </cell>
        </row>
        <row r="279">
          <cell r="C279" t="str">
            <v xml:space="preserve">                RIDDHISHA  VENTURE            -DELHI</v>
          </cell>
          <cell r="D279">
            <v>364931.61</v>
          </cell>
          <cell r="H279">
            <v>-364931.61</v>
          </cell>
          <cell r="J279">
            <v>-364931.61</v>
          </cell>
        </row>
        <row r="280">
          <cell r="C280" t="str">
            <v xml:space="preserve">                RR CLOTHING                   -HALDWANI</v>
          </cell>
          <cell r="D280">
            <v>126387</v>
          </cell>
          <cell r="H280">
            <v>-126387</v>
          </cell>
          <cell r="J280">
            <v>-126387</v>
          </cell>
        </row>
        <row r="281">
          <cell r="C281" t="str">
            <v xml:space="preserve">                SANDHYA GARMENTS              -DELHI</v>
          </cell>
          <cell r="D281">
            <v>81323.64</v>
          </cell>
          <cell r="H281">
            <v>-81323.64</v>
          </cell>
          <cell r="J281">
            <v>-81323.64</v>
          </cell>
        </row>
        <row r="282">
          <cell r="C282" t="str">
            <v xml:space="preserve">                SHEKHAWAT DEPARTMENTAL STORE  -JAIPUR</v>
          </cell>
          <cell r="D282">
            <v>439166</v>
          </cell>
          <cell r="G282">
            <v>65099</v>
          </cell>
          <cell r="H282">
            <v>-374067</v>
          </cell>
          <cell r="J282">
            <v>-374067</v>
          </cell>
        </row>
        <row r="283">
          <cell r="C283" t="str">
            <v xml:space="preserve">                SHREE GURUDAS COLLECTION      -RUDRAPUR</v>
          </cell>
          <cell r="E283">
            <v>124876.06</v>
          </cell>
          <cell r="H283">
            <v>0</v>
          </cell>
          <cell r="I283">
            <v>124876.06</v>
          </cell>
          <cell r="J283">
            <v>124876.06</v>
          </cell>
        </row>
        <row r="284">
          <cell r="C284" t="str">
            <v xml:space="preserve">                SHYAM RETAIL 1 - SADAR BAZAAR -GURGAON</v>
          </cell>
          <cell r="D284">
            <v>12957</v>
          </cell>
          <cell r="G284">
            <v>12957</v>
          </cell>
          <cell r="H284">
            <v>0</v>
          </cell>
          <cell r="J284">
            <v>0</v>
          </cell>
        </row>
        <row r="285">
          <cell r="C285" t="str">
            <v xml:space="preserve">                SIRS N HERS APPAREL PVT. LTD. -DELHI</v>
          </cell>
          <cell r="D285">
            <v>67740</v>
          </cell>
          <cell r="H285">
            <v>-67740</v>
          </cell>
          <cell r="J285">
            <v>-67740</v>
          </cell>
        </row>
        <row r="286">
          <cell r="C286" t="str">
            <v xml:space="preserve">                SWADESHI KHADI TRADERS PRIVATE LIMITED -ALIGARH</v>
          </cell>
          <cell r="D286">
            <v>244676</v>
          </cell>
          <cell r="F286">
            <v>153755</v>
          </cell>
          <cell r="G286">
            <v>4932</v>
          </cell>
          <cell r="H286">
            <v>-393499</v>
          </cell>
          <cell r="J286">
            <v>-393499</v>
          </cell>
        </row>
        <row r="287">
          <cell r="C287" t="str">
            <v xml:space="preserve">            DISTRIBUTORS</v>
          </cell>
          <cell r="D287">
            <v>23127642.25</v>
          </cell>
          <cell r="F287">
            <v>11904340</v>
          </cell>
          <cell r="G287">
            <v>17076247.989999998</v>
          </cell>
          <cell r="H287">
            <v>-17955734.260000002</v>
          </cell>
          <cell r="J287">
            <v>-17955734.260000002</v>
          </cell>
        </row>
        <row r="288">
          <cell r="C288" t="str">
            <v xml:space="preserve">                A R CLOTHING CO               -ZIRAKPUR</v>
          </cell>
          <cell r="D288">
            <v>335963</v>
          </cell>
          <cell r="F288">
            <v>80828</v>
          </cell>
          <cell r="G288">
            <v>156523</v>
          </cell>
          <cell r="H288">
            <v>-260268</v>
          </cell>
          <cell r="J288">
            <v>-260268</v>
          </cell>
        </row>
        <row r="289">
          <cell r="C289" t="str">
            <v xml:space="preserve">                AADINATH AGENCIES             -INDORE</v>
          </cell>
          <cell r="D289">
            <v>698687</v>
          </cell>
          <cell r="F289">
            <v>263336</v>
          </cell>
          <cell r="G289">
            <v>300000</v>
          </cell>
          <cell r="H289">
            <v>-662023</v>
          </cell>
          <cell r="J289">
            <v>-662023</v>
          </cell>
        </row>
        <row r="290">
          <cell r="C290" t="str">
            <v xml:space="preserve">                AADINATH AGENCIES - SAMPLES   -INDORE</v>
          </cell>
          <cell r="D290">
            <v>23218</v>
          </cell>
          <cell r="F290">
            <v>112878</v>
          </cell>
          <cell r="H290">
            <v>-136096</v>
          </cell>
          <cell r="J290">
            <v>-136096</v>
          </cell>
        </row>
        <row r="291">
          <cell r="C291" t="str">
            <v xml:space="preserve">                ACE CLOTHING                  -NOIDA</v>
          </cell>
          <cell r="D291">
            <v>2366974.46</v>
          </cell>
          <cell r="F291">
            <v>310716</v>
          </cell>
          <cell r="G291">
            <v>819156.91</v>
          </cell>
          <cell r="H291">
            <v>-1858533.55</v>
          </cell>
          <cell r="J291">
            <v>-1858533.55</v>
          </cell>
        </row>
        <row r="292">
          <cell r="C292" t="str">
            <v xml:space="preserve">                ACE CLOTHING (SAMPLES)        -NOIDA</v>
          </cell>
          <cell r="D292">
            <v>1091561.02</v>
          </cell>
          <cell r="F292">
            <v>97969</v>
          </cell>
          <cell r="H292">
            <v>-1189530.02</v>
          </cell>
          <cell r="J292">
            <v>-1189530.02</v>
          </cell>
        </row>
        <row r="293">
          <cell r="C293" t="str">
            <v xml:space="preserve">                ALEKH APPARELS                -GUWAHATI</v>
          </cell>
          <cell r="D293">
            <v>2184370</v>
          </cell>
          <cell r="F293">
            <v>2030715</v>
          </cell>
          <cell r="G293">
            <v>3966899</v>
          </cell>
          <cell r="H293">
            <v>-248186</v>
          </cell>
          <cell r="J293">
            <v>-248186</v>
          </cell>
        </row>
        <row r="294">
          <cell r="C294" t="str">
            <v xml:space="preserve">                ALTO ENTERPRISES              -MUMBAI</v>
          </cell>
          <cell r="D294">
            <v>611607.15</v>
          </cell>
          <cell r="F294">
            <v>1060783</v>
          </cell>
          <cell r="G294">
            <v>1292655.23</v>
          </cell>
          <cell r="H294">
            <v>-379734.92</v>
          </cell>
          <cell r="J294">
            <v>-379734.92</v>
          </cell>
        </row>
        <row r="295">
          <cell r="C295" t="str">
            <v xml:space="preserve">                AMBALA SALES DEPOT            -GURGOAN</v>
          </cell>
          <cell r="D295">
            <v>0.1</v>
          </cell>
          <cell r="H295">
            <v>-0.1</v>
          </cell>
          <cell r="J295">
            <v>-0.1</v>
          </cell>
        </row>
        <row r="296">
          <cell r="C296" t="str">
            <v xml:space="preserve">                AMIT CLOTHING                 -CHENNAI</v>
          </cell>
          <cell r="D296">
            <v>5068</v>
          </cell>
          <cell r="H296">
            <v>-5068</v>
          </cell>
          <cell r="J296">
            <v>-5068</v>
          </cell>
        </row>
        <row r="297">
          <cell r="C297" t="str">
            <v xml:space="preserve">                AMIT ENTERPRISES              -RANCHI</v>
          </cell>
          <cell r="D297">
            <v>14750</v>
          </cell>
          <cell r="H297">
            <v>-14750</v>
          </cell>
          <cell r="J297">
            <v>-14750</v>
          </cell>
        </row>
        <row r="298">
          <cell r="C298" t="str">
            <v xml:space="preserve">                AMP .CORP -SAMPLES            -AHMEDABAD</v>
          </cell>
          <cell r="D298">
            <v>13055</v>
          </cell>
          <cell r="H298">
            <v>-13055</v>
          </cell>
          <cell r="J298">
            <v>-13055</v>
          </cell>
        </row>
        <row r="299">
          <cell r="C299" t="str">
            <v xml:space="preserve">                DEV GARMENTS                  -PUNE</v>
          </cell>
          <cell r="F299">
            <v>19690</v>
          </cell>
          <cell r="G299">
            <v>200005</v>
          </cell>
          <cell r="H299">
            <v>0</v>
          </cell>
          <cell r="I299">
            <v>180315</v>
          </cell>
          <cell r="J299">
            <v>180315</v>
          </cell>
        </row>
        <row r="300">
          <cell r="C300" t="str">
            <v xml:space="preserve">                DEV GARMENTS-SAMPLES          -PUNE</v>
          </cell>
          <cell r="F300">
            <v>124155</v>
          </cell>
          <cell r="G300">
            <v>13287</v>
          </cell>
          <cell r="H300">
            <v>-110868</v>
          </cell>
          <cell r="J300">
            <v>-110868</v>
          </cell>
        </row>
        <row r="301">
          <cell r="C301" t="str">
            <v xml:space="preserve">                KS SELECTIONS PRIVATE LIMITED -DELHI</v>
          </cell>
          <cell r="D301">
            <v>2048684.49</v>
          </cell>
          <cell r="F301">
            <v>463411</v>
          </cell>
          <cell r="G301">
            <v>1574409.37</v>
          </cell>
          <cell r="H301">
            <v>-937686.12</v>
          </cell>
          <cell r="J301">
            <v>-937686.12</v>
          </cell>
        </row>
        <row r="302">
          <cell r="C302" t="str">
            <v xml:space="preserve">                KUMAR CLOTHING CO             -LUDHIANA</v>
          </cell>
          <cell r="D302">
            <v>223577</v>
          </cell>
          <cell r="F302">
            <v>669303</v>
          </cell>
          <cell r="G302">
            <v>174483.38</v>
          </cell>
          <cell r="H302">
            <v>-718396.62</v>
          </cell>
          <cell r="J302">
            <v>-718396.62</v>
          </cell>
        </row>
        <row r="303">
          <cell r="C303" t="str">
            <v xml:space="preserve">                LIBERTY MARKETERS             -ERNAKULAM</v>
          </cell>
          <cell r="D303">
            <v>206664</v>
          </cell>
          <cell r="F303">
            <v>447203</v>
          </cell>
          <cell r="G303">
            <v>126923</v>
          </cell>
          <cell r="H303">
            <v>-526944</v>
          </cell>
          <cell r="J303">
            <v>-526944</v>
          </cell>
        </row>
        <row r="304">
          <cell r="C304" t="str">
            <v xml:space="preserve">                MONCHER COLLECTION            -LUDHIANA</v>
          </cell>
          <cell r="D304">
            <v>1107196.5</v>
          </cell>
          <cell r="G304">
            <v>50000</v>
          </cell>
          <cell r="H304">
            <v>-1057196.5</v>
          </cell>
          <cell r="J304">
            <v>-1057196.5</v>
          </cell>
        </row>
        <row r="305">
          <cell r="C305" t="str">
            <v xml:space="preserve">                NATH JI AGENCIES              -LUCKNOW</v>
          </cell>
          <cell r="D305">
            <v>113694</v>
          </cell>
          <cell r="G305">
            <v>113694</v>
          </cell>
          <cell r="H305">
            <v>0</v>
          </cell>
          <cell r="J305">
            <v>0</v>
          </cell>
        </row>
        <row r="306">
          <cell r="C306" t="str">
            <v xml:space="preserve">                PANCHAJANYA FASHIONS PVT LTD  -BENGALURU</v>
          </cell>
          <cell r="D306">
            <v>161869</v>
          </cell>
          <cell r="F306">
            <v>647612</v>
          </cell>
          <cell r="G306">
            <v>135018</v>
          </cell>
          <cell r="H306">
            <v>-674463</v>
          </cell>
          <cell r="J306">
            <v>-674463</v>
          </cell>
        </row>
        <row r="307">
          <cell r="C307" t="str">
            <v xml:space="preserve">                PANCHAJANYA FASHIONS PVT LTD - SAMPLES -BANAGLORE</v>
          </cell>
          <cell r="D307">
            <v>296357</v>
          </cell>
          <cell r="H307">
            <v>-296357</v>
          </cell>
          <cell r="J307">
            <v>-296357</v>
          </cell>
        </row>
        <row r="308">
          <cell r="C308" t="str">
            <v xml:space="preserve">                PIONEER AGENCIES              -LUDHIANA</v>
          </cell>
          <cell r="D308">
            <v>3366204.65</v>
          </cell>
          <cell r="H308">
            <v>-3366204.65</v>
          </cell>
          <cell r="J308">
            <v>-3366204.65</v>
          </cell>
        </row>
        <row r="309">
          <cell r="C309" t="str">
            <v xml:space="preserve">                PRISHA APPARELS               -JAMMU TAWI</v>
          </cell>
          <cell r="D309">
            <v>2454762</v>
          </cell>
          <cell r="F309">
            <v>1389064</v>
          </cell>
          <cell r="G309">
            <v>1750912</v>
          </cell>
          <cell r="H309">
            <v>-2092914</v>
          </cell>
          <cell r="J309">
            <v>-2092914</v>
          </cell>
        </row>
        <row r="310">
          <cell r="C310" t="str">
            <v xml:space="preserve">                R.M DISTRIBUTORS -SAMPLES     -PUNE</v>
          </cell>
          <cell r="E310">
            <v>19390</v>
          </cell>
          <cell r="H310">
            <v>0</v>
          </cell>
          <cell r="I310">
            <v>19390</v>
          </cell>
          <cell r="J310">
            <v>19390</v>
          </cell>
        </row>
        <row r="311">
          <cell r="C311" t="str">
            <v xml:space="preserve">                S HARLALKA                    -KOLKATTA</v>
          </cell>
          <cell r="D311">
            <v>2033176</v>
          </cell>
          <cell r="F311">
            <v>1595293</v>
          </cell>
          <cell r="G311">
            <v>2308551</v>
          </cell>
          <cell r="H311">
            <v>-1319918</v>
          </cell>
          <cell r="J311">
            <v>-1319918</v>
          </cell>
        </row>
        <row r="312">
          <cell r="C312" t="str">
            <v xml:space="preserve">                S.E ENTERPRISES               -PATNA</v>
          </cell>
          <cell r="D312">
            <v>117534</v>
          </cell>
          <cell r="F312">
            <v>298224</v>
          </cell>
          <cell r="G312">
            <v>332424</v>
          </cell>
          <cell r="H312">
            <v>-83334</v>
          </cell>
          <cell r="J312">
            <v>-83334</v>
          </cell>
        </row>
        <row r="313">
          <cell r="C313" t="str">
            <v xml:space="preserve">                SHAKUNTLAM APPARELS           -JAIPUR</v>
          </cell>
          <cell r="D313">
            <v>608226</v>
          </cell>
          <cell r="F313">
            <v>1100656</v>
          </cell>
          <cell r="G313">
            <v>1650128.1</v>
          </cell>
          <cell r="H313">
            <v>-58753.9</v>
          </cell>
          <cell r="J313">
            <v>-58753.9</v>
          </cell>
        </row>
        <row r="314">
          <cell r="C314" t="str">
            <v xml:space="preserve">                SHAKUNTLAM APPARELS- SAMPELS  -JAIPUR</v>
          </cell>
          <cell r="F314">
            <v>123441</v>
          </cell>
          <cell r="H314">
            <v>-123441</v>
          </cell>
          <cell r="J314">
            <v>-123441</v>
          </cell>
        </row>
        <row r="315">
          <cell r="C315" t="str">
            <v xml:space="preserve">                SKR AGENCIES                  -LUCKNOW</v>
          </cell>
          <cell r="D315">
            <v>848091</v>
          </cell>
          <cell r="G315">
            <v>108672</v>
          </cell>
          <cell r="H315">
            <v>-739419</v>
          </cell>
          <cell r="J315">
            <v>-739419</v>
          </cell>
        </row>
        <row r="316">
          <cell r="C316" t="str">
            <v xml:space="preserve">                SONU AGENCIES ( CHANDIGARH )  -CHANDIGARH</v>
          </cell>
          <cell r="D316">
            <v>2215743.88</v>
          </cell>
          <cell r="F316">
            <v>995605</v>
          </cell>
          <cell r="G316">
            <v>2002507</v>
          </cell>
          <cell r="H316">
            <v>-1208841.8799999999</v>
          </cell>
          <cell r="J316">
            <v>-1208841.8799999999</v>
          </cell>
        </row>
        <row r="317">
          <cell r="C317" t="str">
            <v xml:space="preserve">                SRI RAMA AGENCIES- SAMPLES    -HYDERABAD CITY</v>
          </cell>
          <cell r="E317">
            <v>1</v>
          </cell>
          <cell r="F317">
            <v>73458</v>
          </cell>
          <cell r="H317">
            <v>-73457</v>
          </cell>
          <cell r="J317">
            <v>-73457</v>
          </cell>
        </row>
        <row r="318">
          <cell r="C318" t="str">
            <v xml:space="preserve">            E B O</v>
          </cell>
          <cell r="D318">
            <v>60200.160000000003</v>
          </cell>
          <cell r="F318">
            <v>265125</v>
          </cell>
          <cell r="G318">
            <v>281143.90000000002</v>
          </cell>
          <cell r="H318">
            <v>-44181.26</v>
          </cell>
          <cell r="J318">
            <v>-44181.26</v>
          </cell>
        </row>
        <row r="319">
          <cell r="C319" t="str">
            <v xml:space="preserve">                CASH SALES - COSMOS MALL- SILLIGURI STORE                                                           </v>
          </cell>
          <cell r="D319">
            <v>16974</v>
          </cell>
          <cell r="F319">
            <v>142080</v>
          </cell>
          <cell r="G319">
            <v>140725</v>
          </cell>
          <cell r="H319">
            <v>-18329</v>
          </cell>
          <cell r="J319">
            <v>-18329</v>
          </cell>
        </row>
        <row r="320">
          <cell r="C320" t="str">
            <v xml:space="preserve">                COSMOS STORE SILLIGURI        -SILIGURI</v>
          </cell>
          <cell r="D320">
            <v>17680.16</v>
          </cell>
          <cell r="G320">
            <v>17680.16</v>
          </cell>
          <cell r="H320">
            <v>0</v>
          </cell>
          <cell r="J320">
            <v>0</v>
          </cell>
        </row>
        <row r="321">
          <cell r="C321" t="str">
            <v xml:space="preserve">                OM ENTERPRISES                -BANGALORE</v>
          </cell>
          <cell r="D321">
            <v>25546</v>
          </cell>
          <cell r="H321">
            <v>-25546</v>
          </cell>
          <cell r="J321">
            <v>-25546</v>
          </cell>
        </row>
        <row r="322">
          <cell r="C322" t="str">
            <v xml:space="preserve">                TID-63092609 CARD SETTLEMENT-COSMOS MALL SILIGUDI                                                   </v>
          </cell>
          <cell r="F322">
            <v>57376</v>
          </cell>
          <cell r="G322">
            <v>57269.74</v>
          </cell>
          <cell r="H322">
            <v>-106.26</v>
          </cell>
          <cell r="J322">
            <v>-106.26</v>
          </cell>
        </row>
        <row r="323">
          <cell r="C323" t="str">
            <v xml:space="preserve">                UPI SETTLEMENT-CCB819 - COSMOS STORE (UPI SALES - HDFC BANK - 00412320001421)                       </v>
          </cell>
          <cell r="F323">
            <v>65669</v>
          </cell>
          <cell r="G323">
            <v>65469</v>
          </cell>
          <cell r="H323">
            <v>-200</v>
          </cell>
          <cell r="J323">
            <v>-200</v>
          </cell>
        </row>
        <row r="324">
          <cell r="C324" t="str">
            <v xml:space="preserve">            EXPORTS</v>
          </cell>
          <cell r="D324">
            <v>13989.33</v>
          </cell>
          <cell r="F324">
            <v>559288.93999999994</v>
          </cell>
          <cell r="G324">
            <v>972315.08</v>
          </cell>
          <cell r="H324">
            <v>0</v>
          </cell>
          <cell r="I324">
            <v>399036.81</v>
          </cell>
          <cell r="J324">
            <v>399036.81</v>
          </cell>
        </row>
        <row r="325">
          <cell r="C325" t="str">
            <v xml:space="preserve">                HAJO-STRICK GMBH                                                                                    </v>
          </cell>
          <cell r="D325">
            <v>813.83</v>
          </cell>
          <cell r="H325">
            <v>-813.83</v>
          </cell>
          <cell r="J325">
            <v>-813.83</v>
          </cell>
        </row>
        <row r="326">
          <cell r="C326" t="str">
            <v xml:space="preserve">                INDKOBSFORENINGEN AF 1964 AMBA -GREENS BORO</v>
          </cell>
          <cell r="E326">
            <v>1222.94</v>
          </cell>
          <cell r="F326">
            <v>34701.94</v>
          </cell>
          <cell r="G326">
            <v>605077.07999999996</v>
          </cell>
          <cell r="H326">
            <v>0</v>
          </cell>
          <cell r="I326">
            <v>571598.07999999996</v>
          </cell>
          <cell r="J326">
            <v>571598.07999999996</v>
          </cell>
        </row>
        <row r="327">
          <cell r="C327" t="str">
            <v xml:space="preserve">                KONTOOR US LLC                -GREENS BORO</v>
          </cell>
          <cell r="D327">
            <v>1717</v>
          </cell>
          <cell r="H327">
            <v>-1717</v>
          </cell>
          <cell r="J327">
            <v>-1717</v>
          </cell>
        </row>
        <row r="328">
          <cell r="C328" t="str">
            <v xml:space="preserve">                KONTOOR US LLC - DALLAS       -DALLAS</v>
          </cell>
          <cell r="D328">
            <v>2620</v>
          </cell>
          <cell r="H328">
            <v>-2620</v>
          </cell>
          <cell r="J328">
            <v>-2620</v>
          </cell>
        </row>
        <row r="329">
          <cell r="C329" t="str">
            <v xml:space="preserve">                KONTOOR US LLC (EL PASO)      -EL PASO</v>
          </cell>
          <cell r="D329">
            <v>4737.4399999999996</v>
          </cell>
          <cell r="H329">
            <v>-4737.4399999999996</v>
          </cell>
          <cell r="J329">
            <v>-4737.4399999999996</v>
          </cell>
        </row>
        <row r="330">
          <cell r="C330" t="str">
            <v xml:space="preserve">                LEE WRANGLER INTERNATIONAL SAGL - USA EUROPE CHINA -CHINA</v>
          </cell>
          <cell r="D330">
            <v>7823</v>
          </cell>
          <cell r="H330">
            <v>-7823</v>
          </cell>
          <cell r="J330">
            <v>-7823</v>
          </cell>
        </row>
        <row r="331">
          <cell r="C331" t="str">
            <v xml:space="preserve">                SYNERGY TRADERS               -KATHMANDU</v>
          </cell>
          <cell r="E331">
            <v>2499</v>
          </cell>
          <cell r="F331">
            <v>524587</v>
          </cell>
          <cell r="G331">
            <v>367238</v>
          </cell>
          <cell r="H331">
            <v>-154850</v>
          </cell>
          <cell r="J331">
            <v>-154850</v>
          </cell>
        </row>
        <row r="332">
          <cell r="C332" t="str">
            <v xml:space="preserve">            L F S - S O R</v>
          </cell>
          <cell r="D332">
            <v>105361241</v>
          </cell>
          <cell r="F332">
            <v>19462945</v>
          </cell>
          <cell r="G332">
            <v>25167996.57</v>
          </cell>
          <cell r="H332">
            <v>-99656189.430000007</v>
          </cell>
          <cell r="J332">
            <v>-99656189.430000007</v>
          </cell>
        </row>
        <row r="333">
          <cell r="C333" t="str">
            <v xml:space="preserve">                BRAND FACTORY</v>
          </cell>
          <cell r="D333">
            <v>22999088.32</v>
          </cell>
          <cell r="H333">
            <v>-22999088.32</v>
          </cell>
          <cell r="J333">
            <v>-22999088.32</v>
          </cell>
        </row>
        <row r="334">
          <cell r="C334" t="str">
            <v xml:space="preserve">                    BRAND FACTORY - FUTURE LIFESTYLE FASHION LTD  - RAJA BAZAAR (303) -PATNA</v>
          </cell>
          <cell r="D334">
            <v>941556.83</v>
          </cell>
          <cell r="H334">
            <v>-941556.83</v>
          </cell>
          <cell r="J334">
            <v>-941556.83</v>
          </cell>
        </row>
        <row r="335">
          <cell r="C335" t="str">
            <v xml:space="preserve">                    BRAND FACTORY - FUTURE LIFESTYLE FASHION LTD - ABIDS -MAHABOOBNAGAR</v>
          </cell>
          <cell r="D335">
            <v>286794.03999999998</v>
          </cell>
          <cell r="H335">
            <v>-286794.03999999998</v>
          </cell>
          <cell r="J335">
            <v>-286794.03999999998</v>
          </cell>
        </row>
        <row r="336">
          <cell r="C336" t="str">
            <v xml:space="preserve">                    BRAND FACTORY - FUTURE LIFESTYLE FASHION LTD - ALLAHABAD - UP (STORE CODE 0389) -ALLAHABAD</v>
          </cell>
          <cell r="D336">
            <v>661488.96</v>
          </cell>
          <cell r="H336">
            <v>-661488.96</v>
          </cell>
          <cell r="J336">
            <v>-661488.96</v>
          </cell>
        </row>
        <row r="337">
          <cell r="C337" t="str">
            <v xml:space="preserve">                    BRAND FACTORY - FUTURE LIFESTYLE FASHION LTD - CELEBRATION MALL- AMRITSAR (STORE CODE 0396)-AMRISTAR</v>
          </cell>
          <cell r="D337">
            <v>755282.77</v>
          </cell>
          <cell r="H337">
            <v>-755282.77</v>
          </cell>
          <cell r="J337">
            <v>-755282.77</v>
          </cell>
        </row>
        <row r="338">
          <cell r="C338" t="str">
            <v xml:space="preserve">                    BRAND FACTORY - FUTURE LIFESTYLE FASHION LTD - COSMOS MALL - ZIRAKPUR -AMBALA</v>
          </cell>
          <cell r="D338">
            <v>1195920.97</v>
          </cell>
          <cell r="H338">
            <v>-1195920.97</v>
          </cell>
          <cell r="J338">
            <v>-1195920.97</v>
          </cell>
        </row>
        <row r="339">
          <cell r="C339" t="str">
            <v xml:space="preserve">                    BRAND FACTORY - FUTURE LIFESTYLE FASHION LTD - DEHRADUN-DARSHANI TOWERS(342) -HALDWANI</v>
          </cell>
          <cell r="D339">
            <v>14334.47</v>
          </cell>
          <cell r="H339">
            <v>-14334.47</v>
          </cell>
          <cell r="J339">
            <v>-14334.47</v>
          </cell>
        </row>
        <row r="340">
          <cell r="C340" t="str">
            <v xml:space="preserve">                    BRAND FACTORY - FUTURE LIFESTYLE FASHION LTD - DELHI RAJOURI -DELHI</v>
          </cell>
          <cell r="D340">
            <v>2690.61</v>
          </cell>
          <cell r="H340">
            <v>-2690.61</v>
          </cell>
          <cell r="J340">
            <v>-2690.61</v>
          </cell>
        </row>
        <row r="341">
          <cell r="C341" t="str">
            <v xml:space="preserve">                    BRAND FACTORY - FUTURE LIFESTYLE FASHION LTD - DILSUKHNAGAR- HYDERABAD (STORE CODE 326)   -HYDERABAD</v>
          </cell>
          <cell r="D341">
            <v>1419637.39</v>
          </cell>
          <cell r="H341">
            <v>-1419637.39</v>
          </cell>
          <cell r="J341">
            <v>-1419637.39</v>
          </cell>
        </row>
        <row r="342">
          <cell r="C342" t="str">
            <v xml:space="preserve">                    BRAND FACTORY - FUTURE LIFESTYLE FASHION LTD - JAMMU (STORE CODE 0313) -JAMMU &amp; KASHMIR</v>
          </cell>
          <cell r="D342">
            <v>1718358.1</v>
          </cell>
          <cell r="H342">
            <v>-1718358.1</v>
          </cell>
          <cell r="J342">
            <v>-1718358.1</v>
          </cell>
        </row>
        <row r="343">
          <cell r="C343" t="str">
            <v xml:space="preserve">                    BRAND FACTORY - FUTURE LIFESTYLE FASHION LTD - -KANAKPURA - BANGALORE (STORE CODE 0431)   -BANAGLORE</v>
          </cell>
          <cell r="D343">
            <v>629358.25</v>
          </cell>
          <cell r="H343">
            <v>-629358.25</v>
          </cell>
          <cell r="J343">
            <v>-629358.25</v>
          </cell>
        </row>
        <row r="344">
          <cell r="C344" t="str">
            <v xml:space="preserve">                    BRAND FACTORY - FUTURE LIFESTYLE FASHION LTD - KUKATPALLY-HYDERABAD (STORE CODE 0446)     -HYDERABAD</v>
          </cell>
          <cell r="D344">
            <v>1415949.97</v>
          </cell>
          <cell r="H344">
            <v>-1415949.97</v>
          </cell>
          <cell r="J344">
            <v>-1415949.97</v>
          </cell>
        </row>
        <row r="345">
          <cell r="C345" t="str">
            <v xml:space="preserve">                    BRAND FACTORY - FUTURE LIFESTYLE FASHION LTD - LIG-INDORE (STORE CODE 2488) -INDRE</v>
          </cell>
          <cell r="D345">
            <v>800925</v>
          </cell>
          <cell r="H345">
            <v>-800925</v>
          </cell>
          <cell r="J345">
            <v>-800925</v>
          </cell>
        </row>
        <row r="346">
          <cell r="C346" t="str">
            <v xml:space="preserve">                    BRAND FACTORY - FUTURE LIFESTYLE FASHION LTD - MARATHAHALLI (2409) -BANGALORE</v>
          </cell>
          <cell r="D346">
            <v>309374.58</v>
          </cell>
          <cell r="H346">
            <v>-309374.58</v>
          </cell>
          <cell r="J346">
            <v>-309374.58</v>
          </cell>
        </row>
        <row r="347">
          <cell r="C347" t="str">
            <v xml:space="preserve">                    BRAND FACTORY - FUTURE LIFESTYLE FASHION LTD - PALLIKARANAI-CHENNAI (STORE CODE 0395)       -CHENNAI</v>
          </cell>
          <cell r="D347">
            <v>793081.02</v>
          </cell>
          <cell r="H347">
            <v>-793081.02</v>
          </cell>
          <cell r="J347">
            <v>-793081.02</v>
          </cell>
        </row>
        <row r="348">
          <cell r="C348" t="str">
            <v xml:space="preserve">                    BRAND FACTORY - FUTURE LIFESTYLE FASHION LTD - RAJKOT- GUJRAT (STORE CODE 0316) -GUJRAT</v>
          </cell>
          <cell r="D348">
            <v>1246079.67</v>
          </cell>
          <cell r="H348">
            <v>-1246079.67</v>
          </cell>
          <cell r="J348">
            <v>-1246079.67</v>
          </cell>
        </row>
        <row r="349">
          <cell r="C349" t="str">
            <v xml:space="preserve">                    BRAND FACTORY - FUTURE LIFESTYLE FASHION LTD - SALEM -SALEM</v>
          </cell>
          <cell r="D349">
            <v>1004293.96</v>
          </cell>
          <cell r="H349">
            <v>-1004293.96</v>
          </cell>
          <cell r="J349">
            <v>-1004293.96</v>
          </cell>
        </row>
        <row r="350">
          <cell r="C350" t="str">
            <v xml:space="preserve">                    BRAND FACTORY - FUTURE LIFESTYLE FASHION LTD - SARJAPURA (STORE CODE 0393) -BANAGLORE</v>
          </cell>
          <cell r="D350">
            <v>22430.15</v>
          </cell>
          <cell r="H350">
            <v>-22430.15</v>
          </cell>
          <cell r="J350">
            <v>-22430.15</v>
          </cell>
        </row>
        <row r="351">
          <cell r="C351" t="str">
            <v xml:space="preserve">                    BRAND FACTORY - FUTURE LIFESTYLE FASHION LTD - SILIGURI-S F ROAD (348) -SILIGURI</v>
          </cell>
          <cell r="D351">
            <v>1214245.1100000001</v>
          </cell>
          <cell r="H351">
            <v>-1214245.1100000001</v>
          </cell>
          <cell r="J351">
            <v>-1214245.1100000001</v>
          </cell>
        </row>
        <row r="352">
          <cell r="C352" t="str">
            <v xml:space="preserve">                    BRAND FACTORY - FUTURE LIFESTYLE FASHION LTD - SUNNY TRADE CENTRE- JAIPUR (STORE CODE 0309)  -JAIPUR</v>
          </cell>
          <cell r="D352">
            <v>1951593.94</v>
          </cell>
          <cell r="H352">
            <v>-1951593.94</v>
          </cell>
          <cell r="J352">
            <v>-1951593.94</v>
          </cell>
        </row>
        <row r="353">
          <cell r="C353" t="str">
            <v xml:space="preserve">                    BRAND FACTORY - FUTURE LIFESTYLE FASHION LTD - SURAT VIP ROAD  (STORE CODE 0311) -SURAT</v>
          </cell>
          <cell r="D353">
            <v>617482.31000000006</v>
          </cell>
          <cell r="H353">
            <v>-617482.31000000006</v>
          </cell>
          <cell r="J353">
            <v>-617482.31000000006</v>
          </cell>
        </row>
        <row r="354">
          <cell r="C354" t="str">
            <v xml:space="preserve">                    BRAND FACTORY - FUTURE LIFESTYLE FASHION LTD -( GODAVARI ) -PATNA</v>
          </cell>
          <cell r="D354">
            <v>708359.74</v>
          </cell>
          <cell r="H354">
            <v>-708359.74</v>
          </cell>
          <cell r="J354">
            <v>-708359.74</v>
          </cell>
        </row>
        <row r="355">
          <cell r="C355" t="str">
            <v xml:space="preserve">                    BRAND FACTORY - FUTURE LIFESTYLE FASHION LTD -ASANSOL-SENTRUM MALL(1447) -ASANSOL</v>
          </cell>
          <cell r="D355">
            <v>1794301.45</v>
          </cell>
          <cell r="H355">
            <v>-1794301.45</v>
          </cell>
          <cell r="J355">
            <v>-1794301.45</v>
          </cell>
        </row>
        <row r="356">
          <cell r="C356" t="str">
            <v xml:space="preserve">                    BRAND FACTORY - FUTURE LIFESTYLE FASHION LTD -GUWAHATI-PRITHVI PLANET ( 1446) -GUWAHATI</v>
          </cell>
          <cell r="D356">
            <v>256430.82</v>
          </cell>
          <cell r="H356">
            <v>-256430.82</v>
          </cell>
          <cell r="J356">
            <v>-256430.82</v>
          </cell>
        </row>
        <row r="357">
          <cell r="C357" t="str">
            <v xml:space="preserve">                    BRAND FACTORY - FUTURE LIFESTYLE FASHION LTD -PATNA</v>
          </cell>
          <cell r="D357">
            <v>931262</v>
          </cell>
          <cell r="H357">
            <v>-931262</v>
          </cell>
          <cell r="J357">
            <v>-931262</v>
          </cell>
        </row>
        <row r="358">
          <cell r="C358" t="str">
            <v xml:space="preserve">                    BRAND FACTORY - FUTURE LIFESTYLE FASHIONS LTD - PACIFIC MALL ( STORE CODE -2483) -GHAZIABAD</v>
          </cell>
          <cell r="D358">
            <v>830420.64</v>
          </cell>
          <cell r="H358">
            <v>-830420.64</v>
          </cell>
          <cell r="J358">
            <v>-830420.64</v>
          </cell>
        </row>
        <row r="359">
          <cell r="C359" t="str">
            <v xml:space="preserve">                    BRAND FACTORY - FUTURE LIFESTYLE FASHIONS LTD- KANPUR RAVE MOTI MALL ( STORE CODE 1448)      -KANPUR</v>
          </cell>
          <cell r="D359">
            <v>1055267.47</v>
          </cell>
          <cell r="H359">
            <v>-1055267.47</v>
          </cell>
          <cell r="J359">
            <v>-1055267.47</v>
          </cell>
        </row>
        <row r="360">
          <cell r="C360" t="str">
            <v xml:space="preserve">                    BRAND FACTORY - FUTURE LIFESTYLE FASHIONS LTD- PUNE PIMPARI ( STORE CODE -2473) -PUNE</v>
          </cell>
          <cell r="D360">
            <v>422168.1</v>
          </cell>
          <cell r="H360">
            <v>-422168.1</v>
          </cell>
          <cell r="J360">
            <v>-422168.1</v>
          </cell>
        </row>
        <row r="361">
          <cell r="C361" t="str">
            <v xml:space="preserve">                FUTURE LIFE STYLE - CENTRAL</v>
          </cell>
          <cell r="D361">
            <v>10563987.029999999</v>
          </cell>
          <cell r="H361">
            <v>-10563987.029999999</v>
          </cell>
          <cell r="J361">
            <v>-10563987.029999999</v>
          </cell>
        </row>
        <row r="362">
          <cell r="C362" t="str">
            <v xml:space="preserve">                    FUTURE LIFESTYLE FASHION LTD - INDORE -INDORE</v>
          </cell>
          <cell r="D362">
            <v>592398.93000000005</v>
          </cell>
          <cell r="H362">
            <v>-592398.93000000005</v>
          </cell>
          <cell r="J362">
            <v>-592398.93000000005</v>
          </cell>
        </row>
        <row r="363">
          <cell r="C363" t="str">
            <v xml:space="preserve">                    FUTURE LIFESTYLE FASHIONS LTD  - MSM MALL -PUNE</v>
          </cell>
          <cell r="D363">
            <v>1143971</v>
          </cell>
          <cell r="H363">
            <v>-1143971</v>
          </cell>
          <cell r="J363">
            <v>-1143971</v>
          </cell>
        </row>
        <row r="364">
          <cell r="C364" t="str">
            <v xml:space="preserve">                    FUTURE LIFESTYLE FASHIONS LTD - BANNERGHATTA SPECTRUM MALL - BANGALORE -BANAGLORE</v>
          </cell>
          <cell r="D364">
            <v>544258.59</v>
          </cell>
          <cell r="H364">
            <v>-544258.59</v>
          </cell>
          <cell r="J364">
            <v>-544258.59</v>
          </cell>
        </row>
        <row r="365">
          <cell r="C365" t="str">
            <v xml:space="preserve">                    FUTURE LIFESTYLE FASHIONS LTD - BHUBANESWAR                                                         </v>
          </cell>
          <cell r="D365">
            <v>17577.04</v>
          </cell>
          <cell r="H365">
            <v>-17577.04</v>
          </cell>
          <cell r="J365">
            <v>-17577.04</v>
          </cell>
        </row>
        <row r="366">
          <cell r="C366" t="str">
            <v xml:space="preserve">                    FUTURE LIFESTYLE FASHIONS LTD - FRAZER ROAD -PATNA</v>
          </cell>
          <cell r="D366">
            <v>1483313.73</v>
          </cell>
          <cell r="H366">
            <v>-1483313.73</v>
          </cell>
          <cell r="J366">
            <v>-1483313.73</v>
          </cell>
        </row>
        <row r="367">
          <cell r="C367" t="str">
            <v xml:space="preserve">                    FUTURE LIFESTYLE FASHIONS LTD - GSM MALL  CHANDANAGAR HYDERABAD -SECUNDERABAD</v>
          </cell>
          <cell r="D367">
            <v>824587.07</v>
          </cell>
          <cell r="H367">
            <v>-824587.07</v>
          </cell>
          <cell r="J367">
            <v>-824587.07</v>
          </cell>
        </row>
        <row r="368">
          <cell r="C368" t="str">
            <v xml:space="preserve">                    FUTURE LIFESTYLE FASHIONS LTD - GUWAHATI (ASSAM) -GUWAHATI</v>
          </cell>
          <cell r="D368">
            <v>1763725.87</v>
          </cell>
          <cell r="H368">
            <v>-1763725.87</v>
          </cell>
          <cell r="J368">
            <v>-1763725.87</v>
          </cell>
        </row>
        <row r="369">
          <cell r="C369" t="str">
            <v xml:space="preserve">                    FUTURE LIFESTYLE FASHIONS LTD - HYDERABAD - GACHIBOWLI -SECUNDERABAD</v>
          </cell>
          <cell r="D369">
            <v>755740.8</v>
          </cell>
          <cell r="H369">
            <v>-755740.8</v>
          </cell>
          <cell r="J369">
            <v>-755740.8</v>
          </cell>
        </row>
        <row r="370">
          <cell r="C370" t="str">
            <v xml:space="preserve">                    FUTURE LIFESTYLE FASHIONS LTD - JHARKHAND - RANCHI -RANCHI</v>
          </cell>
          <cell r="D370">
            <v>908019.16</v>
          </cell>
          <cell r="H370">
            <v>-908019.16</v>
          </cell>
          <cell r="J370">
            <v>-908019.16</v>
          </cell>
        </row>
        <row r="371">
          <cell r="C371" t="str">
            <v xml:space="preserve">                    FUTURE LIFESTYLE FASHIONS LTD - JP NAGAR -BANAGLORE</v>
          </cell>
          <cell r="D371">
            <v>453825</v>
          </cell>
          <cell r="H371">
            <v>-453825</v>
          </cell>
          <cell r="J371">
            <v>-453825</v>
          </cell>
        </row>
        <row r="372">
          <cell r="C372" t="str">
            <v xml:space="preserve">                    FUTURE LIFESTYLE FASHIONS LTD - KOCHI -COCHIN</v>
          </cell>
          <cell r="D372">
            <v>71255.41</v>
          </cell>
          <cell r="H372">
            <v>-71255.41</v>
          </cell>
          <cell r="J372">
            <v>-71255.41</v>
          </cell>
        </row>
        <row r="373">
          <cell r="C373" t="str">
            <v xml:space="preserve">                    FUTURE LIFESTYLE FASHIONS LTD - KUKATPALLY - HYDERABAD -SECUNDERABAD</v>
          </cell>
          <cell r="D373">
            <v>425925.73</v>
          </cell>
          <cell r="H373">
            <v>-425925.73</v>
          </cell>
          <cell r="J373">
            <v>-425925.73</v>
          </cell>
        </row>
        <row r="374">
          <cell r="C374" t="str">
            <v xml:space="preserve">                    FUTURE LIFESTYLE FASHIONS LTD - PUNJAGUTTA ( G.S CENTRE POINT)  - HYDERABAD -HYDERABAD</v>
          </cell>
          <cell r="D374">
            <v>537475</v>
          </cell>
          <cell r="H374">
            <v>-537475</v>
          </cell>
          <cell r="J374">
            <v>-537475</v>
          </cell>
        </row>
        <row r="375">
          <cell r="C375" t="str">
            <v xml:space="preserve">                    FUTURE LIFESTYLE FASHIONS LTD (DIVISION CENTRAL) - CT-SILIGURI-COSMOS MALL -SILIGURI</v>
          </cell>
          <cell r="D375">
            <v>295652.37</v>
          </cell>
          <cell r="H375">
            <v>-295652.37</v>
          </cell>
          <cell r="J375">
            <v>-295652.37</v>
          </cell>
        </row>
        <row r="376">
          <cell r="C376" t="str">
            <v xml:space="preserve">                    FUTURE LIFESTYLE FASHIONS LTD BELLANDUR VILLAGE(SOUL SPACE SPIRIT) -BANGALORE</v>
          </cell>
          <cell r="D376">
            <v>110402.83</v>
          </cell>
          <cell r="H376">
            <v>-110402.83</v>
          </cell>
          <cell r="J376">
            <v>-110402.83</v>
          </cell>
        </row>
        <row r="377">
          <cell r="C377" t="str">
            <v xml:space="preserve">                    FUTURE LIFESTYLE FASHIONS LTD -JAIPUR</v>
          </cell>
          <cell r="D377">
            <v>635858.5</v>
          </cell>
          <cell r="H377">
            <v>-635858.5</v>
          </cell>
          <cell r="J377">
            <v>-635858.5</v>
          </cell>
        </row>
        <row r="378">
          <cell r="C378" t="str">
            <v xml:space="preserve">                GLOBUS STORES - SOR</v>
          </cell>
          <cell r="E378">
            <v>103394.68</v>
          </cell>
          <cell r="H378">
            <v>0</v>
          </cell>
          <cell r="I378">
            <v>103394.68</v>
          </cell>
          <cell r="J378">
            <v>103394.68</v>
          </cell>
        </row>
        <row r="379">
          <cell r="C379" t="str">
            <v xml:space="preserve">                    GLOBUS STORE LUDHIANA-WEST END MALL - SOR (STORE NO 61) -LUDHIANA</v>
          </cell>
          <cell r="E379">
            <v>130228</v>
          </cell>
          <cell r="H379">
            <v>0</v>
          </cell>
          <cell r="I379">
            <v>130228</v>
          </cell>
          <cell r="J379">
            <v>130228</v>
          </cell>
        </row>
        <row r="380">
          <cell r="C380" t="str">
            <v xml:space="preserve">                    GLOBUS STORE MORADABAD-WAVE CINEMA COMPLEX - SOR (STORE NO 38) -MORADABAD</v>
          </cell>
          <cell r="D380">
            <v>26833.32</v>
          </cell>
          <cell r="H380">
            <v>-26833.32</v>
          </cell>
          <cell r="J380">
            <v>-26833.32</v>
          </cell>
        </row>
        <row r="381">
          <cell r="C381" t="str">
            <v xml:space="preserve">                LIFE STYLE INTERNATIONAL</v>
          </cell>
          <cell r="D381">
            <v>48813149.619999997</v>
          </cell>
          <cell r="F381">
            <v>10687292</v>
          </cell>
          <cell r="G381">
            <v>16437356.050000001</v>
          </cell>
          <cell r="H381">
            <v>-43063085.57</v>
          </cell>
          <cell r="J381">
            <v>-43063085.57</v>
          </cell>
        </row>
        <row r="382">
          <cell r="C382" t="str">
            <v xml:space="preserve">                    LIFE STYLE INTERNATIONAL  (P) LTD - KOLKATA -KOLKATTA</v>
          </cell>
          <cell r="D382">
            <v>2287674.62</v>
          </cell>
          <cell r="F382">
            <v>395792</v>
          </cell>
          <cell r="G382">
            <v>423212.54</v>
          </cell>
          <cell r="H382">
            <v>-2260254.08</v>
          </cell>
          <cell r="J382">
            <v>-2260254.08</v>
          </cell>
        </row>
        <row r="383">
          <cell r="C383" t="str">
            <v xml:space="preserve">                    LIFE STYLE INTERNATIONAL (P)  LTD -GURGAON -GURGOAN</v>
          </cell>
          <cell r="D383">
            <v>1500705.35</v>
          </cell>
          <cell r="G383">
            <v>36865</v>
          </cell>
          <cell r="H383">
            <v>-1463840.35</v>
          </cell>
          <cell r="J383">
            <v>-1463840.35</v>
          </cell>
        </row>
        <row r="384">
          <cell r="C384" t="str">
            <v xml:space="preserve">                    LIFE STYLE INTERNATIONAL (P)  LTD MUMBAI -MUMBAI</v>
          </cell>
          <cell r="D384">
            <v>12002165.550000001</v>
          </cell>
          <cell r="F384">
            <v>2503485</v>
          </cell>
          <cell r="G384">
            <v>4508769.51</v>
          </cell>
          <cell r="H384">
            <v>-9996881.0399999991</v>
          </cell>
          <cell r="J384">
            <v>-9996881.0399999991</v>
          </cell>
        </row>
        <row r="385">
          <cell r="C385" t="str">
            <v xml:space="preserve">                    LIFE STYLE INTERNATIONAL (P) LTD - HYDERABAD -SECUNDERABAD</v>
          </cell>
          <cell r="D385">
            <v>5929689.21</v>
          </cell>
          <cell r="F385">
            <v>983103</v>
          </cell>
          <cell r="G385">
            <v>1102879</v>
          </cell>
          <cell r="H385">
            <v>-5809913.21</v>
          </cell>
          <cell r="J385">
            <v>-5809913.21</v>
          </cell>
        </row>
        <row r="386">
          <cell r="C386" t="str">
            <v xml:space="preserve">                    LIFE STYLE INTERNATIONAL (P) LTD- BANGALORE -BANAGLORE</v>
          </cell>
          <cell r="D386">
            <v>14356148.960000001</v>
          </cell>
          <cell r="F386">
            <v>3455910</v>
          </cell>
          <cell r="G386">
            <v>5449364</v>
          </cell>
          <cell r="H386">
            <v>-12362694.960000001</v>
          </cell>
          <cell r="J386">
            <v>-12362694.960000001</v>
          </cell>
        </row>
        <row r="387">
          <cell r="C387" t="str">
            <v xml:space="preserve">                    LIFE STYLE INTERNATIONAL (P) LTD -CHENNAI -CHENNAI</v>
          </cell>
          <cell r="D387">
            <v>5499921.6500000004</v>
          </cell>
          <cell r="F387">
            <v>277092</v>
          </cell>
          <cell r="H387">
            <v>-5777013.6500000004</v>
          </cell>
          <cell r="J387">
            <v>-5777013.6500000004</v>
          </cell>
        </row>
        <row r="388">
          <cell r="C388" t="str">
            <v xml:space="preserve">                    LIFE STYLE INTERNATIONAL (P) LTD- MEWAT -HARYANA</v>
          </cell>
          <cell r="D388">
            <v>7236844.2800000003</v>
          </cell>
          <cell r="F388">
            <v>3071910</v>
          </cell>
          <cell r="G388">
            <v>4916266</v>
          </cell>
          <cell r="H388">
            <v>-5392488.2800000003</v>
          </cell>
          <cell r="J388">
            <v>-5392488.2800000003</v>
          </cell>
        </row>
        <row r="389">
          <cell r="C389" t="str">
            <v xml:space="preserve">                RELIANCE - CENTRO</v>
          </cell>
          <cell r="D389">
            <v>8275991.29</v>
          </cell>
          <cell r="F389">
            <v>4319557</v>
          </cell>
          <cell r="G389">
            <v>3854876.85</v>
          </cell>
          <cell r="H389">
            <v>-8740671.4399999995</v>
          </cell>
          <cell r="J389">
            <v>-8740671.4399999995</v>
          </cell>
        </row>
        <row r="390">
          <cell r="C390" t="str">
            <v xml:space="preserve">                    RRL CENTRO ( SITE F1JH)  SPECTRUM MALL -BANGALORE</v>
          </cell>
          <cell r="E390">
            <v>17955.439999999999</v>
          </cell>
          <cell r="G390">
            <v>19889.28</v>
          </cell>
          <cell r="H390">
            <v>0</v>
          </cell>
          <cell r="I390">
            <v>37844.720000000001</v>
          </cell>
          <cell r="J390">
            <v>37844.720000000001</v>
          </cell>
        </row>
        <row r="391">
          <cell r="C391" t="str">
            <v xml:space="preserve">                    RRL CENTRO (SITE  F1ZC) BENGALURU-SOUL SPACE SPIRIT -BANGALORE</v>
          </cell>
          <cell r="D391">
            <v>260184.99</v>
          </cell>
          <cell r="F391">
            <v>258019</v>
          </cell>
          <cell r="G391">
            <v>189720.45</v>
          </cell>
          <cell r="H391">
            <v>-328483.53999999998</v>
          </cell>
          <cell r="J391">
            <v>-328483.53999999998</v>
          </cell>
        </row>
        <row r="392">
          <cell r="C392" t="str">
            <v xml:space="preserve">                    RRL CENTRO (SITE F1AD) MSM PARANJAPE PUNE -NAVI MUMBAI</v>
          </cell>
          <cell r="D392">
            <v>206770.64</v>
          </cell>
          <cell r="F392">
            <v>247904</v>
          </cell>
          <cell r="G392">
            <v>104077.37</v>
          </cell>
          <cell r="H392">
            <v>-350597.27</v>
          </cell>
          <cell r="J392">
            <v>-350597.27</v>
          </cell>
        </row>
        <row r="393">
          <cell r="C393" t="str">
            <v xml:space="preserve">                    RRL CENTRO (SITE F1BD) POONAM MALL NAGPUR -NAVI MUMBAI</v>
          </cell>
          <cell r="D393">
            <v>491919.61</v>
          </cell>
          <cell r="F393">
            <v>194978</v>
          </cell>
          <cell r="G393">
            <v>81966.929999999993</v>
          </cell>
          <cell r="H393">
            <v>-604930.68000000005</v>
          </cell>
          <cell r="J393">
            <v>-604930.68000000005</v>
          </cell>
        </row>
        <row r="394">
          <cell r="C394" t="str">
            <v xml:space="preserve">                    RRL CENTRO (SITE F1BI) PUNE-AMANORA-TOWN CENTER - PUNE-3 -PUNE</v>
          </cell>
          <cell r="D394">
            <v>84826.36</v>
          </cell>
          <cell r="G394">
            <v>22724</v>
          </cell>
          <cell r="H394">
            <v>-62102.36</v>
          </cell>
          <cell r="J394">
            <v>-62102.36</v>
          </cell>
        </row>
        <row r="395">
          <cell r="C395" t="str">
            <v xml:space="preserve">                    RRL CENTRO (SITE F1CD) PATNA-THE MALL-FRAZER ROAD -PATNA</v>
          </cell>
          <cell r="D395">
            <v>285212.65000000002</v>
          </cell>
          <cell r="F395">
            <v>275336</v>
          </cell>
          <cell r="G395">
            <v>79870.03</v>
          </cell>
          <cell r="H395">
            <v>-480678.62</v>
          </cell>
          <cell r="J395">
            <v>-480678.62</v>
          </cell>
        </row>
        <row r="396">
          <cell r="C396" t="str">
            <v xml:space="preserve">                    RRL CENTRO (SITE F1DI) GUWAHATI -GUWAHATI</v>
          </cell>
          <cell r="D396">
            <v>1439441.57</v>
          </cell>
          <cell r="F396">
            <v>349654</v>
          </cell>
          <cell r="G396">
            <v>474141.5</v>
          </cell>
          <cell r="H396">
            <v>-1314954.07</v>
          </cell>
          <cell r="J396">
            <v>-1314954.07</v>
          </cell>
        </row>
        <row r="397">
          <cell r="C397" t="str">
            <v xml:space="preserve">                    RRL CENTRO (SITE F1EI)  JAIPUR -JAIPUR</v>
          </cell>
          <cell r="D397">
            <v>239078.67</v>
          </cell>
          <cell r="F397">
            <v>210021</v>
          </cell>
          <cell r="G397">
            <v>120298.39</v>
          </cell>
          <cell r="H397">
            <v>-328801.28000000003</v>
          </cell>
          <cell r="J397">
            <v>-328801.28000000003</v>
          </cell>
        </row>
        <row r="398">
          <cell r="C398" t="str">
            <v xml:space="preserve">                    RRL CENTRO (SITE F1FH)  INDORE -BHOPAL</v>
          </cell>
          <cell r="E398">
            <v>128606</v>
          </cell>
          <cell r="H398">
            <v>0</v>
          </cell>
          <cell r="I398">
            <v>128606</v>
          </cell>
          <cell r="J398">
            <v>128606</v>
          </cell>
        </row>
        <row r="399">
          <cell r="C399" t="str">
            <v xml:space="preserve">                    RRL CENTRO (SITE F1FI) BHUBANESWAR -BHUBANESWAR</v>
          </cell>
          <cell r="D399">
            <v>1066745.52</v>
          </cell>
          <cell r="F399">
            <v>542422</v>
          </cell>
          <cell r="G399">
            <v>841552.95</v>
          </cell>
          <cell r="H399">
            <v>-767614.57</v>
          </cell>
          <cell r="J399">
            <v>-767614.57</v>
          </cell>
        </row>
        <row r="400">
          <cell r="C400" t="str">
            <v xml:space="preserve">                    RRL CENTRO (SITE F1GH) KUKATPALLY - HYDERABAD -KUKUTPALLY;HYDERABA</v>
          </cell>
          <cell r="D400">
            <v>158319.07999999999</v>
          </cell>
          <cell r="F400">
            <v>269751</v>
          </cell>
          <cell r="G400">
            <v>133476.70000000001</v>
          </cell>
          <cell r="H400">
            <v>-294593.38</v>
          </cell>
          <cell r="J400">
            <v>-294593.38</v>
          </cell>
        </row>
        <row r="401">
          <cell r="C401" t="str">
            <v xml:space="preserve">                    RRL CENTRO (SITE F1HH)  COSMOS MALL SILIGUDI -NORTH 24 PARGANAS</v>
          </cell>
          <cell r="D401">
            <v>292041.78999999998</v>
          </cell>
          <cell r="F401">
            <v>199314</v>
          </cell>
          <cell r="G401">
            <v>84617.600000000006</v>
          </cell>
          <cell r="H401">
            <v>-406738.19</v>
          </cell>
          <cell r="J401">
            <v>-406738.19</v>
          </cell>
        </row>
        <row r="402">
          <cell r="C402" t="str">
            <v xml:space="preserve">                    RRL CENTRO (SITE F1KI) KOCHI-M G ROAD-CENTRE SQUAR -KOCHI</v>
          </cell>
          <cell r="D402">
            <v>443592.65</v>
          </cell>
          <cell r="F402">
            <v>366207</v>
          </cell>
          <cell r="G402">
            <v>188668.78</v>
          </cell>
          <cell r="H402">
            <v>-621130.87</v>
          </cell>
          <cell r="J402">
            <v>-621130.87</v>
          </cell>
        </row>
        <row r="403">
          <cell r="C403" t="str">
            <v xml:space="preserve">                    RRL CENTRO (SITE F1LH)  GACHIBOWLI HYDERABAD -HYDERABAD CITY</v>
          </cell>
          <cell r="E403">
            <v>390201</v>
          </cell>
          <cell r="H403">
            <v>0</v>
          </cell>
          <cell r="I403">
            <v>390201</v>
          </cell>
          <cell r="J403">
            <v>390201</v>
          </cell>
        </row>
        <row r="404">
          <cell r="C404" t="str">
            <v xml:space="preserve">                    RRL CENTRO (SITE F1LI)  GSM MALL HYDERABAD -HYDERABAD CITY</v>
          </cell>
          <cell r="D404">
            <v>462321.91999999998</v>
          </cell>
          <cell r="F404">
            <v>310472</v>
          </cell>
          <cell r="G404">
            <v>141998.32999999999</v>
          </cell>
          <cell r="H404">
            <v>-630795.59</v>
          </cell>
          <cell r="J404">
            <v>-630795.59</v>
          </cell>
        </row>
        <row r="405">
          <cell r="C405" t="str">
            <v xml:space="preserve">                    RRL CENTRO (SITE F1PH) SAVYRAJ MALL RANCHI -RANCHI</v>
          </cell>
          <cell r="D405">
            <v>172954.75</v>
          </cell>
          <cell r="F405">
            <v>174489</v>
          </cell>
          <cell r="G405">
            <v>58416</v>
          </cell>
          <cell r="H405">
            <v>-289027.75</v>
          </cell>
          <cell r="J405">
            <v>-289027.75</v>
          </cell>
        </row>
        <row r="406">
          <cell r="C406" t="str">
            <v xml:space="preserve">                    RRL CENTRO (SITE F1TH)  ASCENT MALL PUNE -NAVI MUMBAI</v>
          </cell>
          <cell r="D406">
            <v>227261.28</v>
          </cell>
          <cell r="G406">
            <v>37113</v>
          </cell>
          <cell r="H406">
            <v>-190148.28</v>
          </cell>
          <cell r="J406">
            <v>-190148.28</v>
          </cell>
        </row>
        <row r="407">
          <cell r="C407" t="str">
            <v xml:space="preserve">                    RRL CENTRO (SITE F1UH) AHMEDABAD-AMBAVADI -AHMEDABAD</v>
          </cell>
          <cell r="D407">
            <v>627614.9</v>
          </cell>
          <cell r="F407">
            <v>339523</v>
          </cell>
          <cell r="G407">
            <v>67562.13</v>
          </cell>
          <cell r="H407">
            <v>-899575.77</v>
          </cell>
          <cell r="J407">
            <v>-899575.77</v>
          </cell>
        </row>
        <row r="408">
          <cell r="C408" t="str">
            <v xml:space="preserve">                    RRL CENTRO (SITE F1VH)  VISHAKAPATNAM-MAIN ROAD -VISAKHAPATNAM</v>
          </cell>
          <cell r="D408">
            <v>599973.36</v>
          </cell>
          <cell r="F408">
            <v>131138</v>
          </cell>
          <cell r="G408">
            <v>34558.800000000003</v>
          </cell>
          <cell r="H408">
            <v>-696552.56</v>
          </cell>
          <cell r="J408">
            <v>-696552.56</v>
          </cell>
        </row>
        <row r="409">
          <cell r="C409" t="str">
            <v xml:space="preserve">                    RRL CENTRO (SITE F1XH) LUCKNOW-SAHARA GANJ -LUCKNOW</v>
          </cell>
          <cell r="D409">
            <v>468896.78</v>
          </cell>
          <cell r="F409">
            <v>170379</v>
          </cell>
          <cell r="G409">
            <v>717073.02</v>
          </cell>
          <cell r="H409">
            <v>0</v>
          </cell>
          <cell r="I409">
            <v>77797.240000000005</v>
          </cell>
          <cell r="J409">
            <v>77797.240000000005</v>
          </cell>
        </row>
        <row r="410">
          <cell r="C410" t="str">
            <v xml:space="preserve">                    RRL CENTRO (SITE F1YH) THANE-DAHISAR-THAKUR MALL -MUMBAI</v>
          </cell>
          <cell r="D410">
            <v>636862.69999999995</v>
          </cell>
          <cell r="F410">
            <v>279950</v>
          </cell>
          <cell r="G410">
            <v>150678.97</v>
          </cell>
          <cell r="H410">
            <v>-766133.73</v>
          </cell>
          <cell r="J410">
            <v>-766133.73</v>
          </cell>
        </row>
        <row r="411">
          <cell r="C411" t="str">
            <v xml:space="preserve">                    RRL CENTRO (SITE TY5G)  GREAT INDIA PLACE-UTTAR PRADESH -LUCKNOW</v>
          </cell>
          <cell r="D411">
            <v>648734.51</v>
          </cell>
          <cell r="G411">
            <v>306472.62</v>
          </cell>
          <cell r="H411">
            <v>-342261.89</v>
          </cell>
          <cell r="J411">
            <v>-342261.89</v>
          </cell>
        </row>
        <row r="412">
          <cell r="C412" t="str">
            <v xml:space="preserve">                RELIANCE - FASHION FACTORY</v>
          </cell>
          <cell r="D412">
            <v>14812419.42</v>
          </cell>
          <cell r="F412">
            <v>4456096</v>
          </cell>
          <cell r="G412">
            <v>4875763.67</v>
          </cell>
          <cell r="H412">
            <v>-14392751.75</v>
          </cell>
          <cell r="J412">
            <v>-14392751.75</v>
          </cell>
        </row>
        <row r="413">
          <cell r="C413" t="str">
            <v xml:space="preserve">                    FF ( F1DH NEW DELHI-JANAKPURI)- RELIANCE RETAIL LIMITED -DELHI</v>
          </cell>
          <cell r="D413">
            <v>547923.96</v>
          </cell>
          <cell r="G413">
            <v>257813</v>
          </cell>
          <cell r="H413">
            <v>-290110.96000000002</v>
          </cell>
          <cell r="J413">
            <v>-290110.96000000002</v>
          </cell>
        </row>
        <row r="414">
          <cell r="C414" t="str">
            <v xml:space="preserve">                    FF ( F1EE  SALEM ) - RELIANCE RETAIL LIMITED -CHENNAI</v>
          </cell>
          <cell r="D414">
            <v>808187.56</v>
          </cell>
          <cell r="F414">
            <v>426071</v>
          </cell>
          <cell r="G414">
            <v>484792</v>
          </cell>
          <cell r="H414">
            <v>-749466.56</v>
          </cell>
          <cell r="J414">
            <v>-749466.56</v>
          </cell>
        </row>
        <row r="415">
          <cell r="C415" t="str">
            <v xml:space="preserve">                    FF ( F1FD  PATNA GODAVARI ) - RELIANCE RETAIL LIMITED -PATNA</v>
          </cell>
          <cell r="E415">
            <v>15385.72</v>
          </cell>
          <cell r="F415">
            <v>116516</v>
          </cell>
          <cell r="G415">
            <v>43996</v>
          </cell>
          <cell r="H415">
            <v>-57134.28</v>
          </cell>
          <cell r="J415">
            <v>-57134.28</v>
          </cell>
        </row>
        <row r="416">
          <cell r="C416" t="str">
            <v xml:space="preserve">                    FF ( F1GD PUNJAB) - RELIANCE RETAIL LIMITED -MOHALI</v>
          </cell>
          <cell r="D416">
            <v>676926</v>
          </cell>
          <cell r="F416">
            <v>139522</v>
          </cell>
          <cell r="G416">
            <v>40290</v>
          </cell>
          <cell r="H416">
            <v>-776158</v>
          </cell>
          <cell r="J416">
            <v>-776158</v>
          </cell>
        </row>
        <row r="417">
          <cell r="C417" t="str">
            <v xml:space="preserve">                    FF ( F1GD ZIRAKPUR)- RELIANCE RETAIL LIMITED -MOHALI</v>
          </cell>
          <cell r="E417">
            <v>362114.24</v>
          </cell>
          <cell r="G417">
            <v>154571</v>
          </cell>
          <cell r="H417">
            <v>0</v>
          </cell>
          <cell r="I417">
            <v>516685.24</v>
          </cell>
          <cell r="J417">
            <v>516685.24</v>
          </cell>
        </row>
        <row r="418">
          <cell r="C418" t="str">
            <v xml:space="preserve">                    FF ( F1GE PATNA RAJA BAZAR ) - RELIANCE RETAIL LIMITED -PATNA</v>
          </cell>
          <cell r="D418">
            <v>376726.65</v>
          </cell>
          <cell r="F418">
            <v>220867</v>
          </cell>
          <cell r="G418">
            <v>40160</v>
          </cell>
          <cell r="H418">
            <v>-557433.65</v>
          </cell>
          <cell r="J418">
            <v>-557433.65</v>
          </cell>
        </row>
        <row r="419">
          <cell r="C419" t="str">
            <v xml:space="preserve">                    FF ( F1GG ALLAHABAD ) - RELIANCE RETAIL LIMITED - UTTARPRADESH -LUCKNOW</v>
          </cell>
          <cell r="E419">
            <v>18723.79</v>
          </cell>
          <cell r="F419">
            <v>407117</v>
          </cell>
          <cell r="H419">
            <v>-388393.21</v>
          </cell>
          <cell r="J419">
            <v>-388393.21</v>
          </cell>
        </row>
        <row r="420">
          <cell r="C420" t="str">
            <v xml:space="preserve">                    FF ( F1IF SURAT) - RELIANCE RETAIL LIMITED -SURAT</v>
          </cell>
          <cell r="D420">
            <v>1013870.73</v>
          </cell>
          <cell r="F420">
            <v>181397</v>
          </cell>
          <cell r="G420">
            <v>33641</v>
          </cell>
          <cell r="H420">
            <v>-1161626.73</v>
          </cell>
          <cell r="J420">
            <v>-1161626.73</v>
          </cell>
        </row>
        <row r="421">
          <cell r="C421" t="str">
            <v xml:space="preserve">                    FF ( F1IG DEHARADUN) - RELIANCE RETAIL LIMITED - UTTARNCHAL -DEHARADUN</v>
          </cell>
          <cell r="D421">
            <v>137379.70000000001</v>
          </cell>
          <cell r="F421">
            <v>139633</v>
          </cell>
          <cell r="G421">
            <v>300236</v>
          </cell>
          <cell r="H421">
            <v>0</v>
          </cell>
          <cell r="I421">
            <v>23223.3</v>
          </cell>
          <cell r="J421">
            <v>23223.3</v>
          </cell>
        </row>
        <row r="422">
          <cell r="C422" t="str">
            <v xml:space="preserve">                    FF ( F1JD  SILIGURI ) - RELIANCE RETAIL LIMITED -SILIGURI</v>
          </cell>
          <cell r="D422">
            <v>789526.76</v>
          </cell>
          <cell r="F422">
            <v>203420</v>
          </cell>
          <cell r="G422">
            <v>34756</v>
          </cell>
          <cell r="H422">
            <v>-958190.76</v>
          </cell>
          <cell r="J422">
            <v>-958190.76</v>
          </cell>
        </row>
        <row r="423">
          <cell r="C423" t="str">
            <v xml:space="preserve">                    FF ( F1KE  JAIPUR ) - RELIANCE RETAIL LIMITED -JAIPUR</v>
          </cell>
          <cell r="D423">
            <v>1283931.47</v>
          </cell>
          <cell r="F423">
            <v>197468</v>
          </cell>
          <cell r="G423">
            <v>473591</v>
          </cell>
          <cell r="H423">
            <v>-1007808.47</v>
          </cell>
          <cell r="J423">
            <v>-1007808.47</v>
          </cell>
        </row>
        <row r="424">
          <cell r="C424" t="str">
            <v xml:space="preserve">                    FF ( F1LD HYD - DILSUKHNAGAR) - RELIANCE RETAIL LIMITED - TELANGANA -HYDERABAD CITY</v>
          </cell>
          <cell r="D424">
            <v>1122093.96</v>
          </cell>
          <cell r="F424">
            <v>352013</v>
          </cell>
          <cell r="G424">
            <v>92400</v>
          </cell>
          <cell r="H424">
            <v>-1381706.96</v>
          </cell>
          <cell r="J424">
            <v>-1381706.96</v>
          </cell>
        </row>
        <row r="425">
          <cell r="C425" t="str">
            <v xml:space="preserve">                    FF ( F1LE GHAZIABAD-JAIPURIA SUNRISE) -RELIANCE RETAIL LIMITED -LUCKNOW</v>
          </cell>
          <cell r="D425">
            <v>132142.46</v>
          </cell>
          <cell r="G425">
            <v>127674</v>
          </cell>
          <cell r="H425">
            <v>-4468.46</v>
          </cell>
          <cell r="J425">
            <v>-4468.46</v>
          </cell>
        </row>
        <row r="426">
          <cell r="C426" t="str">
            <v xml:space="preserve">                    FF ( F1NE AHMEDABAD )- RELIANCE RETAIL LIMITED - GUJARAT -AHMEDABAD</v>
          </cell>
          <cell r="D426">
            <v>394766.72</v>
          </cell>
          <cell r="F426">
            <v>247920</v>
          </cell>
          <cell r="G426">
            <v>434819</v>
          </cell>
          <cell r="H426">
            <v>-207867.72</v>
          </cell>
          <cell r="J426">
            <v>-207867.72</v>
          </cell>
        </row>
        <row r="427">
          <cell r="C427" t="str">
            <v xml:space="preserve">                    FF ( F1NG GUWAHATI-PRITHVI PLANET )- RELIANCE RETAIL LIMITED -KAMRUP</v>
          </cell>
          <cell r="D427">
            <v>951202.47</v>
          </cell>
          <cell r="F427">
            <v>205785</v>
          </cell>
          <cell r="G427">
            <v>274896</v>
          </cell>
          <cell r="H427">
            <v>-882091.47</v>
          </cell>
          <cell r="J427">
            <v>-882091.47</v>
          </cell>
        </row>
        <row r="428">
          <cell r="C428" t="str">
            <v xml:space="preserve">                    FF ( F1OD BENGALURU-SARJAPUR ROAD) - RELIANCE RETAIL LIMITED -BANGALORE</v>
          </cell>
          <cell r="D428">
            <v>794240.9</v>
          </cell>
          <cell r="F428">
            <v>237223</v>
          </cell>
          <cell r="G428">
            <v>237456.75</v>
          </cell>
          <cell r="H428">
            <v>-794007.15</v>
          </cell>
          <cell r="J428">
            <v>-794007.15</v>
          </cell>
        </row>
        <row r="429">
          <cell r="C429" t="str">
            <v xml:space="preserve">                    FF ( F1OG ASANSOL) - RELIANCE RETAIL LIMITED -NORTH 24 PARGANAS</v>
          </cell>
          <cell r="D429">
            <v>1095265.3600000001</v>
          </cell>
          <cell r="F429">
            <v>127320</v>
          </cell>
          <cell r="G429">
            <v>88126</v>
          </cell>
          <cell r="H429">
            <v>-1134459.3600000001</v>
          </cell>
          <cell r="J429">
            <v>-1134459.3600000001</v>
          </cell>
        </row>
        <row r="430">
          <cell r="C430" t="str">
            <v xml:space="preserve">                    FF ( F1QD KARNATAKA) - RELIANCE RETAIL LIMITED - -BANGALORE</v>
          </cell>
          <cell r="D430">
            <v>706695.91</v>
          </cell>
          <cell r="F430">
            <v>223465</v>
          </cell>
          <cell r="G430">
            <v>113872</v>
          </cell>
          <cell r="H430">
            <v>-816288.91</v>
          </cell>
          <cell r="J430">
            <v>-816288.91</v>
          </cell>
        </row>
        <row r="431">
          <cell r="C431" t="str">
            <v xml:space="preserve">                    FF ( F1RF LUCKNOW) - RELIACE RETAILS LIMITED -KANPUR</v>
          </cell>
          <cell r="D431">
            <v>782544.46</v>
          </cell>
          <cell r="F431">
            <v>146149</v>
          </cell>
          <cell r="G431">
            <v>194510</v>
          </cell>
          <cell r="H431">
            <v>-734183.46</v>
          </cell>
          <cell r="J431">
            <v>-734183.46</v>
          </cell>
        </row>
        <row r="432">
          <cell r="C432" t="str">
            <v xml:space="preserve">                    FF ( F1SG INDORE ) - RELIANCE RETAIL LIMITED -BHOPAL</v>
          </cell>
          <cell r="D432">
            <v>501634.57</v>
          </cell>
          <cell r="F432">
            <v>154307</v>
          </cell>
          <cell r="G432">
            <v>282213</v>
          </cell>
          <cell r="H432">
            <v>-373728.57</v>
          </cell>
          <cell r="J432">
            <v>-373728.57</v>
          </cell>
        </row>
        <row r="433">
          <cell r="C433" t="str">
            <v xml:space="preserve">                    FF ( F1TD  KUKATPALLY ) - RELIANCE RETAIL LIMITED -HYDERABAD CITY</v>
          </cell>
          <cell r="D433">
            <v>539207.57999999996</v>
          </cell>
          <cell r="F433">
            <v>286476</v>
          </cell>
          <cell r="G433">
            <v>19732</v>
          </cell>
          <cell r="H433">
            <v>-805951.58</v>
          </cell>
          <cell r="J433">
            <v>-805951.58</v>
          </cell>
        </row>
        <row r="434">
          <cell r="C434" t="str">
            <v xml:space="preserve">                    FF ( F1WG  LUCKNOW ) - RELIANCE RETAIL LIMITED -LUCKNOW</v>
          </cell>
          <cell r="E434">
            <v>138373.74</v>
          </cell>
          <cell r="F434">
            <v>106794</v>
          </cell>
          <cell r="G434">
            <v>289398</v>
          </cell>
          <cell r="H434">
            <v>0</v>
          </cell>
          <cell r="I434">
            <v>320977.74</v>
          </cell>
          <cell r="J434">
            <v>320977.74</v>
          </cell>
        </row>
        <row r="435">
          <cell r="C435" t="str">
            <v xml:space="preserve">                    FF ( F1XG CHENNAI- PALLIKARANAI) - RELIANCE RETAIL LIMTED -CHE NNAI</v>
          </cell>
          <cell r="D435">
            <v>1041627.09</v>
          </cell>
          <cell r="F435">
            <v>336633</v>
          </cell>
          <cell r="G435">
            <v>273309</v>
          </cell>
          <cell r="H435">
            <v>-1104951.0900000001</v>
          </cell>
          <cell r="J435">
            <v>-1104951.0900000001</v>
          </cell>
        </row>
        <row r="436">
          <cell r="C436" t="str">
            <v xml:space="preserve">                    FF ( FR1E KARNAL KUNJPURA ROAD) RELIANCE RETAIL LIMITED -GURGOAN</v>
          </cell>
          <cell r="E436">
            <v>827491.55</v>
          </cell>
          <cell r="H436">
            <v>0</v>
          </cell>
          <cell r="I436">
            <v>827491.55</v>
          </cell>
          <cell r="J436">
            <v>827491.55</v>
          </cell>
        </row>
        <row r="437">
          <cell r="C437" t="str">
            <v xml:space="preserve">                    FF ( FR1L RAEBARELI SATGURU HEIGH)- RELIANCE RETAIL LIMITED -LUCKNOW</v>
          </cell>
          <cell r="D437">
            <v>625590.85</v>
          </cell>
          <cell r="H437">
            <v>-625590.85</v>
          </cell>
          <cell r="J437">
            <v>-625590.85</v>
          </cell>
        </row>
        <row r="438">
          <cell r="C438" t="str">
            <v xml:space="preserve">                    FF ( FR1Y MORADABAD B R SQUARE ) - RELIANCE RETAIL LIMITED -LUCKNOW</v>
          </cell>
          <cell r="D438">
            <v>526483.30000000005</v>
          </cell>
          <cell r="G438">
            <v>736.92</v>
          </cell>
          <cell r="H438">
            <v>-525746.38</v>
          </cell>
          <cell r="J438">
            <v>-525746.38</v>
          </cell>
        </row>
        <row r="439">
          <cell r="C439" t="str">
            <v xml:space="preserve">                    FF ( FR2V  LUCKNOW-ALAMBAGH)- RELIANCE RETAIL LIMITED -LUCKNOW</v>
          </cell>
          <cell r="D439">
            <v>576939.12</v>
          </cell>
          <cell r="G439">
            <v>361898</v>
          </cell>
          <cell r="H439">
            <v>-215041.12</v>
          </cell>
          <cell r="J439">
            <v>-215041.12</v>
          </cell>
        </row>
        <row r="440">
          <cell r="C440" t="str">
            <v xml:space="preserve">                    FF ( FR3N TRITON MALL) - RELIANCE RETAIL LIMITED -JAIPUR</v>
          </cell>
          <cell r="D440">
            <v>749600.88</v>
          </cell>
          <cell r="G440">
            <v>220877</v>
          </cell>
          <cell r="H440">
            <v>-528723.88</v>
          </cell>
          <cell r="J440">
            <v>-528723.88</v>
          </cell>
        </row>
        <row r="441">
          <cell r="C441" t="str">
            <v xml:space="preserve">            ONLINE</v>
          </cell>
          <cell r="D441">
            <v>12174254.279999999</v>
          </cell>
          <cell r="F441">
            <v>6191511</v>
          </cell>
          <cell r="G441">
            <v>6741565.25</v>
          </cell>
          <cell r="H441">
            <v>-11624200.029999999</v>
          </cell>
          <cell r="J441">
            <v>-11624200.029999999</v>
          </cell>
        </row>
        <row r="442">
          <cell r="C442" t="str">
            <v xml:space="preserve">                DIRECT ONLINE CUSTOMER                                                                              </v>
          </cell>
          <cell r="F442">
            <v>3479</v>
          </cell>
          <cell r="H442">
            <v>-3479</v>
          </cell>
          <cell r="J442">
            <v>-3479</v>
          </cell>
        </row>
        <row r="443">
          <cell r="C443" t="str">
            <v xml:space="preserve">                FLIPKART ONLINE SALES                                                                               </v>
          </cell>
          <cell r="D443">
            <v>4974.8999999999996</v>
          </cell>
          <cell r="H443">
            <v>-4974.8999999999996</v>
          </cell>
          <cell r="J443">
            <v>-4974.8999999999996</v>
          </cell>
        </row>
        <row r="444">
          <cell r="C444" t="str">
            <v xml:space="preserve">                JIO MART                                                                                            </v>
          </cell>
          <cell r="D444">
            <v>29436.73</v>
          </cell>
          <cell r="H444">
            <v>-29436.73</v>
          </cell>
          <cell r="J444">
            <v>-29436.73</v>
          </cell>
        </row>
        <row r="445">
          <cell r="C445" t="str">
            <v xml:space="preserve">                MYNTRA DESIGNS - PPMP -NEW B2C -MUMBAI</v>
          </cell>
          <cell r="D445">
            <v>9344694.4100000001</v>
          </cell>
          <cell r="F445">
            <v>3482066</v>
          </cell>
          <cell r="G445">
            <v>4446944.9400000004</v>
          </cell>
          <cell r="H445">
            <v>-8379815.4699999997</v>
          </cell>
          <cell r="J445">
            <v>-8379815.4699999997</v>
          </cell>
        </row>
        <row r="446">
          <cell r="C446" t="str">
            <v xml:space="preserve">                MYNTRA DESIGNS - PPMP -NEW B2C-SHIPPING CHG-TDS 94C AC                                              </v>
          </cell>
          <cell r="G446">
            <v>117411.8</v>
          </cell>
          <cell r="H446">
            <v>0</v>
          </cell>
          <cell r="I446">
            <v>117411.8</v>
          </cell>
          <cell r="J446">
            <v>117411.8</v>
          </cell>
        </row>
        <row r="447">
          <cell r="C447" t="str">
            <v xml:space="preserve">                MYNTRA JABONG INDIA PVT LTD - HOSKOTE - B2C OLD                                                     </v>
          </cell>
          <cell r="E447">
            <v>0</v>
          </cell>
          <cell r="H447">
            <v>0</v>
          </cell>
          <cell r="I447">
            <v>0</v>
          </cell>
          <cell r="J447">
            <v>0</v>
          </cell>
        </row>
        <row r="448">
          <cell r="C448" t="str">
            <v xml:space="preserve">                RELIANCE AJIO - B2C- OMNI MODEL -TUMKUR</v>
          </cell>
          <cell r="D448">
            <v>2744378.65</v>
          </cell>
          <cell r="F448">
            <v>2670359</v>
          </cell>
          <cell r="G448">
            <v>1587189.66</v>
          </cell>
          <cell r="H448">
            <v>-3827547.99</v>
          </cell>
          <cell r="J448">
            <v>-3827547.99</v>
          </cell>
        </row>
        <row r="449">
          <cell r="C449" t="str">
            <v xml:space="preserve">                RELIANCE RETAIL LIMITED (AJIO) -TUMKUR</v>
          </cell>
          <cell r="G449">
            <v>555501.21</v>
          </cell>
          <cell r="H449">
            <v>0</v>
          </cell>
          <cell r="I449">
            <v>555501.21</v>
          </cell>
          <cell r="J449">
            <v>555501.21</v>
          </cell>
        </row>
        <row r="450">
          <cell r="C450" t="str">
            <v xml:space="preserve">                SHOPIFY PAYMENTS - RAZER      -MUMBAI</v>
          </cell>
          <cell r="G450">
            <v>6035.97</v>
          </cell>
          <cell r="H450">
            <v>0</v>
          </cell>
          <cell r="I450">
            <v>6035.97</v>
          </cell>
          <cell r="J450">
            <v>6035.97</v>
          </cell>
        </row>
        <row r="451">
          <cell r="C451" t="str">
            <v xml:space="preserve">                SHOPIFY-PAYU PAYMENTS-PYTM PAYMENT SERVICES                                                         </v>
          </cell>
          <cell r="D451">
            <v>50769.59</v>
          </cell>
          <cell r="F451">
            <v>35607</v>
          </cell>
          <cell r="G451">
            <v>28481.67</v>
          </cell>
          <cell r="H451">
            <v>-57894.92</v>
          </cell>
          <cell r="J451">
            <v>-57894.92</v>
          </cell>
        </row>
        <row r="452">
          <cell r="C452" t="str">
            <v xml:space="preserve">        OTHER BRANDS</v>
          </cell>
          <cell r="D452">
            <v>13528392.67</v>
          </cell>
          <cell r="F452">
            <v>9198601</v>
          </cell>
          <cell r="G452">
            <v>18614562.5</v>
          </cell>
          <cell r="H452">
            <v>-4112431.17</v>
          </cell>
          <cell r="J452">
            <v>-4112431.17</v>
          </cell>
        </row>
        <row r="453">
          <cell r="C453" t="str">
            <v xml:space="preserve">            OTHER BRAND</v>
          </cell>
          <cell r="D453">
            <v>12056197.76</v>
          </cell>
          <cell r="F453">
            <v>4424761</v>
          </cell>
          <cell r="G453">
            <v>11876220.4</v>
          </cell>
          <cell r="H453">
            <v>-4604738.3600000003</v>
          </cell>
          <cell r="J453">
            <v>-4604738.3600000003</v>
          </cell>
        </row>
        <row r="454">
          <cell r="C454" t="str">
            <v xml:space="preserve">                ACE TURTLE  OMNI PRIVATE LIMITED -BANAGLORE</v>
          </cell>
          <cell r="D454">
            <v>904289</v>
          </cell>
          <cell r="G454">
            <v>904289</v>
          </cell>
          <cell r="H454">
            <v>0</v>
          </cell>
          <cell r="J454">
            <v>0</v>
          </cell>
        </row>
        <row r="455">
          <cell r="C455" t="str">
            <v xml:space="preserve">                CELIO FUTURE FASHION PVT LTD  -BHIWANDI</v>
          </cell>
          <cell r="F455">
            <v>3886319</v>
          </cell>
          <cell r="G455">
            <v>614933</v>
          </cell>
          <cell r="H455">
            <v>-3271386</v>
          </cell>
          <cell r="J455">
            <v>-3271386</v>
          </cell>
        </row>
        <row r="456">
          <cell r="C456" t="str">
            <v xml:space="preserve">                INDIAN TERRAIN FASHIONS LIMITED -CHENNAI</v>
          </cell>
          <cell r="D456">
            <v>5047871.95</v>
          </cell>
          <cell r="F456">
            <v>534504</v>
          </cell>
          <cell r="G456">
            <v>4482962.4000000004</v>
          </cell>
          <cell r="H456">
            <v>-1099413.55</v>
          </cell>
          <cell r="J456">
            <v>-1099413.55</v>
          </cell>
        </row>
        <row r="457">
          <cell r="C457" t="str">
            <v xml:space="preserve">                PDS LIMITED                   -KOLKATA</v>
          </cell>
          <cell r="E457">
            <v>0.82</v>
          </cell>
          <cell r="H457">
            <v>0</v>
          </cell>
          <cell r="I457">
            <v>0.82</v>
          </cell>
          <cell r="J457">
            <v>0.82</v>
          </cell>
        </row>
        <row r="458">
          <cell r="C458" t="str">
            <v xml:space="preserve">                PEPE JEANS INDIA LIMITED      -MUMBAI</v>
          </cell>
          <cell r="D458">
            <v>5880850.6399999997</v>
          </cell>
          <cell r="F458">
            <v>3938</v>
          </cell>
          <cell r="G458">
            <v>5874036</v>
          </cell>
          <cell r="H458">
            <v>-10752.64</v>
          </cell>
          <cell r="J458">
            <v>-10752.64</v>
          </cell>
        </row>
        <row r="459">
          <cell r="C459" t="str">
            <v xml:space="preserve">                PUMA SPORTS INDIA PVT LTD     -BANGALORE</v>
          </cell>
          <cell r="D459">
            <v>128035.19</v>
          </cell>
          <cell r="H459">
            <v>-128035.19</v>
          </cell>
          <cell r="J459">
            <v>-128035.19</v>
          </cell>
        </row>
        <row r="460">
          <cell r="C460" t="str">
            <v xml:space="preserve">                RADHAMANI TEXTILES PRIVATE LIMITED-DEBTOR -BANGALORE</v>
          </cell>
          <cell r="D460">
            <v>111181.75999999999</v>
          </cell>
          <cell r="H460">
            <v>-111181.75999999999</v>
          </cell>
          <cell r="J460">
            <v>-111181.75999999999</v>
          </cell>
        </row>
        <row r="461">
          <cell r="C461" t="str">
            <v xml:space="preserve">                SELFX INDIA PVT.LTD           -GURUGRAM</v>
          </cell>
          <cell r="E461">
            <v>14439.26</v>
          </cell>
          <cell r="H461">
            <v>0</v>
          </cell>
          <cell r="I461">
            <v>14439.26</v>
          </cell>
          <cell r="J461">
            <v>14439.26</v>
          </cell>
        </row>
        <row r="462">
          <cell r="C462" t="str">
            <v xml:space="preserve">                SHOPPER STOP LTD-KA           -BANAGLORE</v>
          </cell>
          <cell r="E462">
            <v>6072.7</v>
          </cell>
          <cell r="H462">
            <v>0</v>
          </cell>
          <cell r="I462">
            <v>6072.7</v>
          </cell>
          <cell r="J462">
            <v>6072.7</v>
          </cell>
        </row>
        <row r="463">
          <cell r="C463" t="str">
            <v xml:space="preserve">                ZETWERK MANUFACTURING BUSINESSES PRIVATE LIMITED -BANGALORE</v>
          </cell>
          <cell r="D463">
            <v>4482</v>
          </cell>
          <cell r="H463">
            <v>-4482</v>
          </cell>
          <cell r="J463">
            <v>-4482</v>
          </cell>
        </row>
        <row r="464">
          <cell r="C464" t="str">
            <v xml:space="preserve">            OTHERS / STOCKLOT</v>
          </cell>
          <cell r="D464">
            <v>1324905.9099999999</v>
          </cell>
          <cell r="F464">
            <v>4678836</v>
          </cell>
          <cell r="G464">
            <v>6591388.0999999996</v>
          </cell>
          <cell r="H464">
            <v>0</v>
          </cell>
          <cell r="I464">
            <v>587646.18999999994</v>
          </cell>
          <cell r="J464">
            <v>587646.18999999994</v>
          </cell>
        </row>
        <row r="465">
          <cell r="C465" t="str">
            <v xml:space="preserve">                ABHIRAJ GARMENTS              -BANGALORE</v>
          </cell>
          <cell r="E465">
            <v>36744</v>
          </cell>
          <cell r="H465">
            <v>0</v>
          </cell>
          <cell r="I465">
            <v>36744</v>
          </cell>
          <cell r="J465">
            <v>36744</v>
          </cell>
        </row>
        <row r="466">
          <cell r="C466" t="str">
            <v xml:space="preserve">                ALLURE FASHIONS ( INDIA)      -BANGALORE</v>
          </cell>
          <cell r="F466">
            <v>1737578</v>
          </cell>
          <cell r="G466">
            <v>1699542</v>
          </cell>
          <cell r="H466">
            <v>-38036</v>
          </cell>
          <cell r="J466">
            <v>-38036</v>
          </cell>
        </row>
        <row r="467">
          <cell r="C467" t="str">
            <v xml:space="preserve">                ARS EXPORT                    -BANGALORE</v>
          </cell>
          <cell r="E467">
            <v>21168</v>
          </cell>
          <cell r="H467">
            <v>0</v>
          </cell>
          <cell r="I467">
            <v>21168</v>
          </cell>
          <cell r="J467">
            <v>21168</v>
          </cell>
        </row>
        <row r="468">
          <cell r="C468" t="str">
            <v xml:space="preserve">                BALU EXPORTS,                 -TIRUPUR</v>
          </cell>
          <cell r="E468">
            <v>2520</v>
          </cell>
          <cell r="H468">
            <v>0</v>
          </cell>
          <cell r="I468">
            <v>2520</v>
          </cell>
          <cell r="J468">
            <v>2520</v>
          </cell>
        </row>
        <row r="469">
          <cell r="C469" t="str">
            <v xml:space="preserve">                CELEBRITY FASHIONS LIMITED    -CHENNAI</v>
          </cell>
          <cell r="D469">
            <v>2668</v>
          </cell>
          <cell r="H469">
            <v>-2668</v>
          </cell>
          <cell r="J469">
            <v>-2668</v>
          </cell>
        </row>
        <row r="470">
          <cell r="C470" t="str">
            <v xml:space="preserve">                CREDENCE ENTERPRISES PVT LTD  -RANCHI</v>
          </cell>
          <cell r="E470">
            <v>443145</v>
          </cell>
          <cell r="H470">
            <v>0</v>
          </cell>
          <cell r="I470">
            <v>443145</v>
          </cell>
          <cell r="J470">
            <v>443145</v>
          </cell>
        </row>
        <row r="471">
          <cell r="C471" t="str">
            <v xml:space="preserve">                FASHION FIESTA                -SRINAGAR</v>
          </cell>
          <cell r="E471">
            <v>585272</v>
          </cell>
          <cell r="H471">
            <v>0</v>
          </cell>
          <cell r="I471">
            <v>585272</v>
          </cell>
          <cell r="J471">
            <v>585272</v>
          </cell>
        </row>
        <row r="472">
          <cell r="C472" t="str">
            <v xml:space="preserve">                FORTITUDE GROUPS              -HARYANA</v>
          </cell>
          <cell r="D472">
            <v>588</v>
          </cell>
          <cell r="H472">
            <v>-588</v>
          </cell>
          <cell r="J472">
            <v>-588</v>
          </cell>
        </row>
        <row r="473">
          <cell r="C473" t="str">
            <v xml:space="preserve">                GAURAV                        -PUNE</v>
          </cell>
          <cell r="E473">
            <v>57293.2</v>
          </cell>
          <cell r="H473">
            <v>0</v>
          </cell>
          <cell r="I473">
            <v>57293.2</v>
          </cell>
          <cell r="J473">
            <v>57293.2</v>
          </cell>
        </row>
        <row r="474">
          <cell r="C474" t="str">
            <v xml:space="preserve">                GAURAV JAGGI                  -BANAGLORE</v>
          </cell>
          <cell r="D474">
            <v>1890</v>
          </cell>
          <cell r="H474">
            <v>-1890</v>
          </cell>
          <cell r="J474">
            <v>-1890</v>
          </cell>
        </row>
        <row r="475">
          <cell r="C475" t="str">
            <v xml:space="preserve">                HIND HOSIERY MILLS            -LUDHIANA</v>
          </cell>
          <cell r="D475">
            <v>18181</v>
          </cell>
          <cell r="H475">
            <v>-18181</v>
          </cell>
          <cell r="J475">
            <v>-18181</v>
          </cell>
        </row>
        <row r="476">
          <cell r="C476" t="str">
            <v xml:space="preserve">                INNOVATIVE RETAIL CONCEPTS PRIVATE LIMITED ( DASANAPURA ) -BANAGLORE</v>
          </cell>
          <cell r="E476">
            <v>45</v>
          </cell>
          <cell r="H476">
            <v>0</v>
          </cell>
          <cell r="I476">
            <v>45</v>
          </cell>
          <cell r="J476">
            <v>45</v>
          </cell>
        </row>
        <row r="477">
          <cell r="C477" t="str">
            <v xml:space="preserve">                JAI VESHNO JI TRADERS         -HARIDWAR</v>
          </cell>
          <cell r="D477">
            <v>309732</v>
          </cell>
          <cell r="H477">
            <v>-309732</v>
          </cell>
          <cell r="J477">
            <v>-309732</v>
          </cell>
        </row>
        <row r="478">
          <cell r="C478" t="str">
            <v xml:space="preserve">                JGM INDUSTRIES PVT. LTD.      -LUDHIANA</v>
          </cell>
          <cell r="D478">
            <v>2281</v>
          </cell>
          <cell r="H478">
            <v>-2281</v>
          </cell>
          <cell r="J478">
            <v>-2281</v>
          </cell>
        </row>
        <row r="479">
          <cell r="C479" t="str">
            <v xml:space="preserve">                K SQUARE ENTEPRISES           -BANGALORE</v>
          </cell>
          <cell r="D479">
            <v>18525.57</v>
          </cell>
          <cell r="H479">
            <v>-18525.57</v>
          </cell>
          <cell r="J479">
            <v>-18525.57</v>
          </cell>
        </row>
        <row r="480">
          <cell r="C480" t="str">
            <v xml:space="preserve">                K2 TECHNOSOFT INDIA PVT LTD   -PUNE</v>
          </cell>
          <cell r="E480">
            <v>2145</v>
          </cell>
          <cell r="H480">
            <v>0</v>
          </cell>
          <cell r="I480">
            <v>2145</v>
          </cell>
          <cell r="J480">
            <v>2145</v>
          </cell>
        </row>
        <row r="481">
          <cell r="C481" t="str">
            <v xml:space="preserve">                KAMALA APPARELS               -CHENNAI</v>
          </cell>
          <cell r="D481">
            <v>999700</v>
          </cell>
          <cell r="G481">
            <v>1000000</v>
          </cell>
          <cell r="H481">
            <v>0</v>
          </cell>
          <cell r="I481">
            <v>300</v>
          </cell>
          <cell r="J481">
            <v>300</v>
          </cell>
        </row>
        <row r="482">
          <cell r="C482" t="str">
            <v xml:space="preserve">                KAMALA APPARELS - BANGALORE   -BANAGLORE</v>
          </cell>
          <cell r="E482">
            <v>28268</v>
          </cell>
          <cell r="H482">
            <v>0</v>
          </cell>
          <cell r="I482">
            <v>28268</v>
          </cell>
          <cell r="J482">
            <v>28268</v>
          </cell>
        </row>
        <row r="483">
          <cell r="C483" t="str">
            <v xml:space="preserve">                KLASSIC FABRICS               -MUMBAI</v>
          </cell>
          <cell r="D483">
            <v>8137.5</v>
          </cell>
          <cell r="H483">
            <v>-8137.5</v>
          </cell>
          <cell r="J483">
            <v>-8137.5</v>
          </cell>
        </row>
        <row r="484">
          <cell r="C484" t="str">
            <v xml:space="preserve">                MOTHERLAND GARMENTS PVT LTD ( DEBTOR) -BANGALORE</v>
          </cell>
          <cell r="D484">
            <v>315000</v>
          </cell>
          <cell r="H484">
            <v>-315000</v>
          </cell>
          <cell r="J484">
            <v>-315000</v>
          </cell>
        </row>
        <row r="485">
          <cell r="C485" t="str">
            <v xml:space="preserve">                NANDANA CREATIONS             -BANAGLORE</v>
          </cell>
          <cell r="D485">
            <v>1</v>
          </cell>
          <cell r="H485">
            <v>-1</v>
          </cell>
          <cell r="J485">
            <v>-1</v>
          </cell>
        </row>
        <row r="486">
          <cell r="C486" t="str">
            <v xml:space="preserve">                NYKA EVENT PVT LTD            -MUMBAI</v>
          </cell>
          <cell r="E486">
            <v>94136.960000000006</v>
          </cell>
          <cell r="H486">
            <v>0</v>
          </cell>
          <cell r="I486">
            <v>94136.960000000006</v>
          </cell>
          <cell r="J486">
            <v>94136.960000000006</v>
          </cell>
        </row>
        <row r="487">
          <cell r="C487" t="str">
            <v xml:space="preserve">                PARV MACHHAR                  -AKHOLA</v>
          </cell>
          <cell r="D487">
            <v>4949</v>
          </cell>
          <cell r="H487">
            <v>-4949</v>
          </cell>
          <cell r="J487">
            <v>-4949</v>
          </cell>
        </row>
        <row r="488">
          <cell r="C488" t="str">
            <v xml:space="preserve">                PETEXX INDIA EXPORTS          -TIRUPUR</v>
          </cell>
          <cell r="D488">
            <v>2843</v>
          </cell>
          <cell r="H488">
            <v>-2843</v>
          </cell>
          <cell r="J488">
            <v>-2843</v>
          </cell>
        </row>
        <row r="489">
          <cell r="C489" t="str">
            <v xml:space="preserve">                PRATEEK APPARELS PVT LTD      -BANAGLORE</v>
          </cell>
          <cell r="D489">
            <v>37767</v>
          </cell>
          <cell r="H489">
            <v>-37767</v>
          </cell>
          <cell r="J489">
            <v>-37767</v>
          </cell>
        </row>
        <row r="490">
          <cell r="C490" t="str">
            <v xml:space="preserve">                R G TRADING                   -BANGALORE</v>
          </cell>
          <cell r="F490">
            <v>50000</v>
          </cell>
          <cell r="G490">
            <v>50000</v>
          </cell>
          <cell r="H490">
            <v>0</v>
          </cell>
          <cell r="J490">
            <v>0</v>
          </cell>
        </row>
        <row r="491">
          <cell r="C491" t="str">
            <v xml:space="preserve">                RADHEY DEPARTMENTAL STORE     -DEHARADUN</v>
          </cell>
          <cell r="D491">
            <v>1532</v>
          </cell>
          <cell r="H491">
            <v>-1532</v>
          </cell>
          <cell r="J491">
            <v>-1532</v>
          </cell>
        </row>
        <row r="492">
          <cell r="C492" t="str">
            <v xml:space="preserve">                RAJ CREATIONS                 -BANGALORE</v>
          </cell>
          <cell r="D492">
            <v>149281</v>
          </cell>
          <cell r="H492">
            <v>-149281</v>
          </cell>
          <cell r="J492">
            <v>-149281</v>
          </cell>
        </row>
        <row r="493">
          <cell r="C493" t="str">
            <v xml:space="preserve">                RETAIL SALES LOCAL            -BANAGLORE</v>
          </cell>
          <cell r="E493">
            <v>7133</v>
          </cell>
          <cell r="F493">
            <v>20198</v>
          </cell>
          <cell r="H493">
            <v>-13065</v>
          </cell>
          <cell r="J493">
            <v>-13065</v>
          </cell>
        </row>
        <row r="494">
          <cell r="C494" t="str">
            <v xml:space="preserve">                RISHI SOOD                                                                                          </v>
          </cell>
          <cell r="D494">
            <v>9138</v>
          </cell>
          <cell r="H494">
            <v>-9138</v>
          </cell>
          <cell r="J494">
            <v>-9138</v>
          </cell>
        </row>
        <row r="495">
          <cell r="C495" t="str">
            <v xml:space="preserve">                S K TRADERS                   -BANAGLORE</v>
          </cell>
          <cell r="E495">
            <v>122099</v>
          </cell>
          <cell r="H495">
            <v>0</v>
          </cell>
          <cell r="I495">
            <v>122099</v>
          </cell>
          <cell r="J495">
            <v>122099</v>
          </cell>
        </row>
        <row r="496">
          <cell r="C496" t="str">
            <v xml:space="preserve">                SALE OF CHINDI                -BANGALORE</v>
          </cell>
          <cell r="G496">
            <v>207480</v>
          </cell>
          <cell r="H496">
            <v>0</v>
          </cell>
          <cell r="I496">
            <v>207480</v>
          </cell>
          <cell r="J496">
            <v>207480</v>
          </cell>
        </row>
        <row r="497">
          <cell r="C497" t="str">
            <v xml:space="preserve">                SANGEETA                      -MUMBAI</v>
          </cell>
          <cell r="D497">
            <v>11182</v>
          </cell>
          <cell r="F497">
            <v>27170</v>
          </cell>
          <cell r="G497">
            <v>25957</v>
          </cell>
          <cell r="H497">
            <v>-12395</v>
          </cell>
          <cell r="J497">
            <v>-12395</v>
          </cell>
        </row>
        <row r="498">
          <cell r="C498" t="str">
            <v xml:space="preserve">                SHRI SAI ENTERPRISES          -NEW DELHI</v>
          </cell>
          <cell r="D498">
            <v>6046</v>
          </cell>
          <cell r="H498">
            <v>-6046</v>
          </cell>
          <cell r="J498">
            <v>-6046</v>
          </cell>
        </row>
        <row r="499">
          <cell r="C499" t="str">
            <v xml:space="preserve">                SHRI VAISHNO JI TRADERS       -HARIDWAR</v>
          </cell>
          <cell r="E499">
            <v>17000</v>
          </cell>
          <cell r="H499">
            <v>0</v>
          </cell>
          <cell r="I499">
            <v>17000</v>
          </cell>
          <cell r="J499">
            <v>17000</v>
          </cell>
        </row>
        <row r="500">
          <cell r="C500" t="str">
            <v xml:space="preserve">                SLR GARMENTS                  -BANGALORE</v>
          </cell>
          <cell r="D500">
            <v>541773</v>
          </cell>
          <cell r="G500">
            <v>539517</v>
          </cell>
          <cell r="H500">
            <v>-2256</v>
          </cell>
          <cell r="J500">
            <v>-2256</v>
          </cell>
        </row>
        <row r="501">
          <cell r="C501" t="str">
            <v xml:space="preserve">                SRI MANJUNATHA CREATIONS (LOKESH STOCK LOT) -BANGALORE</v>
          </cell>
          <cell r="F501">
            <v>2843862</v>
          </cell>
          <cell r="G501">
            <v>2843862</v>
          </cell>
          <cell r="H501">
            <v>0</v>
          </cell>
          <cell r="J501">
            <v>0</v>
          </cell>
        </row>
        <row r="502">
          <cell r="C502" t="str">
            <v xml:space="preserve">                SSS GLOBAL FASHIONS                                                                                 </v>
          </cell>
          <cell r="E502">
            <v>10310</v>
          </cell>
          <cell r="H502">
            <v>0</v>
          </cell>
          <cell r="I502">
            <v>10310</v>
          </cell>
          <cell r="J502">
            <v>10310</v>
          </cell>
        </row>
        <row r="503">
          <cell r="C503" t="str">
            <v xml:space="preserve">                SUSPENCE A/C                  -BANGALORE</v>
          </cell>
          <cell r="F503">
            <v>28</v>
          </cell>
          <cell r="G503">
            <v>30.1</v>
          </cell>
          <cell r="H503">
            <v>0</v>
          </cell>
          <cell r="I503">
            <v>2.1</v>
          </cell>
          <cell r="J503">
            <v>2.1</v>
          </cell>
        </row>
        <row r="504">
          <cell r="C504" t="str">
            <v xml:space="preserve">                TEXTILE INTERNATIONALS        -BANGALORE</v>
          </cell>
          <cell r="D504">
            <v>299986</v>
          </cell>
          <cell r="G504">
            <v>225000</v>
          </cell>
          <cell r="H504">
            <v>-74986</v>
          </cell>
          <cell r="J504">
            <v>-74986</v>
          </cell>
        </row>
        <row r="505">
          <cell r="C505" t="str">
            <v xml:space="preserve">                VENKATESH A (CAD)             -BANAGLORE</v>
          </cell>
          <cell r="D505">
            <v>4536</v>
          </cell>
          <cell r="H505">
            <v>-4536</v>
          </cell>
          <cell r="J505">
            <v>-4536</v>
          </cell>
        </row>
        <row r="506">
          <cell r="C506" t="str">
            <v xml:space="preserve">                VISHAL SURI                                                                                         </v>
          </cell>
          <cell r="D506">
            <v>3199</v>
          </cell>
          <cell r="H506">
            <v>-3199</v>
          </cell>
          <cell r="J506">
            <v>-3199</v>
          </cell>
        </row>
        <row r="507">
          <cell r="C507" t="str">
            <v xml:space="preserve">                VIVEK TRIPATHI                -BANAGLORE</v>
          </cell>
          <cell r="D507">
            <v>3249</v>
          </cell>
          <cell r="H507">
            <v>-3249</v>
          </cell>
          <cell r="J507">
            <v>-3249</v>
          </cell>
        </row>
        <row r="508">
          <cell r="C508" t="str">
            <v xml:space="preserve">            PPE KIT CUSTOMES</v>
          </cell>
          <cell r="D508">
            <v>19787</v>
          </cell>
          <cell r="H508">
            <v>-19787</v>
          </cell>
          <cell r="J508">
            <v>-19787</v>
          </cell>
        </row>
        <row r="509">
          <cell r="C509" t="str">
            <v xml:space="preserve">                JIYANSH ENTERPRISE            -SURAT</v>
          </cell>
          <cell r="D509">
            <v>2400</v>
          </cell>
          <cell r="H509">
            <v>-2400</v>
          </cell>
          <cell r="J509">
            <v>-2400</v>
          </cell>
        </row>
        <row r="510">
          <cell r="C510" t="str">
            <v xml:space="preserve">                SHIBANI CHHABRIA GARMENTS PUR                                                                       </v>
          </cell>
          <cell r="D510">
            <v>5</v>
          </cell>
          <cell r="H510">
            <v>-5</v>
          </cell>
          <cell r="J510">
            <v>-5</v>
          </cell>
        </row>
        <row r="511">
          <cell r="C511" t="str">
            <v xml:space="preserve">                SUMITH SIDDAGANGAIAH                                                                                </v>
          </cell>
          <cell r="D511">
            <v>1260</v>
          </cell>
          <cell r="H511">
            <v>-1260</v>
          </cell>
          <cell r="J511">
            <v>-1260</v>
          </cell>
        </row>
        <row r="512">
          <cell r="C512" t="str">
            <v xml:space="preserve">                SUPERMARKET GROCERY SUPPLIES PVT LTD - MUMBAI -BHIWANDI</v>
          </cell>
          <cell r="D512">
            <v>16122</v>
          </cell>
          <cell r="H512">
            <v>-16122</v>
          </cell>
          <cell r="J512">
            <v>-16122</v>
          </cell>
        </row>
        <row r="513">
          <cell r="C513" t="str">
            <v xml:space="preserve">            STAFF</v>
          </cell>
          <cell r="D513">
            <v>127502</v>
          </cell>
          <cell r="F513">
            <v>95004</v>
          </cell>
          <cell r="G513">
            <v>146954</v>
          </cell>
          <cell r="H513">
            <v>-75552</v>
          </cell>
          <cell r="J513">
            <v>-75552</v>
          </cell>
        </row>
        <row r="514">
          <cell r="C514" t="str">
            <v xml:space="preserve">                ABHISHEK GC (TOKEN NO. 1118)                                                                        </v>
          </cell>
          <cell r="F514">
            <v>3517</v>
          </cell>
          <cell r="G514">
            <v>3517</v>
          </cell>
          <cell r="H514">
            <v>0</v>
          </cell>
          <cell r="J514">
            <v>0</v>
          </cell>
        </row>
        <row r="515">
          <cell r="C515" t="str">
            <v xml:space="preserve">                AKSHAY AHUJA                                                                                        </v>
          </cell>
          <cell r="D515">
            <v>10020</v>
          </cell>
          <cell r="H515">
            <v>-10020</v>
          </cell>
          <cell r="J515">
            <v>-10020</v>
          </cell>
        </row>
        <row r="516">
          <cell r="C516" t="str">
            <v xml:space="preserve">                ANIL DESRAJ SOOD - GARMENT PURCHASE                                                                 </v>
          </cell>
          <cell r="F516">
            <v>7085</v>
          </cell>
          <cell r="G516">
            <v>7085</v>
          </cell>
          <cell r="H516">
            <v>0</v>
          </cell>
          <cell r="J516">
            <v>0</v>
          </cell>
        </row>
        <row r="517">
          <cell r="C517" t="str">
            <v xml:space="preserve">                ASHISH TYAGI GARMENTS PURCHASE                                                                      </v>
          </cell>
          <cell r="F517">
            <v>8183</v>
          </cell>
          <cell r="G517">
            <v>8183</v>
          </cell>
          <cell r="H517">
            <v>0</v>
          </cell>
          <cell r="J517">
            <v>0</v>
          </cell>
        </row>
        <row r="518">
          <cell r="C518" t="str">
            <v xml:space="preserve">                AVIT ANAND ( JUNIOR MERCHANDISER T NO 10778) - GARMENT PURCHASE                                     </v>
          </cell>
          <cell r="D518">
            <v>4300</v>
          </cell>
          <cell r="H518">
            <v>-4300</v>
          </cell>
          <cell r="J518">
            <v>-4300</v>
          </cell>
        </row>
        <row r="519">
          <cell r="C519" t="str">
            <v xml:space="preserve">                BALASUBRAMANIAM G (GARMENTS PURCHASE)                                                               </v>
          </cell>
          <cell r="D519">
            <v>21246</v>
          </cell>
          <cell r="H519">
            <v>-21246</v>
          </cell>
          <cell r="J519">
            <v>-21246</v>
          </cell>
        </row>
        <row r="520">
          <cell r="C520" t="str">
            <v xml:space="preserve">                BIMLESH KUMAR MARKETINGGARMENTS PURCHASE TN : 1165                                                  </v>
          </cell>
          <cell r="F520">
            <v>945</v>
          </cell>
          <cell r="G520">
            <v>945</v>
          </cell>
          <cell r="H520">
            <v>0</v>
          </cell>
          <cell r="J520">
            <v>0</v>
          </cell>
        </row>
        <row r="521">
          <cell r="C521" t="str">
            <v xml:space="preserve">                CHANDRU TS-244 GAR PURCHASE   -BANGALORE</v>
          </cell>
          <cell r="D521">
            <v>2678</v>
          </cell>
          <cell r="H521">
            <v>-2678</v>
          </cell>
          <cell r="J521">
            <v>-2678</v>
          </cell>
        </row>
        <row r="522">
          <cell r="C522" t="str">
            <v xml:space="preserve">                DAMODAR CHHABRIA - GARMENTS PURCHASE                                                                </v>
          </cell>
          <cell r="D522">
            <v>303</v>
          </cell>
          <cell r="F522">
            <v>12</v>
          </cell>
          <cell r="H522">
            <v>-315</v>
          </cell>
          <cell r="J522">
            <v>-315</v>
          </cell>
        </row>
        <row r="523">
          <cell r="C523" t="str">
            <v xml:space="preserve">                DINESH KUMAR D.B - GARMENT PURCHASE                                                                 </v>
          </cell>
          <cell r="F523">
            <v>11127</v>
          </cell>
          <cell r="G523">
            <v>11127</v>
          </cell>
          <cell r="H523">
            <v>0</v>
          </cell>
          <cell r="J523">
            <v>0</v>
          </cell>
        </row>
        <row r="524">
          <cell r="C524" t="str">
            <v xml:space="preserve">                DIVAKAR (STORE)- GAR PURCHASE -BANGALORE</v>
          </cell>
          <cell r="D524">
            <v>1890</v>
          </cell>
          <cell r="F524">
            <v>2541</v>
          </cell>
          <cell r="G524">
            <v>4431</v>
          </cell>
          <cell r="H524">
            <v>0</v>
          </cell>
          <cell r="J524">
            <v>0</v>
          </cell>
        </row>
        <row r="525">
          <cell r="C525" t="str">
            <v xml:space="preserve">                EUGENE COOPER ( GARMENTS PURCHASE)                                                                  </v>
          </cell>
          <cell r="D525">
            <v>4944</v>
          </cell>
          <cell r="F525">
            <v>1889</v>
          </cell>
          <cell r="H525">
            <v>-6833</v>
          </cell>
          <cell r="J525">
            <v>-6833</v>
          </cell>
        </row>
        <row r="526">
          <cell r="C526" t="str">
            <v xml:space="preserve">                GEETHA  GARMENT PURCHASE (798 ) -BANGALORE</v>
          </cell>
          <cell r="F526">
            <v>7665</v>
          </cell>
          <cell r="G526">
            <v>7665</v>
          </cell>
          <cell r="H526">
            <v>0</v>
          </cell>
          <cell r="J526">
            <v>0</v>
          </cell>
        </row>
        <row r="527">
          <cell r="C527" t="str">
            <v xml:space="preserve">                JOHN WOODLAND                 -BANAGLORE</v>
          </cell>
          <cell r="D527">
            <v>4200</v>
          </cell>
          <cell r="H527">
            <v>-4200</v>
          </cell>
          <cell r="J527">
            <v>-4200</v>
          </cell>
        </row>
        <row r="528">
          <cell r="C528" t="str">
            <v xml:space="preserve">                KENCHAPPA  ( TOKEN  NO :717  )-GARMENT PURCHASE                                                     </v>
          </cell>
          <cell r="D528">
            <v>7235</v>
          </cell>
          <cell r="H528">
            <v>-7235</v>
          </cell>
          <cell r="J528">
            <v>-7235</v>
          </cell>
        </row>
        <row r="529">
          <cell r="C529" t="str">
            <v xml:space="preserve">                MANIKANTAN  C (TS 0511) GARMENT PURCHASE                                                            </v>
          </cell>
          <cell r="F529">
            <v>1313</v>
          </cell>
          <cell r="H529">
            <v>-1313</v>
          </cell>
          <cell r="J529">
            <v>-1313</v>
          </cell>
        </row>
        <row r="530">
          <cell r="C530" t="str">
            <v xml:space="preserve">                MANJUNATH  ( T N O 1197 H R MANAGER)-GARMNET PURCHASE                                               </v>
          </cell>
          <cell r="D530">
            <v>49771</v>
          </cell>
          <cell r="G530">
            <v>49771</v>
          </cell>
          <cell r="H530">
            <v>0</v>
          </cell>
          <cell r="J530">
            <v>0</v>
          </cell>
        </row>
        <row r="531">
          <cell r="C531" t="str">
            <v xml:space="preserve">                NAVEEN A M ( SATYAN SIR DEIVER )                                                                    </v>
          </cell>
          <cell r="D531">
            <v>2756</v>
          </cell>
          <cell r="F531">
            <v>9477</v>
          </cell>
          <cell r="G531">
            <v>12233</v>
          </cell>
          <cell r="H531">
            <v>0</v>
          </cell>
          <cell r="J531">
            <v>0</v>
          </cell>
        </row>
        <row r="532">
          <cell r="C532" t="str">
            <v xml:space="preserve">                PRAKASH TS 350 -GAR PURCHASE  -BANGALORE</v>
          </cell>
          <cell r="F532">
            <v>1418</v>
          </cell>
          <cell r="H532">
            <v>-1418</v>
          </cell>
          <cell r="J532">
            <v>-1418</v>
          </cell>
        </row>
        <row r="533">
          <cell r="C533" t="str">
            <v xml:space="preserve">                RAGHAVENDRA - MERCHANDSIER  GARMENT -BANGALORE</v>
          </cell>
          <cell r="D533">
            <v>3448</v>
          </cell>
          <cell r="F533">
            <v>5000</v>
          </cell>
          <cell r="H533">
            <v>-8448</v>
          </cell>
          <cell r="J533">
            <v>-8448</v>
          </cell>
        </row>
        <row r="534">
          <cell r="C534" t="str">
            <v xml:space="preserve">                RAGHU SOOD                                                                                          </v>
          </cell>
          <cell r="D534">
            <v>3017</v>
          </cell>
          <cell r="H534">
            <v>-3017</v>
          </cell>
          <cell r="J534">
            <v>-3017</v>
          </cell>
        </row>
        <row r="535">
          <cell r="C535" t="str">
            <v xml:space="preserve">                RAMESH ( 518) FC INCHARGE- GAREMENTS PURCHASE                                                       </v>
          </cell>
          <cell r="F535">
            <v>1418</v>
          </cell>
          <cell r="H535">
            <v>-1418</v>
          </cell>
          <cell r="J535">
            <v>-1418</v>
          </cell>
        </row>
        <row r="536">
          <cell r="C536" t="str">
            <v xml:space="preserve">                RISHI CHHABRIA GARMENTS PURCHASE                                                                    </v>
          </cell>
          <cell r="D536">
            <v>211</v>
          </cell>
          <cell r="F536">
            <v>2</v>
          </cell>
          <cell r="H536">
            <v>-213</v>
          </cell>
          <cell r="J536">
            <v>-213</v>
          </cell>
        </row>
        <row r="537">
          <cell r="C537" t="str">
            <v xml:space="preserve">                RISHI VAIDYA ( VARDHMAN THREAD)-GARMENT PURCHASE                                                    </v>
          </cell>
          <cell r="D537">
            <v>8735</v>
          </cell>
          <cell r="G537">
            <v>8735</v>
          </cell>
          <cell r="H537">
            <v>0</v>
          </cell>
          <cell r="J537">
            <v>0</v>
          </cell>
        </row>
        <row r="538">
          <cell r="C538" t="str">
            <v xml:space="preserve">                SAGARIKA SAHU-GARMENTS PURCHASE TK-1205                                                             </v>
          </cell>
          <cell r="F538">
            <v>735</v>
          </cell>
          <cell r="G538">
            <v>735</v>
          </cell>
          <cell r="H538">
            <v>0</v>
          </cell>
          <cell r="J538">
            <v>0</v>
          </cell>
        </row>
        <row r="539">
          <cell r="C539" t="str">
            <v xml:space="preserve">                SANJAY KUMAR S -GARMENTS PURCHASE / ONLINE  ( 1163 )                                                </v>
          </cell>
          <cell r="F539">
            <v>2920</v>
          </cell>
          <cell r="G539">
            <v>2920</v>
          </cell>
          <cell r="H539">
            <v>0</v>
          </cell>
          <cell r="J539">
            <v>0</v>
          </cell>
        </row>
        <row r="540">
          <cell r="C540" t="str">
            <v xml:space="preserve">                SAPNA DESIGN TOK NO: 1206                                                                           </v>
          </cell>
          <cell r="F540">
            <v>2336</v>
          </cell>
          <cell r="G540">
            <v>2336</v>
          </cell>
          <cell r="H540">
            <v>0</v>
          </cell>
          <cell r="J540">
            <v>0</v>
          </cell>
        </row>
        <row r="541">
          <cell r="C541" t="str">
            <v xml:space="preserve">                SATYAN CHHABRIA GARMENTS PURCHASE -BANAGLORE</v>
          </cell>
          <cell r="D541">
            <v>5</v>
          </cell>
          <cell r="F541">
            <v>5</v>
          </cell>
          <cell r="H541">
            <v>-10</v>
          </cell>
          <cell r="J541">
            <v>-10</v>
          </cell>
        </row>
        <row r="542">
          <cell r="C542" t="str">
            <v xml:space="preserve">                SHAFEEQ ( GARMENTS PUR )      -BANAGLORE</v>
          </cell>
          <cell r="E542">
            <v>145</v>
          </cell>
          <cell r="F542">
            <v>9633</v>
          </cell>
          <cell r="G542">
            <v>9488</v>
          </cell>
          <cell r="H542">
            <v>0</v>
          </cell>
          <cell r="J542">
            <v>0</v>
          </cell>
        </row>
        <row r="543">
          <cell r="C543" t="str">
            <v xml:space="preserve">                SHIVAGAMI - GARMENTS PUR      -BANGALORE</v>
          </cell>
          <cell r="F543">
            <v>1626</v>
          </cell>
          <cell r="G543">
            <v>1626</v>
          </cell>
          <cell r="H543">
            <v>0</v>
          </cell>
          <cell r="J543">
            <v>0</v>
          </cell>
        </row>
        <row r="544">
          <cell r="C544" t="str">
            <v xml:space="preserve">                STAFF SALES GARMENTS          -BANGALORE</v>
          </cell>
          <cell r="E544">
            <v>1260</v>
          </cell>
          <cell r="H544">
            <v>0</v>
          </cell>
          <cell r="I544">
            <v>1260</v>
          </cell>
          <cell r="J544">
            <v>1260</v>
          </cell>
        </row>
        <row r="545">
          <cell r="C545" t="str">
            <v xml:space="preserve">                SUBHASH  (FABRIC) - GARMENTS PURCHASE                                                               </v>
          </cell>
          <cell r="D545">
            <v>4148</v>
          </cell>
          <cell r="H545">
            <v>-4148</v>
          </cell>
          <cell r="J545">
            <v>-4148</v>
          </cell>
        </row>
        <row r="546">
          <cell r="C546" t="str">
            <v xml:space="preserve">                SUNIL - ASM - GARMENT PURCHASE                                                                      </v>
          </cell>
          <cell r="F546">
            <v>7114</v>
          </cell>
          <cell r="G546">
            <v>7114</v>
          </cell>
          <cell r="H546">
            <v>0</v>
          </cell>
          <cell r="J546">
            <v>0</v>
          </cell>
        </row>
        <row r="547">
          <cell r="C547" t="str">
            <v xml:space="preserve">                UDAYAKUMAR HR GARMENTS PUR- EMP-20156                                                               </v>
          </cell>
          <cell r="F547">
            <v>2678</v>
          </cell>
          <cell r="G547">
            <v>2678</v>
          </cell>
          <cell r="H547">
            <v>0</v>
          </cell>
          <cell r="J547">
            <v>0</v>
          </cell>
        </row>
        <row r="548">
          <cell r="C548" t="str">
            <v xml:space="preserve">                VASANTHKUMAR- DMM GARMENTS PURCHASE -BANAGLORE</v>
          </cell>
          <cell r="F548">
            <v>6365</v>
          </cell>
          <cell r="G548">
            <v>6365</v>
          </cell>
          <cell r="H548">
            <v>0</v>
          </cell>
          <cell r="J548">
            <v>0</v>
          </cell>
        </row>
        <row r="549">
          <cell r="C549" t="str">
            <v xml:space="preserve">    ABFL MARGINE RECEIVABLE@ 5% ON INV AMOUNT                                                           </v>
          </cell>
          <cell r="D549">
            <v>868108.39</v>
          </cell>
          <cell r="F549">
            <v>293701.8</v>
          </cell>
          <cell r="G549">
            <v>367422.47</v>
          </cell>
          <cell r="H549">
            <v>-794387.72</v>
          </cell>
          <cell r="J549">
            <v>-794387.72</v>
          </cell>
        </row>
        <row r="550">
          <cell r="C550" t="str">
            <v xml:space="preserve">    CSB MARGINE RECEIVABLE@ 10% ON INV AMOUNT                                                           </v>
          </cell>
          <cell r="D550">
            <v>943263.4</v>
          </cell>
          <cell r="F550">
            <v>448244.8</v>
          </cell>
          <cell r="H550">
            <v>-1391508.2</v>
          </cell>
          <cell r="J550">
            <v>-1391508.2</v>
          </cell>
        </row>
        <row r="551">
          <cell r="C551" t="str">
            <v xml:space="preserve">    PREPAID EXPENSES                                                                                    </v>
          </cell>
          <cell r="D551">
            <v>259412.99</v>
          </cell>
          <cell r="H551">
            <v>-259412.99</v>
          </cell>
          <cell r="J551">
            <v>-259412.99</v>
          </cell>
        </row>
        <row r="552">
          <cell r="C552" t="str">
            <v xml:space="preserve">    STOCK AT BANGALORE (CURRENT ASSET)                                                                  </v>
          </cell>
          <cell r="D552">
            <v>7401677.8700000001</v>
          </cell>
          <cell r="G552">
            <v>7401677.8700000001</v>
          </cell>
          <cell r="H552">
            <v>0</v>
          </cell>
          <cell r="J552">
            <v>0</v>
          </cell>
        </row>
        <row r="553">
          <cell r="C553" t="str">
            <v>ASSET</v>
          </cell>
          <cell r="D553">
            <v>38563364.18</v>
          </cell>
          <cell r="F553">
            <v>2130483.0099999998</v>
          </cell>
          <cell r="G553">
            <v>2610830.7400000002</v>
          </cell>
          <cell r="H553">
            <v>-38083016.450000003</v>
          </cell>
          <cell r="J553">
            <v>-38083016.450000003</v>
          </cell>
        </row>
        <row r="554">
          <cell r="C554" t="str">
            <v xml:space="preserve">    FIXED ASSETS</v>
          </cell>
          <cell r="D554">
            <v>34874419.369999997</v>
          </cell>
          <cell r="F554">
            <v>87155</v>
          </cell>
          <cell r="H554">
            <v>-34961574.369999997</v>
          </cell>
          <cell r="J554">
            <v>-34961574.369999997</v>
          </cell>
        </row>
        <row r="555">
          <cell r="C555" t="str">
            <v xml:space="preserve">        BLOCK OF ASSET - 0% BUILDING</v>
          </cell>
          <cell r="D555">
            <v>4169550</v>
          </cell>
          <cell r="H555">
            <v>-4169550</v>
          </cell>
          <cell r="J555">
            <v>-4169550</v>
          </cell>
        </row>
        <row r="556">
          <cell r="C556" t="str">
            <v xml:space="preserve">            BUILDING A/C                                                                                        </v>
          </cell>
          <cell r="D556">
            <v>4169550</v>
          </cell>
          <cell r="H556">
            <v>-4169550</v>
          </cell>
          <cell r="J556">
            <v>-4169550</v>
          </cell>
        </row>
        <row r="557">
          <cell r="C557" t="str">
            <v xml:space="preserve">        BLOCK OF ASSET - 10% FURNITURE &amp; FIXTURES</v>
          </cell>
          <cell r="D557">
            <v>23947442.829999998</v>
          </cell>
          <cell r="H557">
            <v>-23947442.829999998</v>
          </cell>
          <cell r="J557">
            <v>-23947442.829999998</v>
          </cell>
        </row>
        <row r="558">
          <cell r="C558" t="str">
            <v xml:space="preserve">            FURNITURE &amp; FIXTURES</v>
          </cell>
          <cell r="D558">
            <v>20007943.829999998</v>
          </cell>
          <cell r="H558">
            <v>-20007943.829999998</v>
          </cell>
          <cell r="J558">
            <v>-20007943.829999998</v>
          </cell>
        </row>
        <row r="559">
          <cell r="C559" t="str">
            <v xml:space="preserve">                ELECTRICAL FITTING                                                                                  </v>
          </cell>
          <cell r="D559">
            <v>3714233.18</v>
          </cell>
          <cell r="H559">
            <v>-3714233.18</v>
          </cell>
          <cell r="J559">
            <v>-3714233.18</v>
          </cell>
        </row>
        <row r="560">
          <cell r="C560" t="str">
            <v xml:space="preserve">                FURNITURE AND FIXTURES                                                                              </v>
          </cell>
          <cell r="D560">
            <v>16061945.550000001</v>
          </cell>
          <cell r="H560">
            <v>-16061945.550000001</v>
          </cell>
          <cell r="J560">
            <v>-16061945.550000001</v>
          </cell>
        </row>
        <row r="561">
          <cell r="C561" t="str">
            <v xml:space="preserve">                LFS - FURNITURE &amp; FIXTURES RECOVERY                                                                 </v>
          </cell>
          <cell r="D561">
            <v>26565</v>
          </cell>
          <cell r="H561">
            <v>-26565</v>
          </cell>
          <cell r="J561">
            <v>-26565</v>
          </cell>
        </row>
        <row r="562">
          <cell r="C562" t="str">
            <v xml:space="preserve">                MANNEQUINS                                                                                          </v>
          </cell>
          <cell r="D562">
            <v>205200.1</v>
          </cell>
          <cell r="H562">
            <v>-205200.1</v>
          </cell>
          <cell r="J562">
            <v>-205200.1</v>
          </cell>
        </row>
        <row r="563">
          <cell r="C563" t="str">
            <v xml:space="preserve">            T-BASE DISPLAY ITEMS</v>
          </cell>
          <cell r="D563">
            <v>3939499</v>
          </cell>
          <cell r="H563">
            <v>-3939499</v>
          </cell>
          <cell r="J563">
            <v>-3939499</v>
          </cell>
        </row>
        <row r="564">
          <cell r="C564" t="str">
            <v xml:space="preserve">                DISPLAY ITEM - BINDAL SONS - LUCKNOW                                                                </v>
          </cell>
          <cell r="D564">
            <v>96562</v>
          </cell>
          <cell r="H564">
            <v>-96562</v>
          </cell>
          <cell r="J564">
            <v>-96562</v>
          </cell>
        </row>
        <row r="565">
          <cell r="C565" t="str">
            <v xml:space="preserve">                DISPLAY ITEMS -  KAYSONS - JAUNPUR                                                                  </v>
          </cell>
          <cell r="D565">
            <v>89100</v>
          </cell>
          <cell r="H565">
            <v>-89100</v>
          </cell>
          <cell r="J565">
            <v>-89100</v>
          </cell>
        </row>
        <row r="566">
          <cell r="C566" t="str">
            <v xml:space="preserve">                DISPLAY ITEMS - AHUJA CLOTHIERS - HARYANA                                                           </v>
          </cell>
          <cell r="D566">
            <v>66265</v>
          </cell>
          <cell r="H566">
            <v>-66265</v>
          </cell>
          <cell r="J566">
            <v>-66265</v>
          </cell>
        </row>
        <row r="567">
          <cell r="C567" t="str">
            <v xml:space="preserve">                DISPLAY ITEMS - BACHOOMAL SONS - AGRA                                                               </v>
          </cell>
          <cell r="D567">
            <v>171222</v>
          </cell>
          <cell r="H567">
            <v>-171222</v>
          </cell>
          <cell r="J567">
            <v>-171222</v>
          </cell>
        </row>
        <row r="568">
          <cell r="C568" t="str">
            <v xml:space="preserve">                DISPLAY ITEMS - CENTRAL - AHMEDABAD                                                                 </v>
          </cell>
          <cell r="D568">
            <v>106300</v>
          </cell>
          <cell r="H568">
            <v>-106300</v>
          </cell>
          <cell r="J568">
            <v>-106300</v>
          </cell>
        </row>
        <row r="569">
          <cell r="C569" t="str">
            <v xml:space="preserve">                DISPLAY ITEMS - CENTRAL - JAIPUR                                                                    </v>
          </cell>
          <cell r="D569">
            <v>164729</v>
          </cell>
          <cell r="H569">
            <v>-164729</v>
          </cell>
          <cell r="J569">
            <v>-164729</v>
          </cell>
        </row>
        <row r="570">
          <cell r="C570" t="str">
            <v xml:space="preserve">                DISPLAY ITEMS - CENTRAL - MUKTSAR                                                                   </v>
          </cell>
          <cell r="D570">
            <v>139843</v>
          </cell>
          <cell r="H570">
            <v>-139843</v>
          </cell>
          <cell r="J570">
            <v>-139843</v>
          </cell>
        </row>
        <row r="571">
          <cell r="C571" t="str">
            <v xml:space="preserve">                DISPLAY ITEMS - CENTRAL - SURAT                                                                     </v>
          </cell>
          <cell r="D571">
            <v>106300</v>
          </cell>
          <cell r="H571">
            <v>-106300</v>
          </cell>
          <cell r="J571">
            <v>-106300</v>
          </cell>
        </row>
        <row r="572">
          <cell r="C572" t="str">
            <v xml:space="preserve">                DISPLAY ITEMS - CENTRAL - VISAKAPATNAM                                                              </v>
          </cell>
          <cell r="D572">
            <v>48000</v>
          </cell>
          <cell r="H572">
            <v>-48000</v>
          </cell>
          <cell r="J572">
            <v>-48000</v>
          </cell>
        </row>
        <row r="573">
          <cell r="C573" t="str">
            <v xml:space="preserve">                DISPLAY ITEMS - CENTRALS - BANGALORE (GANDOLA)                                                      </v>
          </cell>
          <cell r="D573">
            <v>103200</v>
          </cell>
          <cell r="H573">
            <v>-103200</v>
          </cell>
          <cell r="J573">
            <v>-103200</v>
          </cell>
        </row>
        <row r="574">
          <cell r="C574" t="str">
            <v xml:space="preserve">                DISPLAY ITEMS - CENTRALS - GACHIBOWLI                                                               </v>
          </cell>
          <cell r="D574">
            <v>110400</v>
          </cell>
          <cell r="H574">
            <v>-110400</v>
          </cell>
          <cell r="J574">
            <v>-110400</v>
          </cell>
        </row>
        <row r="575">
          <cell r="C575" t="str">
            <v xml:space="preserve">                DISPLAY ITEMS - CENTRALS - GURGEON                                                                  </v>
          </cell>
          <cell r="D575">
            <v>163287</v>
          </cell>
          <cell r="H575">
            <v>-163287</v>
          </cell>
          <cell r="J575">
            <v>-163287</v>
          </cell>
        </row>
        <row r="576">
          <cell r="C576" t="str">
            <v xml:space="preserve">                DISPLAY ITEMS - CENTRALS - KUKATPALLY                                                               </v>
          </cell>
          <cell r="D576">
            <v>103200</v>
          </cell>
          <cell r="H576">
            <v>-103200</v>
          </cell>
          <cell r="J576">
            <v>-103200</v>
          </cell>
        </row>
        <row r="577">
          <cell r="C577" t="str">
            <v xml:space="preserve">                DISPLAY ITEMS - CENTRALS - PATNA (GANDOLA)                                                          </v>
          </cell>
          <cell r="D577">
            <v>110400</v>
          </cell>
          <cell r="H577">
            <v>-110400</v>
          </cell>
          <cell r="J577">
            <v>-110400</v>
          </cell>
        </row>
        <row r="578">
          <cell r="C578" t="str">
            <v xml:space="preserve">                DISPLAY ITEMS - CENTRALS - PUNE                                                                     </v>
          </cell>
          <cell r="D578">
            <v>215585</v>
          </cell>
          <cell r="H578">
            <v>-215585</v>
          </cell>
          <cell r="J578">
            <v>-215585</v>
          </cell>
        </row>
        <row r="579">
          <cell r="C579" t="str">
            <v xml:space="preserve">                DISPLAY ITEMS - CENTRALS- BANGALORE                                                                 </v>
          </cell>
          <cell r="D579">
            <v>213707</v>
          </cell>
          <cell r="H579">
            <v>-213707</v>
          </cell>
          <cell r="J579">
            <v>-213707</v>
          </cell>
        </row>
        <row r="580">
          <cell r="C580" t="str">
            <v xml:space="preserve">                DISPLAY ITEMS - CENTRALS- PUNE (ASCENT MALL)                                                        </v>
          </cell>
          <cell r="D580">
            <v>94900</v>
          </cell>
          <cell r="H580">
            <v>-94900</v>
          </cell>
          <cell r="J580">
            <v>-94900</v>
          </cell>
        </row>
        <row r="581">
          <cell r="C581" t="str">
            <v xml:space="preserve">                DISPLAY ITEMS - GUWAHATI STORES                                                                     </v>
          </cell>
          <cell r="D581">
            <v>638854</v>
          </cell>
          <cell r="H581">
            <v>-638854</v>
          </cell>
          <cell r="J581">
            <v>-638854</v>
          </cell>
        </row>
        <row r="582">
          <cell r="C582" t="str">
            <v xml:space="preserve">                DISPLAY ITEMS - JANATA APPARELS - BAREILY                                                           </v>
          </cell>
          <cell r="D582">
            <v>43200</v>
          </cell>
          <cell r="H582">
            <v>-43200</v>
          </cell>
          <cell r="J582">
            <v>-43200</v>
          </cell>
        </row>
        <row r="583">
          <cell r="C583" t="str">
            <v xml:space="preserve">                DISPLAY ITEMS - LIVIN - GAZIABAD                                                                    </v>
          </cell>
          <cell r="D583">
            <v>83578</v>
          </cell>
          <cell r="H583">
            <v>-83578</v>
          </cell>
          <cell r="J583">
            <v>-83578</v>
          </cell>
        </row>
        <row r="584">
          <cell r="C584" t="str">
            <v xml:space="preserve">                DISPLAY ITEMS - MANGALAM - GURGEON                                                                  </v>
          </cell>
          <cell r="D584">
            <v>74922</v>
          </cell>
          <cell r="H584">
            <v>-74922</v>
          </cell>
          <cell r="J584">
            <v>-74922</v>
          </cell>
        </row>
        <row r="585">
          <cell r="C585" t="str">
            <v xml:space="preserve">                DISPLAY ITEMS - PARTHAS - COCHIN                                                                    </v>
          </cell>
          <cell r="D585">
            <v>8300</v>
          </cell>
          <cell r="H585">
            <v>-8300</v>
          </cell>
          <cell r="J585">
            <v>-8300</v>
          </cell>
        </row>
        <row r="586">
          <cell r="C586" t="str">
            <v xml:space="preserve">                DISPLAY ITEMS - ROORKEE                                                                             </v>
          </cell>
          <cell r="D586">
            <v>21124</v>
          </cell>
          <cell r="H586">
            <v>-21124</v>
          </cell>
          <cell r="J586">
            <v>-21124</v>
          </cell>
        </row>
        <row r="587">
          <cell r="C587" t="str">
            <v xml:space="preserve">                DISPLAY ITEMS - T PALYA - BANGALORE                                                                 </v>
          </cell>
          <cell r="D587">
            <v>869959</v>
          </cell>
          <cell r="H587">
            <v>-869959</v>
          </cell>
          <cell r="J587">
            <v>-869959</v>
          </cell>
        </row>
        <row r="588">
          <cell r="C588" t="str">
            <v xml:space="preserve">                DISPLAY ITEMS - VALENCIA - NOIDA                                                                    </v>
          </cell>
          <cell r="D588">
            <v>96562</v>
          </cell>
          <cell r="H588">
            <v>-96562</v>
          </cell>
          <cell r="J588">
            <v>-96562</v>
          </cell>
        </row>
        <row r="589">
          <cell r="C589" t="str">
            <v xml:space="preserve">        BLOCK OF ASSET - 15% OFFICE EQUIPMENTS</v>
          </cell>
          <cell r="D589">
            <v>4302104.03</v>
          </cell>
          <cell r="H589">
            <v>-4302104.03</v>
          </cell>
          <cell r="J589">
            <v>-4302104.03</v>
          </cell>
        </row>
        <row r="590">
          <cell r="C590" t="str">
            <v xml:space="preserve">            AIR CONDITIONER                                                                                     </v>
          </cell>
          <cell r="D590">
            <v>712933.24</v>
          </cell>
          <cell r="H590">
            <v>-712933.24</v>
          </cell>
          <cell r="J590">
            <v>-712933.24</v>
          </cell>
        </row>
        <row r="591">
          <cell r="C591" t="str">
            <v xml:space="preserve">            CRATES                                                                                              </v>
          </cell>
          <cell r="D591">
            <v>84828.82</v>
          </cell>
          <cell r="H591">
            <v>-84828.82</v>
          </cell>
          <cell r="J591">
            <v>-84828.82</v>
          </cell>
        </row>
        <row r="592">
          <cell r="C592" t="str">
            <v xml:space="preserve">            FAX MACHINE                                                                                         </v>
          </cell>
          <cell r="D592">
            <v>1059.9000000000001</v>
          </cell>
          <cell r="H592">
            <v>-1059.9000000000001</v>
          </cell>
          <cell r="J592">
            <v>-1059.9000000000001</v>
          </cell>
        </row>
        <row r="593">
          <cell r="C593" t="str">
            <v xml:space="preserve">            FIRE EXTINGUISHERS                                                                                  </v>
          </cell>
          <cell r="D593">
            <v>384503.4</v>
          </cell>
          <cell r="H593">
            <v>-384503.4</v>
          </cell>
          <cell r="J593">
            <v>-384503.4</v>
          </cell>
        </row>
        <row r="594">
          <cell r="C594" t="str">
            <v xml:space="preserve">            REFRIDGERATOR                                                                                       </v>
          </cell>
          <cell r="D594">
            <v>63236.7</v>
          </cell>
          <cell r="H594">
            <v>-63236.7</v>
          </cell>
          <cell r="J594">
            <v>-63236.7</v>
          </cell>
        </row>
        <row r="595">
          <cell r="C595" t="str">
            <v xml:space="preserve">            SAMSUNG LCD TV                                                                                      </v>
          </cell>
          <cell r="D595">
            <v>13430.6</v>
          </cell>
          <cell r="H595">
            <v>-13430.6</v>
          </cell>
          <cell r="J595">
            <v>-13430.6</v>
          </cell>
        </row>
        <row r="596">
          <cell r="C596" t="str">
            <v xml:space="preserve">            TELEPHONE INSTRUMENT - ADC                                                                          </v>
          </cell>
          <cell r="D596">
            <v>49000</v>
          </cell>
          <cell r="H596">
            <v>-49000</v>
          </cell>
          <cell r="J596">
            <v>-49000</v>
          </cell>
        </row>
        <row r="597">
          <cell r="C597" t="str">
            <v xml:space="preserve">            TELEPHONE INSTRUMENTS                                                                               </v>
          </cell>
          <cell r="D597">
            <v>551546.69999999995</v>
          </cell>
          <cell r="H597">
            <v>-551546.69999999995</v>
          </cell>
          <cell r="J597">
            <v>-551546.69999999995</v>
          </cell>
        </row>
        <row r="598">
          <cell r="C598" t="str">
            <v xml:space="preserve">            TOOLS AND OFFICE EQUIPMENTS                                                                         </v>
          </cell>
          <cell r="D598">
            <v>1094346.1200000001</v>
          </cell>
          <cell r="H598">
            <v>-1094346.1200000001</v>
          </cell>
          <cell r="J598">
            <v>-1094346.1200000001</v>
          </cell>
        </row>
        <row r="599">
          <cell r="C599" t="str">
            <v xml:space="preserve">            TV - DVD - CCTV                                                                                     </v>
          </cell>
          <cell r="D599">
            <v>1334720.25</v>
          </cell>
          <cell r="H599">
            <v>-1334720.25</v>
          </cell>
          <cell r="J599">
            <v>-1334720.25</v>
          </cell>
        </row>
        <row r="600">
          <cell r="C600" t="str">
            <v xml:space="preserve">            WATER COOLER                                                                                        </v>
          </cell>
          <cell r="D600">
            <v>12498.3</v>
          </cell>
          <cell r="H600">
            <v>-12498.3</v>
          </cell>
          <cell r="J600">
            <v>-12498.3</v>
          </cell>
        </row>
        <row r="601">
          <cell r="C601" t="str">
            <v xml:space="preserve">        BLOCK OF ASSET - 15% PLANT &amp; MACHINERY</v>
          </cell>
          <cell r="D601">
            <v>42622649.310000002</v>
          </cell>
          <cell r="H601">
            <v>-42622649.310000002</v>
          </cell>
          <cell r="J601">
            <v>-42622649.310000002</v>
          </cell>
        </row>
        <row r="602">
          <cell r="C602" t="str">
            <v xml:space="preserve">            BATTERIES                                                                                           </v>
          </cell>
          <cell r="D602">
            <v>301706.68</v>
          </cell>
          <cell r="H602">
            <v>-301706.68</v>
          </cell>
          <cell r="J602">
            <v>-301706.68</v>
          </cell>
        </row>
        <row r="603">
          <cell r="C603" t="str">
            <v xml:space="preserve">            COMPRESSOR                                                                                          </v>
          </cell>
          <cell r="D603">
            <v>69170</v>
          </cell>
          <cell r="H603">
            <v>-69170</v>
          </cell>
          <cell r="J603">
            <v>-69170</v>
          </cell>
        </row>
        <row r="604">
          <cell r="C604" t="str">
            <v xml:space="preserve">            CURRENCY COUNTING MACHINE                                                                           </v>
          </cell>
          <cell r="D604">
            <v>7182</v>
          </cell>
          <cell r="H604">
            <v>-7182</v>
          </cell>
          <cell r="J604">
            <v>-7182</v>
          </cell>
        </row>
        <row r="605">
          <cell r="C605" t="str">
            <v xml:space="preserve">            GENERATOR 4%                                                                                        </v>
          </cell>
          <cell r="D605">
            <v>51708</v>
          </cell>
          <cell r="H605">
            <v>-51708</v>
          </cell>
          <cell r="J605">
            <v>-51708</v>
          </cell>
        </row>
        <row r="606">
          <cell r="C606" t="str">
            <v xml:space="preserve">            GENERATOR 5.5%                                                                                      </v>
          </cell>
          <cell r="D606">
            <v>1573266.2</v>
          </cell>
          <cell r="H606">
            <v>-1573266.2</v>
          </cell>
          <cell r="J606">
            <v>-1573266.2</v>
          </cell>
        </row>
        <row r="607">
          <cell r="C607" t="str">
            <v xml:space="preserve">            GENERATORS CUNNONS 5%                                                                               </v>
          </cell>
          <cell r="D607">
            <v>277505</v>
          </cell>
          <cell r="H607">
            <v>-277505</v>
          </cell>
          <cell r="J607">
            <v>-277505</v>
          </cell>
        </row>
        <row r="608">
          <cell r="C608" t="str">
            <v xml:space="preserve">            PLANT AND MACHINERY                                                                                 </v>
          </cell>
          <cell r="D608">
            <v>8508580.4700000007</v>
          </cell>
          <cell r="H608">
            <v>-8508580.4700000007</v>
          </cell>
          <cell r="J608">
            <v>-8508580.4700000007</v>
          </cell>
        </row>
        <row r="609">
          <cell r="C609" t="str">
            <v xml:space="preserve">            PLANT AND MACHINERY 14.5%                                                                           </v>
          </cell>
          <cell r="D609">
            <v>603053</v>
          </cell>
          <cell r="H609">
            <v>-603053</v>
          </cell>
          <cell r="J609">
            <v>-603053</v>
          </cell>
        </row>
        <row r="610">
          <cell r="C610" t="str">
            <v xml:space="preserve">            PLANT AND MACHINERY IMPORTS                                                                         </v>
          </cell>
          <cell r="D610">
            <v>30856280.460000001</v>
          </cell>
          <cell r="H610">
            <v>-30856280.460000001</v>
          </cell>
          <cell r="J610">
            <v>-30856280.460000001</v>
          </cell>
        </row>
        <row r="611">
          <cell r="C611" t="str">
            <v xml:space="preserve">            TRANSFORMER                                                                                         </v>
          </cell>
          <cell r="D611">
            <v>317251.5</v>
          </cell>
          <cell r="H611">
            <v>-317251.5</v>
          </cell>
          <cell r="J611">
            <v>-317251.5</v>
          </cell>
        </row>
        <row r="612">
          <cell r="C612" t="str">
            <v xml:space="preserve">            WASHING MACHINE                                                                                     </v>
          </cell>
          <cell r="D612">
            <v>56946</v>
          </cell>
          <cell r="H612">
            <v>-56946</v>
          </cell>
          <cell r="J612">
            <v>-56946</v>
          </cell>
        </row>
        <row r="613">
          <cell r="C613" t="str">
            <v xml:space="preserve">        BLOCK OF ASSET - 15% VEHICLES</v>
          </cell>
          <cell r="D613">
            <v>9248720.3000000007</v>
          </cell>
          <cell r="H613">
            <v>-9248720.3000000007</v>
          </cell>
          <cell r="J613">
            <v>-9248720.3000000007</v>
          </cell>
        </row>
        <row r="614">
          <cell r="C614" t="str">
            <v xml:space="preserve">            EICHER CANTER                                                                                       </v>
          </cell>
          <cell r="D614">
            <v>1008096.2</v>
          </cell>
          <cell r="H614">
            <v>-1008096.2</v>
          </cell>
          <cell r="J614">
            <v>-1008096.2</v>
          </cell>
        </row>
        <row r="615">
          <cell r="C615" t="str">
            <v xml:space="preserve">            ETIOS MOTOR CAR                                                                                     </v>
          </cell>
          <cell r="D615">
            <v>129501.1</v>
          </cell>
          <cell r="H615">
            <v>-129501.1</v>
          </cell>
          <cell r="J615">
            <v>-129501.1</v>
          </cell>
        </row>
        <row r="616">
          <cell r="C616" t="str">
            <v xml:space="preserve">            HONDA ACTIVA 3G                                                                                     </v>
          </cell>
          <cell r="D616">
            <v>56618</v>
          </cell>
          <cell r="H616">
            <v>-56618</v>
          </cell>
          <cell r="J616">
            <v>-56618</v>
          </cell>
        </row>
        <row r="617">
          <cell r="C617" t="str">
            <v xml:space="preserve">            HONDA CITY 1.5 VX CVT                                                                               </v>
          </cell>
          <cell r="D617">
            <v>1671821</v>
          </cell>
          <cell r="H617">
            <v>-1671821</v>
          </cell>
          <cell r="J617">
            <v>-1671821</v>
          </cell>
        </row>
        <row r="618">
          <cell r="C618" t="str">
            <v xml:space="preserve">            MOTOR CAR  ALTO                                                                                     </v>
          </cell>
          <cell r="D618">
            <v>377855</v>
          </cell>
          <cell r="H618">
            <v>-377855</v>
          </cell>
          <cell r="J618">
            <v>-377855</v>
          </cell>
        </row>
        <row r="619">
          <cell r="C619" t="str">
            <v xml:space="preserve">            MOTOR CAR  DZIRE                                                                                    </v>
          </cell>
          <cell r="D619">
            <v>911619</v>
          </cell>
          <cell r="H619">
            <v>-911619</v>
          </cell>
          <cell r="J619">
            <v>-911619</v>
          </cell>
        </row>
        <row r="620">
          <cell r="C620" t="str">
            <v xml:space="preserve">            MOTOR CAR GETZ                                                                                      </v>
          </cell>
          <cell r="D620">
            <v>41395.75</v>
          </cell>
          <cell r="H620">
            <v>-41395.75</v>
          </cell>
          <cell r="J620">
            <v>-41395.75</v>
          </cell>
        </row>
        <row r="621">
          <cell r="C621" t="str">
            <v xml:space="preserve">            MOTOR CAR I 20                                                                                      </v>
          </cell>
          <cell r="D621">
            <v>161181.48000000001</v>
          </cell>
          <cell r="H621">
            <v>-161181.48000000001</v>
          </cell>
          <cell r="J621">
            <v>-161181.48000000001</v>
          </cell>
        </row>
        <row r="622">
          <cell r="C622" t="str">
            <v xml:space="preserve">            MOTOR CAR INDICA SOLD                                                                               </v>
          </cell>
          <cell r="D622">
            <v>33401.449999999997</v>
          </cell>
          <cell r="H622">
            <v>-33401.449999999997</v>
          </cell>
          <cell r="J622">
            <v>-33401.449999999997</v>
          </cell>
        </row>
        <row r="623">
          <cell r="C623" t="str">
            <v xml:space="preserve">            MOTOR CYCLE                                                                                         </v>
          </cell>
          <cell r="D623">
            <v>43228.04</v>
          </cell>
          <cell r="H623">
            <v>-43228.04</v>
          </cell>
          <cell r="J623">
            <v>-43228.04</v>
          </cell>
        </row>
        <row r="624">
          <cell r="C624" t="str">
            <v xml:space="preserve">            MOTORCAR SX4                                                                                        </v>
          </cell>
          <cell r="D624">
            <v>8786.43</v>
          </cell>
          <cell r="H624">
            <v>-8786.43</v>
          </cell>
          <cell r="J624">
            <v>-8786.43</v>
          </cell>
        </row>
        <row r="625">
          <cell r="C625" t="str">
            <v xml:space="preserve">            TATA MARCOPOLO(STARBUS)                                                                             </v>
          </cell>
          <cell r="D625">
            <v>1691406.25</v>
          </cell>
          <cell r="H625">
            <v>-1691406.25</v>
          </cell>
          <cell r="J625">
            <v>-1691406.25</v>
          </cell>
        </row>
        <row r="626">
          <cell r="C626" t="str">
            <v xml:space="preserve">            TEMPOR TRAVELLER                                                                                    </v>
          </cell>
          <cell r="D626">
            <v>508706.4</v>
          </cell>
          <cell r="H626">
            <v>-508706.4</v>
          </cell>
          <cell r="J626">
            <v>-508706.4</v>
          </cell>
        </row>
        <row r="627">
          <cell r="C627" t="str">
            <v xml:space="preserve">            TOYOTO INNOVA                                                                                       </v>
          </cell>
          <cell r="D627">
            <v>1270942.2</v>
          </cell>
          <cell r="H627">
            <v>-1270942.2</v>
          </cell>
          <cell r="J627">
            <v>-1270942.2</v>
          </cell>
        </row>
        <row r="628">
          <cell r="C628" t="str">
            <v xml:space="preserve">            VERNA MOTOR CAR DATED 19.8                                                                          </v>
          </cell>
          <cell r="D628">
            <v>689319</v>
          </cell>
          <cell r="H628">
            <v>-689319</v>
          </cell>
          <cell r="J628">
            <v>-689319</v>
          </cell>
        </row>
        <row r="629">
          <cell r="C629" t="str">
            <v xml:space="preserve">            VERNA MT DATE 29.8                                                                                  </v>
          </cell>
          <cell r="D629">
            <v>644843</v>
          </cell>
          <cell r="H629">
            <v>-644843</v>
          </cell>
          <cell r="J629">
            <v>-644843</v>
          </cell>
        </row>
        <row r="630">
          <cell r="C630" t="str">
            <v xml:space="preserve">        BLOCK OF ASSET - 60% COMPUTER</v>
          </cell>
          <cell r="D630">
            <v>5891150.4000000004</v>
          </cell>
          <cell r="F630">
            <v>87155</v>
          </cell>
          <cell r="H630">
            <v>-5978305.4000000004</v>
          </cell>
          <cell r="J630">
            <v>-5978305.4000000004</v>
          </cell>
        </row>
        <row r="631">
          <cell r="C631" t="str">
            <v xml:space="preserve">            COMPUTER &amp; ACCESSORIES                                                                              </v>
          </cell>
          <cell r="D631">
            <v>1622185.06</v>
          </cell>
          <cell r="F631">
            <v>87155</v>
          </cell>
          <cell r="H631">
            <v>-1709340.06</v>
          </cell>
          <cell r="J631">
            <v>-1709340.06</v>
          </cell>
        </row>
        <row r="632">
          <cell r="C632" t="str">
            <v xml:space="preserve">            COMPUTER/LAPTOP                                                                                     </v>
          </cell>
          <cell r="D632">
            <v>2398895.66</v>
          </cell>
          <cell r="H632">
            <v>-2398895.66</v>
          </cell>
          <cell r="J632">
            <v>-2398895.66</v>
          </cell>
        </row>
        <row r="633">
          <cell r="C633" t="str">
            <v xml:space="preserve">            LICENSE &amp; SOFTWARE                                                                                  </v>
          </cell>
          <cell r="D633">
            <v>1709005.7</v>
          </cell>
          <cell r="H633">
            <v>-1709005.7</v>
          </cell>
          <cell r="J633">
            <v>-1709005.7</v>
          </cell>
        </row>
        <row r="634">
          <cell r="C634" t="str">
            <v xml:space="preserve">            PRINTER                                                                                             </v>
          </cell>
          <cell r="D634">
            <v>161063.98000000001</v>
          </cell>
          <cell r="H634">
            <v>-161063.98000000001</v>
          </cell>
          <cell r="J634">
            <v>-161063.98000000001</v>
          </cell>
        </row>
        <row r="635">
          <cell r="C635" t="str">
            <v xml:space="preserve">        BLOCK OF ASSET - 80% UPS</v>
          </cell>
          <cell r="D635">
            <v>244950.08</v>
          </cell>
          <cell r="H635">
            <v>-244950.08</v>
          </cell>
          <cell r="J635">
            <v>-244950.08</v>
          </cell>
        </row>
        <row r="636">
          <cell r="C636" t="str">
            <v xml:space="preserve">            UPS                                                                                                 </v>
          </cell>
          <cell r="D636">
            <v>244950.08</v>
          </cell>
          <cell r="H636">
            <v>-244950.08</v>
          </cell>
          <cell r="J636">
            <v>-244950.08</v>
          </cell>
        </row>
        <row r="637">
          <cell r="C637" t="str">
            <v xml:space="preserve">        DEPRICATION RESERVE</v>
          </cell>
          <cell r="E637">
            <v>55552147.579999998</v>
          </cell>
          <cell r="H637">
            <v>0</v>
          </cell>
          <cell r="I637">
            <v>55552147.579999998</v>
          </cell>
          <cell r="J637">
            <v>55552147.579999998</v>
          </cell>
        </row>
        <row r="638">
          <cell r="C638" t="str">
            <v xml:space="preserve">            DEPRICATION RESERVE</v>
          </cell>
          <cell r="E638">
            <v>55552147.579999998</v>
          </cell>
          <cell r="H638">
            <v>0</v>
          </cell>
          <cell r="I638">
            <v>55552147.579999998</v>
          </cell>
          <cell r="J638">
            <v>55552147.579999998</v>
          </cell>
        </row>
        <row r="639">
          <cell r="C639" t="str">
            <v xml:space="preserve">                DEPRECIATION  RESERVE                                                                               </v>
          </cell>
          <cell r="E639">
            <v>55552147.579999998</v>
          </cell>
          <cell r="H639">
            <v>0</v>
          </cell>
          <cell r="I639">
            <v>55552147.579999998</v>
          </cell>
          <cell r="J639">
            <v>55552147.579999998</v>
          </cell>
        </row>
        <row r="640">
          <cell r="C640" t="str">
            <v xml:space="preserve">    INVESTMENTS</v>
          </cell>
          <cell r="D640">
            <v>3688944.81</v>
          </cell>
          <cell r="F640">
            <v>2043328.01</v>
          </cell>
          <cell r="G640">
            <v>2610830.7400000002</v>
          </cell>
          <cell r="H640">
            <v>-3121442.08</v>
          </cell>
          <cell r="J640">
            <v>-3121442.08</v>
          </cell>
        </row>
        <row r="641">
          <cell r="C641" t="str">
            <v xml:space="preserve">        FIXED DEPOSTI - SCB ( LC MARGIN MONEY)                                                              </v>
          </cell>
          <cell r="D641">
            <v>3688944.81</v>
          </cell>
          <cell r="F641">
            <v>2043328.01</v>
          </cell>
          <cell r="G641">
            <v>2610830.7400000002</v>
          </cell>
          <cell r="H641">
            <v>-3121442.08</v>
          </cell>
          <cell r="J641">
            <v>-3121442.08</v>
          </cell>
        </row>
        <row r="642">
          <cell r="C642" t="str">
            <v>CAPITAL</v>
          </cell>
          <cell r="E642">
            <v>43656096.649999999</v>
          </cell>
          <cell r="F642">
            <v>974512.9</v>
          </cell>
          <cell r="H642">
            <v>0</v>
          </cell>
          <cell r="I642">
            <v>42681583.75</v>
          </cell>
          <cell r="J642">
            <v>42681583.75</v>
          </cell>
        </row>
        <row r="643">
          <cell r="C643" t="str">
            <v xml:space="preserve">    SHARE CAPITAL</v>
          </cell>
          <cell r="E643">
            <v>43656096.649999999</v>
          </cell>
          <cell r="F643">
            <v>974512.9</v>
          </cell>
          <cell r="H643">
            <v>0</v>
          </cell>
          <cell r="I643">
            <v>42681583.75</v>
          </cell>
          <cell r="J643">
            <v>42681583.75</v>
          </cell>
        </row>
        <row r="644">
          <cell r="C644" t="str">
            <v xml:space="preserve">        SHARE CAPITAL</v>
          </cell>
          <cell r="E644">
            <v>43656096.649999999</v>
          </cell>
          <cell r="F644">
            <v>974512.9</v>
          </cell>
          <cell r="H644">
            <v>0</v>
          </cell>
          <cell r="I644">
            <v>42681583.75</v>
          </cell>
          <cell r="J644">
            <v>42681583.75</v>
          </cell>
        </row>
        <row r="645">
          <cell r="C645" t="str">
            <v xml:space="preserve">            RISHI CHHABRIA - CAPITAL ACCOUNT                                                                    </v>
          </cell>
          <cell r="E645">
            <v>13019626.630000001</v>
          </cell>
          <cell r="F645">
            <v>543482.4</v>
          </cell>
          <cell r="H645">
            <v>0</v>
          </cell>
          <cell r="I645">
            <v>12476144.23</v>
          </cell>
          <cell r="J645">
            <v>12476144.23</v>
          </cell>
        </row>
        <row r="646">
          <cell r="C646" t="str">
            <v xml:space="preserve">            SATYAN CHHABRIA CAPITAL ACCOUNT                                                                     </v>
          </cell>
          <cell r="E646">
            <v>30636470.02</v>
          </cell>
          <cell r="F646">
            <v>431030.5</v>
          </cell>
          <cell r="H646">
            <v>0</v>
          </cell>
          <cell r="I646">
            <v>30205439.52</v>
          </cell>
          <cell r="J646">
            <v>30205439.52</v>
          </cell>
        </row>
        <row r="647">
          <cell r="C647" t="str">
            <v>CURRENT LIABILITY</v>
          </cell>
          <cell r="E647">
            <v>103146588.94</v>
          </cell>
          <cell r="F647">
            <v>56314169.420000002</v>
          </cell>
          <cell r="G647">
            <v>42895170.579999998</v>
          </cell>
          <cell r="H647">
            <v>0</v>
          </cell>
          <cell r="I647">
            <v>89727590.099999994</v>
          </cell>
          <cell r="J647">
            <v>89727590.099999994</v>
          </cell>
        </row>
        <row r="648">
          <cell r="C648" t="str">
            <v xml:space="preserve">    DUTIES AND TAXES</v>
          </cell>
          <cell r="E648">
            <v>6311184.2999999998</v>
          </cell>
          <cell r="F648">
            <v>13590739.859999999</v>
          </cell>
          <cell r="G648">
            <v>9733909.0299999993</v>
          </cell>
          <cell r="H648">
            <v>0</v>
          </cell>
          <cell r="I648">
            <v>2454353.4700000002</v>
          </cell>
          <cell r="J648">
            <v>2454353.4700000002</v>
          </cell>
        </row>
        <row r="649">
          <cell r="C649" t="str">
            <v xml:space="preserve">        DUTIES &amp; TAXES</v>
          </cell>
          <cell r="E649">
            <v>6311184.2999999998</v>
          </cell>
          <cell r="F649">
            <v>13590739.859999999</v>
          </cell>
          <cell r="G649">
            <v>9733909.0299999993</v>
          </cell>
          <cell r="H649">
            <v>0</v>
          </cell>
          <cell r="I649">
            <v>2454353.4700000002</v>
          </cell>
          <cell r="J649">
            <v>2454353.4700000002</v>
          </cell>
        </row>
        <row r="650">
          <cell r="C650" t="str">
            <v xml:space="preserve">            CGST INPUT  2.5 % RCM                                                                               </v>
          </cell>
          <cell r="D650">
            <v>37</v>
          </cell>
          <cell r="F650">
            <v>4705.38</v>
          </cell>
          <cell r="H650">
            <v>-4742.38</v>
          </cell>
          <cell r="J650">
            <v>-4742.38</v>
          </cell>
        </row>
        <row r="651">
          <cell r="C651" t="str">
            <v xml:space="preserve">            CGST INPUT 14%                                                                                      </v>
          </cell>
          <cell r="F651">
            <v>1662.5</v>
          </cell>
          <cell r="H651">
            <v>-1662.5</v>
          </cell>
          <cell r="J651">
            <v>-1662.5</v>
          </cell>
        </row>
        <row r="652">
          <cell r="C652" t="str">
            <v xml:space="preserve">            CGST INPUT 2.5%                                                                                     </v>
          </cell>
          <cell r="E652">
            <v>37</v>
          </cell>
          <cell r="F652">
            <v>63549.93</v>
          </cell>
          <cell r="G652">
            <v>54549</v>
          </cell>
          <cell r="H652">
            <v>-8963.93</v>
          </cell>
          <cell r="J652">
            <v>-8963.93</v>
          </cell>
        </row>
        <row r="653">
          <cell r="C653" t="str">
            <v xml:space="preserve">            CGST INPUT 6%                                                                                       </v>
          </cell>
          <cell r="F653">
            <v>66463.679999999993</v>
          </cell>
          <cell r="H653">
            <v>-66463.679999999993</v>
          </cell>
          <cell r="J653">
            <v>-66463.679999999993</v>
          </cell>
        </row>
        <row r="654">
          <cell r="C654" t="str">
            <v xml:space="preserve">            CGST INPUT 9%                                                                                       </v>
          </cell>
          <cell r="F654">
            <v>439909.59</v>
          </cell>
          <cell r="H654">
            <v>-439909.59</v>
          </cell>
          <cell r="J654">
            <v>-439909.59</v>
          </cell>
        </row>
        <row r="655">
          <cell r="C655" t="str">
            <v xml:space="preserve">            CGST INPUT 9% - WB                                                                                  </v>
          </cell>
          <cell r="F655">
            <v>11834.64</v>
          </cell>
          <cell r="H655">
            <v>-11834.64</v>
          </cell>
          <cell r="J655">
            <v>-11834.64</v>
          </cell>
        </row>
        <row r="656">
          <cell r="C656" t="str">
            <v xml:space="preserve">            CGST INPUT 9% RCM                                                                                   </v>
          </cell>
          <cell r="F656">
            <v>29270.9</v>
          </cell>
          <cell r="G656">
            <v>828</v>
          </cell>
          <cell r="H656">
            <v>-28442.9</v>
          </cell>
          <cell r="J656">
            <v>-28442.9</v>
          </cell>
        </row>
        <row r="657">
          <cell r="C657" t="str">
            <v xml:space="preserve">            CGST OUTPUT 2.5%                                                                                    </v>
          </cell>
          <cell r="D657">
            <v>37</v>
          </cell>
          <cell r="F657">
            <v>13096.35</v>
          </cell>
          <cell r="G657">
            <v>461894.19</v>
          </cell>
          <cell r="H657">
            <v>0</v>
          </cell>
          <cell r="I657">
            <v>448760.84</v>
          </cell>
          <cell r="J657">
            <v>448760.84</v>
          </cell>
        </row>
        <row r="658">
          <cell r="C658" t="str">
            <v xml:space="preserve">            CGST OUTPUT 2.5% RCM                                                                                </v>
          </cell>
          <cell r="E658">
            <v>37</v>
          </cell>
          <cell r="G658">
            <v>4705.38</v>
          </cell>
          <cell r="H658">
            <v>0</v>
          </cell>
          <cell r="I658">
            <v>4742.38</v>
          </cell>
          <cell r="J658">
            <v>4742.38</v>
          </cell>
        </row>
        <row r="659">
          <cell r="C659" t="str">
            <v xml:space="preserve">            CGST OUTPUT 6%                                                                                      </v>
          </cell>
          <cell r="F659">
            <v>92341</v>
          </cell>
          <cell r="G659">
            <v>271817.01</v>
          </cell>
          <cell r="H659">
            <v>0</v>
          </cell>
          <cell r="I659">
            <v>179476.01</v>
          </cell>
          <cell r="J659">
            <v>179476.01</v>
          </cell>
        </row>
        <row r="660">
          <cell r="C660" t="str">
            <v xml:space="preserve">            CGST OUTPUT 9%                                                                                      </v>
          </cell>
          <cell r="G660">
            <v>1.96</v>
          </cell>
          <cell r="H660">
            <v>0</v>
          </cell>
          <cell r="I660">
            <v>1.96</v>
          </cell>
          <cell r="J660">
            <v>1.96</v>
          </cell>
        </row>
        <row r="661">
          <cell r="C661" t="str">
            <v xml:space="preserve">            CGST OUTPUT 9% RCM                                                                                  </v>
          </cell>
          <cell r="G661">
            <v>28442.9</v>
          </cell>
          <cell r="H661">
            <v>0</v>
          </cell>
          <cell r="I661">
            <v>28442.9</v>
          </cell>
          <cell r="J661">
            <v>28442.9</v>
          </cell>
        </row>
        <row r="662">
          <cell r="C662" t="str">
            <v xml:space="preserve">            ESI EMPLOYEE CONTRIBUTION                                                                           </v>
          </cell>
          <cell r="F662">
            <v>103565</v>
          </cell>
          <cell r="G662">
            <v>110314</v>
          </cell>
          <cell r="H662">
            <v>0</v>
          </cell>
          <cell r="I662">
            <v>6749</v>
          </cell>
          <cell r="J662">
            <v>6749</v>
          </cell>
        </row>
        <row r="663">
          <cell r="C663" t="str">
            <v xml:space="preserve">            ESI PAYABLE                                                                                         </v>
          </cell>
          <cell r="E663">
            <v>2032949</v>
          </cell>
          <cell r="F663">
            <v>1391199</v>
          </cell>
          <cell r="G663">
            <v>549928</v>
          </cell>
          <cell r="H663">
            <v>0</v>
          </cell>
          <cell r="I663">
            <v>1191678</v>
          </cell>
          <cell r="J663">
            <v>1191678</v>
          </cell>
        </row>
        <row r="664">
          <cell r="C664" t="str">
            <v xml:space="preserve">            GST TAX PAYABLE                                                                                     </v>
          </cell>
          <cell r="D664">
            <v>4136579.3</v>
          </cell>
          <cell r="H664">
            <v>-4136579.3</v>
          </cell>
          <cell r="J664">
            <v>-4136579.3</v>
          </cell>
        </row>
        <row r="665">
          <cell r="C665" t="str">
            <v xml:space="preserve">            GST TAX PAYABLE ( KARNATAKA)                                                                        </v>
          </cell>
          <cell r="D665">
            <v>861306.81</v>
          </cell>
          <cell r="F665">
            <v>61345</v>
          </cell>
          <cell r="H665">
            <v>-922651.81</v>
          </cell>
          <cell r="J665">
            <v>-922651.81</v>
          </cell>
        </row>
        <row r="666">
          <cell r="C666" t="str">
            <v xml:space="preserve">            GST TAX PAYABLE ( SILLIGURI)                                                                        </v>
          </cell>
          <cell r="D666">
            <v>218121.48</v>
          </cell>
          <cell r="H666">
            <v>-218121.48</v>
          </cell>
          <cell r="J666">
            <v>-218121.48</v>
          </cell>
        </row>
        <row r="667">
          <cell r="C667" t="str">
            <v xml:space="preserve">            GST TCS (E-COMMERCE)                                                                                </v>
          </cell>
          <cell r="D667">
            <v>181575</v>
          </cell>
          <cell r="H667">
            <v>-181575</v>
          </cell>
          <cell r="J667">
            <v>-181575</v>
          </cell>
        </row>
        <row r="668">
          <cell r="C668" t="str">
            <v xml:space="preserve">            IGST INPUT 12%                                                                                      </v>
          </cell>
          <cell r="F668">
            <v>320095.21000000002</v>
          </cell>
          <cell r="G668">
            <v>6666.88</v>
          </cell>
          <cell r="H668">
            <v>-313428.33</v>
          </cell>
          <cell r="J668">
            <v>-313428.33</v>
          </cell>
        </row>
        <row r="669">
          <cell r="C669" t="str">
            <v xml:space="preserve">            IGST INPUT 12% IMPORTS (NEW)                                                                        </v>
          </cell>
          <cell r="F669">
            <v>13061</v>
          </cell>
          <cell r="H669">
            <v>-13061</v>
          </cell>
          <cell r="J669">
            <v>-13061</v>
          </cell>
        </row>
        <row r="670">
          <cell r="C670" t="str">
            <v xml:space="preserve">            IGST INPUT 18%                                                                                      </v>
          </cell>
          <cell r="F670">
            <v>84224.75</v>
          </cell>
          <cell r="H670">
            <v>-84224.75</v>
          </cell>
          <cell r="J670">
            <v>-84224.75</v>
          </cell>
        </row>
        <row r="671">
          <cell r="C671" t="str">
            <v xml:space="preserve">            IGST INPUT 5%                                                                                       </v>
          </cell>
          <cell r="F671">
            <v>873690.77</v>
          </cell>
          <cell r="G671">
            <v>12775.01</v>
          </cell>
          <cell r="H671">
            <v>-860915.76</v>
          </cell>
          <cell r="J671">
            <v>-860915.76</v>
          </cell>
        </row>
        <row r="672">
          <cell r="C672" t="str">
            <v xml:space="preserve">            IGST OUTPUT 12%</v>
          </cell>
          <cell r="F672">
            <v>720476.97</v>
          </cell>
          <cell r="G672">
            <v>1316663.5900000001</v>
          </cell>
          <cell r="H672">
            <v>0</v>
          </cell>
          <cell r="I672">
            <v>596186.62</v>
          </cell>
          <cell r="J672">
            <v>596186.62</v>
          </cell>
        </row>
        <row r="673">
          <cell r="C673" t="str">
            <v xml:space="preserve">            IGST OUTPUT 18%                                                                                     </v>
          </cell>
          <cell r="G673">
            <v>10208.86</v>
          </cell>
          <cell r="H673">
            <v>0</v>
          </cell>
          <cell r="I673">
            <v>10208.86</v>
          </cell>
          <cell r="J673">
            <v>10208.86</v>
          </cell>
        </row>
        <row r="674">
          <cell r="C674" t="str">
            <v xml:space="preserve">            IGST OUTPUT 5%</v>
          </cell>
          <cell r="F674">
            <v>107791.3</v>
          </cell>
          <cell r="G674">
            <v>1193771.21</v>
          </cell>
          <cell r="H674">
            <v>0</v>
          </cell>
          <cell r="I674">
            <v>1085979.9099999999</v>
          </cell>
          <cell r="J674">
            <v>1085979.9099999999</v>
          </cell>
        </row>
        <row r="675">
          <cell r="C675" t="str">
            <v xml:space="preserve">            PF EMPLOYEE CONTRIBUTION                                                                            </v>
          </cell>
          <cell r="F675">
            <v>1434402</v>
          </cell>
          <cell r="G675">
            <v>1404797</v>
          </cell>
          <cell r="H675">
            <v>-29605</v>
          </cell>
          <cell r="J675">
            <v>-29605</v>
          </cell>
        </row>
        <row r="676">
          <cell r="C676" t="str">
            <v xml:space="preserve">            PF PAYABLE A/C                                                                                      </v>
          </cell>
          <cell r="E676">
            <v>7734725</v>
          </cell>
          <cell r="F676">
            <v>7008509</v>
          </cell>
          <cell r="G676">
            <v>2988321</v>
          </cell>
          <cell r="H676">
            <v>0</v>
          </cell>
          <cell r="I676">
            <v>3714537</v>
          </cell>
          <cell r="J676">
            <v>3714537</v>
          </cell>
        </row>
        <row r="677">
          <cell r="C677" t="str">
            <v xml:space="preserve">            PROFESSIONAL TAX ON EMPLOYMENT( RC 338136859)                                                       </v>
          </cell>
          <cell r="E677">
            <v>11200</v>
          </cell>
          <cell r="F677">
            <v>25000</v>
          </cell>
          <cell r="G677">
            <v>28200</v>
          </cell>
          <cell r="H677">
            <v>0</v>
          </cell>
          <cell r="I677">
            <v>14400</v>
          </cell>
          <cell r="J677">
            <v>14400</v>
          </cell>
        </row>
        <row r="678">
          <cell r="C678" t="str">
            <v xml:space="preserve">            SGST INPUT  9% - WB                                                                                 </v>
          </cell>
          <cell r="F678">
            <v>11834.64</v>
          </cell>
          <cell r="H678">
            <v>-11834.64</v>
          </cell>
          <cell r="J678">
            <v>-11834.64</v>
          </cell>
        </row>
        <row r="679">
          <cell r="C679" t="str">
            <v xml:space="preserve">            SGST INPUT 14%                                                                                      </v>
          </cell>
          <cell r="F679">
            <v>1662.5</v>
          </cell>
          <cell r="H679">
            <v>-1662.5</v>
          </cell>
          <cell r="J679">
            <v>-1662.5</v>
          </cell>
        </row>
        <row r="680">
          <cell r="C680" t="str">
            <v xml:space="preserve">            SGST INPUT 2.5 % RCM                                                                                </v>
          </cell>
          <cell r="D680">
            <v>37</v>
          </cell>
          <cell r="F680">
            <v>4705.38</v>
          </cell>
          <cell r="G680">
            <v>1373</v>
          </cell>
          <cell r="H680">
            <v>-3369.38</v>
          </cell>
          <cell r="J680">
            <v>-3369.38</v>
          </cell>
        </row>
        <row r="681">
          <cell r="C681" t="str">
            <v xml:space="preserve">            SGST INPUT 2.5%                                                                                     </v>
          </cell>
          <cell r="E681">
            <v>37</v>
          </cell>
          <cell r="F681">
            <v>63549.93</v>
          </cell>
          <cell r="G681">
            <v>54549</v>
          </cell>
          <cell r="H681">
            <v>-8963.93</v>
          </cell>
          <cell r="J681">
            <v>-8963.93</v>
          </cell>
        </row>
        <row r="682">
          <cell r="C682" t="str">
            <v xml:space="preserve">            SGST INPUT 6%                                                                                       </v>
          </cell>
          <cell r="F682">
            <v>66463.679999999993</v>
          </cell>
          <cell r="H682">
            <v>-66463.679999999993</v>
          </cell>
          <cell r="J682">
            <v>-66463.679999999993</v>
          </cell>
        </row>
        <row r="683">
          <cell r="C683" t="str">
            <v xml:space="preserve">            SGST INPUT 9%                                                                                       </v>
          </cell>
          <cell r="F683">
            <v>441621.51</v>
          </cell>
          <cell r="H683">
            <v>-441621.51</v>
          </cell>
          <cell r="J683">
            <v>-441621.51</v>
          </cell>
        </row>
        <row r="684">
          <cell r="C684" t="str">
            <v xml:space="preserve">            SGST INPUT 9% RCM                                                                                   </v>
          </cell>
          <cell r="F684">
            <v>29270.9</v>
          </cell>
          <cell r="G684">
            <v>2456</v>
          </cell>
          <cell r="H684">
            <v>-26814.9</v>
          </cell>
          <cell r="J684">
            <v>-26814.9</v>
          </cell>
        </row>
        <row r="685">
          <cell r="C685" t="str">
            <v xml:space="preserve">            SGST OUTPUT 2.5%                                                                                    </v>
          </cell>
          <cell r="D685">
            <v>37</v>
          </cell>
          <cell r="F685">
            <v>13096.35</v>
          </cell>
          <cell r="G685">
            <v>461894.19</v>
          </cell>
          <cell r="H685">
            <v>0</v>
          </cell>
          <cell r="I685">
            <v>448760.84</v>
          </cell>
          <cell r="J685">
            <v>448760.84</v>
          </cell>
        </row>
        <row r="686">
          <cell r="C686" t="str">
            <v xml:space="preserve">            SGST OUTPUT 2.5%  RCM                                                                               </v>
          </cell>
          <cell r="E686">
            <v>37</v>
          </cell>
          <cell r="G686">
            <v>3332.38</v>
          </cell>
          <cell r="H686">
            <v>0</v>
          </cell>
          <cell r="I686">
            <v>3369.38</v>
          </cell>
          <cell r="J686">
            <v>3369.38</v>
          </cell>
        </row>
        <row r="687">
          <cell r="C687" t="str">
            <v xml:space="preserve">            SGST OUTPUT 6%                                                                                      </v>
          </cell>
          <cell r="F687">
            <v>92341</v>
          </cell>
          <cell r="G687">
            <v>271817.01</v>
          </cell>
          <cell r="H687">
            <v>0</v>
          </cell>
          <cell r="I687">
            <v>179476.01</v>
          </cell>
          <cell r="J687">
            <v>179476.01</v>
          </cell>
        </row>
        <row r="688">
          <cell r="C688" t="str">
            <v xml:space="preserve">            SGST OUTPUT 9%                                                                                      </v>
          </cell>
          <cell r="G688">
            <v>1.96</v>
          </cell>
          <cell r="H688">
            <v>0</v>
          </cell>
          <cell r="I688">
            <v>1.96</v>
          </cell>
          <cell r="J688">
            <v>1.96</v>
          </cell>
        </row>
        <row r="689">
          <cell r="C689" t="str">
            <v xml:space="preserve">            SGST OUTPUT 9%  RCM                                                                                 </v>
          </cell>
          <cell r="G689">
            <v>26814.9</v>
          </cell>
          <cell r="H689">
            <v>0</v>
          </cell>
          <cell r="I689">
            <v>26814.9</v>
          </cell>
          <cell r="J689">
            <v>26814.9</v>
          </cell>
        </row>
        <row r="690">
          <cell r="C690" t="str">
            <v xml:space="preserve">            TDS-194A@10% INTEREST                                                                               </v>
          </cell>
          <cell r="E690">
            <v>538751.32999999996</v>
          </cell>
          <cell r="G690">
            <v>28266</v>
          </cell>
          <cell r="H690">
            <v>0</v>
          </cell>
          <cell r="I690">
            <v>567017.32999999996</v>
          </cell>
          <cell r="J690">
            <v>567017.32999999996</v>
          </cell>
        </row>
        <row r="691">
          <cell r="C691" t="str">
            <v xml:space="preserve">            TDS-194C@1% - WORKS CONTRACT                                                                        </v>
          </cell>
          <cell r="E691">
            <v>62735.45</v>
          </cell>
          <cell r="G691">
            <v>23363.200000000001</v>
          </cell>
          <cell r="H691">
            <v>0</v>
          </cell>
          <cell r="I691">
            <v>86098.65</v>
          </cell>
          <cell r="J691">
            <v>86098.65</v>
          </cell>
        </row>
        <row r="692">
          <cell r="C692" t="str">
            <v xml:space="preserve">            TDS-194C@2% - WORKS CONTRACT                                                                        </v>
          </cell>
          <cell r="E692">
            <v>166640.06</v>
          </cell>
          <cell r="G692">
            <v>40954</v>
          </cell>
          <cell r="H692">
            <v>0</v>
          </cell>
          <cell r="I692">
            <v>207594.06</v>
          </cell>
          <cell r="J692">
            <v>207594.06</v>
          </cell>
        </row>
        <row r="693">
          <cell r="C693" t="str">
            <v xml:space="preserve">            TDS-194H@5% COMMISSION /BROKERAGE                                                                   </v>
          </cell>
          <cell r="E693">
            <v>342829.25</v>
          </cell>
          <cell r="G693">
            <v>14147</v>
          </cell>
          <cell r="H693">
            <v>0</v>
          </cell>
          <cell r="I693">
            <v>356976.25</v>
          </cell>
          <cell r="J693">
            <v>356976.25</v>
          </cell>
        </row>
        <row r="694">
          <cell r="C694" t="str">
            <v xml:space="preserve">            TDS-194I@10% - RENT LAND&amp;BUILDINGS/FURNITURE&amp;FIXTURE                                                </v>
          </cell>
          <cell r="E694">
            <v>421051.8</v>
          </cell>
          <cell r="G694">
            <v>187878</v>
          </cell>
          <cell r="H694">
            <v>0</v>
          </cell>
          <cell r="I694">
            <v>608929.80000000005</v>
          </cell>
          <cell r="J694">
            <v>608929.80000000005</v>
          </cell>
        </row>
        <row r="695">
          <cell r="C695" t="str">
            <v xml:space="preserve">            TDS-194J@10% - FEES / ROYALTY (OTHERS)                                                              </v>
          </cell>
          <cell r="E695">
            <v>215893</v>
          </cell>
          <cell r="G695">
            <v>76291.3</v>
          </cell>
          <cell r="H695">
            <v>0</v>
          </cell>
          <cell r="I695">
            <v>292184.3</v>
          </cell>
          <cell r="J695">
            <v>292184.3</v>
          </cell>
        </row>
        <row r="696">
          <cell r="C696" t="str">
            <v xml:space="preserve">            TDS-194J@2% -FEES FOR TECHNICAL SERVICES / ROYALTY (CINEMATOGRAPHIC FILMS)                          </v>
          </cell>
          <cell r="E696">
            <v>7908</v>
          </cell>
          <cell r="G696">
            <v>3165</v>
          </cell>
          <cell r="H696">
            <v>0</v>
          </cell>
          <cell r="I696">
            <v>11073</v>
          </cell>
          <cell r="J696">
            <v>11073</v>
          </cell>
        </row>
        <row r="697">
          <cell r="C697" t="str">
            <v xml:space="preserve">            TDS-194Q@0.1% - PURCHASE OF GOODS                                                                   </v>
          </cell>
          <cell r="E697">
            <v>20724</v>
          </cell>
          <cell r="G697">
            <v>11722.1</v>
          </cell>
          <cell r="H697">
            <v>0</v>
          </cell>
          <cell r="I697">
            <v>32446.1</v>
          </cell>
          <cell r="J697">
            <v>32446.1</v>
          </cell>
        </row>
        <row r="698">
          <cell r="C698" t="str">
            <v xml:space="preserve">            TDS-92B-NON GOVT EMPLOYEE                                                                           </v>
          </cell>
          <cell r="E698">
            <v>153360</v>
          </cell>
          <cell r="G698">
            <v>82000</v>
          </cell>
          <cell r="H698">
            <v>0</v>
          </cell>
          <cell r="I698">
            <v>235360</v>
          </cell>
          <cell r="J698">
            <v>235360</v>
          </cell>
        </row>
        <row r="699">
          <cell r="C699" t="str">
            <v xml:space="preserve">    OTHER LIABILITY</v>
          </cell>
          <cell r="E699">
            <v>2804859</v>
          </cell>
          <cell r="H699">
            <v>0</v>
          </cell>
          <cell r="I699">
            <v>2804859</v>
          </cell>
          <cell r="J699">
            <v>2804859</v>
          </cell>
        </row>
        <row r="700">
          <cell r="C700" t="str">
            <v xml:space="preserve">        SECURITY DEPOSIT RECD</v>
          </cell>
          <cell r="E700">
            <v>2800000</v>
          </cell>
          <cell r="H700">
            <v>0</v>
          </cell>
          <cell r="I700">
            <v>2800000</v>
          </cell>
          <cell r="J700">
            <v>2800000</v>
          </cell>
        </row>
        <row r="701">
          <cell r="C701" t="str">
            <v xml:space="preserve">            A R CLOTHING CO- SECURITY DEPOSIT                                                                   </v>
          </cell>
          <cell r="E701">
            <v>500000</v>
          </cell>
          <cell r="H701">
            <v>0</v>
          </cell>
          <cell r="I701">
            <v>500000</v>
          </cell>
          <cell r="J701">
            <v>500000</v>
          </cell>
        </row>
        <row r="702">
          <cell r="C702" t="str">
            <v xml:space="preserve">            KS SELECTIONS PRIVATE LIMITED - SECURITY DEPOSITS                                                   </v>
          </cell>
          <cell r="E702">
            <v>500000</v>
          </cell>
          <cell r="H702">
            <v>0</v>
          </cell>
          <cell r="I702">
            <v>500000</v>
          </cell>
          <cell r="J702">
            <v>500000</v>
          </cell>
        </row>
        <row r="703">
          <cell r="C703" t="str">
            <v xml:space="preserve">            KUMAR CLOTHING CO - SECURITY DEPOSIT -                                                              </v>
          </cell>
          <cell r="E703">
            <v>1100000</v>
          </cell>
          <cell r="H703">
            <v>0</v>
          </cell>
          <cell r="I703">
            <v>1100000</v>
          </cell>
          <cell r="J703">
            <v>1100000</v>
          </cell>
        </row>
        <row r="704">
          <cell r="C704" t="str">
            <v xml:space="preserve">            PANCHAJANYA FASHIONS PVT LTD - SECURITY DEPOSIT                                                     </v>
          </cell>
          <cell r="E704">
            <v>200000</v>
          </cell>
          <cell r="H704">
            <v>0</v>
          </cell>
          <cell r="I704">
            <v>200000</v>
          </cell>
          <cell r="J704">
            <v>200000</v>
          </cell>
        </row>
        <row r="705">
          <cell r="C705" t="str">
            <v xml:space="preserve">            WARDROBE (JMD CREATIONS)- SECURITY DEPOSIT                                                          </v>
          </cell>
          <cell r="E705">
            <v>500000</v>
          </cell>
          <cell r="H705">
            <v>0</v>
          </cell>
          <cell r="I705">
            <v>500000</v>
          </cell>
          <cell r="J705">
            <v>500000</v>
          </cell>
        </row>
        <row r="706">
          <cell r="C706" t="str">
            <v xml:space="preserve">        UNITED INDIA INSURANCE COMPANY LIMITED -BANAGLORE</v>
          </cell>
          <cell r="E706">
            <v>4859</v>
          </cell>
          <cell r="H706">
            <v>0</v>
          </cell>
          <cell r="I706">
            <v>4859</v>
          </cell>
          <cell r="J706">
            <v>4859</v>
          </cell>
        </row>
        <row r="707">
          <cell r="C707" t="str">
            <v xml:space="preserve">    SUNDRY CREDITORS</v>
          </cell>
          <cell r="E707">
            <v>94030545.640000001</v>
          </cell>
          <cell r="F707">
            <v>42723429.560000002</v>
          </cell>
          <cell r="G707">
            <v>33161261.550000001</v>
          </cell>
          <cell r="H707">
            <v>0</v>
          </cell>
          <cell r="I707">
            <v>84468377.629999995</v>
          </cell>
          <cell r="J707">
            <v>84468377.629999995</v>
          </cell>
        </row>
        <row r="708">
          <cell r="C708" t="str">
            <v xml:space="preserve">        CONSUMABLES</v>
          </cell>
          <cell r="E708">
            <v>821489.26</v>
          </cell>
          <cell r="F708">
            <v>142489</v>
          </cell>
          <cell r="G708">
            <v>147896.5</v>
          </cell>
          <cell r="H708">
            <v>0</v>
          </cell>
          <cell r="I708">
            <v>826896.76</v>
          </cell>
          <cell r="J708">
            <v>826896.76</v>
          </cell>
        </row>
        <row r="709">
          <cell r="C709" t="str">
            <v xml:space="preserve">            CONSUMBALES</v>
          </cell>
          <cell r="E709">
            <v>821489.26</v>
          </cell>
          <cell r="F709">
            <v>142489</v>
          </cell>
          <cell r="G709">
            <v>147896.5</v>
          </cell>
          <cell r="H709">
            <v>0</v>
          </cell>
          <cell r="I709">
            <v>826896.76</v>
          </cell>
          <cell r="J709">
            <v>826896.76</v>
          </cell>
        </row>
        <row r="710">
          <cell r="C710" t="str">
            <v xml:space="preserve">                HANUMAN CHEMICALS             -BANGALORE</v>
          </cell>
          <cell r="E710">
            <v>192772.26</v>
          </cell>
          <cell r="F710">
            <v>58943</v>
          </cell>
          <cell r="G710">
            <v>38730.5</v>
          </cell>
          <cell r="H710">
            <v>0</v>
          </cell>
          <cell r="I710">
            <v>172559.76</v>
          </cell>
          <cell r="J710">
            <v>172559.76</v>
          </cell>
        </row>
        <row r="711">
          <cell r="C711" t="str">
            <v xml:space="preserve">                NEEDLES  MARKETING (P) LTD    -BANGALORE</v>
          </cell>
          <cell r="E711">
            <v>578877</v>
          </cell>
          <cell r="F711">
            <v>83546</v>
          </cell>
          <cell r="G711">
            <v>105626</v>
          </cell>
          <cell r="H711">
            <v>0</v>
          </cell>
          <cell r="I711">
            <v>600957</v>
          </cell>
          <cell r="J711">
            <v>600957</v>
          </cell>
        </row>
        <row r="712">
          <cell r="C712" t="str">
            <v xml:space="preserve">                SUNSHINE GARMENT FINISHING EQUIPMEN -BANGALORE</v>
          </cell>
          <cell r="E712">
            <v>36344</v>
          </cell>
          <cell r="G712">
            <v>3540</v>
          </cell>
          <cell r="H712">
            <v>0</v>
          </cell>
          <cell r="I712">
            <v>39884</v>
          </cell>
          <cell r="J712">
            <v>39884</v>
          </cell>
        </row>
        <row r="713">
          <cell r="C713" t="str">
            <v xml:space="preserve">                YASH INTERNATIONAL            -BANAGLORE</v>
          </cell>
          <cell r="E713">
            <v>13496</v>
          </cell>
          <cell r="H713">
            <v>0</v>
          </cell>
          <cell r="I713">
            <v>13496</v>
          </cell>
          <cell r="J713">
            <v>13496</v>
          </cell>
        </row>
        <row r="714">
          <cell r="C714" t="str">
            <v xml:space="preserve">        EXPENSE</v>
          </cell>
          <cell r="E714">
            <v>20576356.460000001</v>
          </cell>
          <cell r="F714">
            <v>14013478.859999999</v>
          </cell>
          <cell r="G714">
            <v>12238909.539999999</v>
          </cell>
          <cell r="H714">
            <v>0</v>
          </cell>
          <cell r="I714">
            <v>18801787.140000001</v>
          </cell>
          <cell r="J714">
            <v>18801787.140000001</v>
          </cell>
        </row>
        <row r="715">
          <cell r="C715" t="str">
            <v xml:space="preserve">            OTHER EXPENSE</v>
          </cell>
          <cell r="E715">
            <v>2523001.6800000002</v>
          </cell>
          <cell r="F715">
            <v>2535556</v>
          </cell>
          <cell r="G715">
            <v>1598367</v>
          </cell>
          <cell r="H715">
            <v>0</v>
          </cell>
          <cell r="I715">
            <v>1585812.68</v>
          </cell>
          <cell r="J715">
            <v>1585812.68</v>
          </cell>
        </row>
        <row r="716">
          <cell r="C716" t="str">
            <v xml:space="preserve">                A R KOLOR KRAFT               -BANGALORE</v>
          </cell>
          <cell r="E716">
            <v>13230</v>
          </cell>
          <cell r="H716">
            <v>0</v>
          </cell>
          <cell r="I716">
            <v>13230</v>
          </cell>
          <cell r="J716">
            <v>13230</v>
          </cell>
        </row>
        <row r="717">
          <cell r="C717" t="str">
            <v xml:space="preserve">                AD WAVE CREATIONS             -BANAGLORE</v>
          </cell>
          <cell r="E717">
            <v>1194.76</v>
          </cell>
          <cell r="H717">
            <v>0</v>
          </cell>
          <cell r="I717">
            <v>1194.76</v>
          </cell>
          <cell r="J717">
            <v>1194.76</v>
          </cell>
        </row>
        <row r="718">
          <cell r="C718" t="str">
            <v xml:space="preserve">                ADECCO INDIA PVT LTD          -BANGALORE</v>
          </cell>
          <cell r="E718">
            <v>0</v>
          </cell>
          <cell r="H718">
            <v>0</v>
          </cell>
          <cell r="I718">
            <v>0</v>
          </cell>
          <cell r="J718">
            <v>0</v>
          </cell>
        </row>
        <row r="719">
          <cell r="C719" t="str">
            <v xml:space="preserve">                AMERICAN EXPRESS 372293198281009 -BANGALORE</v>
          </cell>
          <cell r="E719">
            <v>667659.12</v>
          </cell>
          <cell r="F719">
            <v>772375</v>
          </cell>
          <cell r="G719">
            <v>119174</v>
          </cell>
          <cell r="H719">
            <v>0</v>
          </cell>
          <cell r="I719">
            <v>14458.12</v>
          </cell>
          <cell r="J719">
            <v>14458.12</v>
          </cell>
        </row>
        <row r="720">
          <cell r="C720" t="str">
            <v xml:space="preserve">                BSNL-(BHARAT SANCHAR NIGAM LIMITED) -BANGALORE</v>
          </cell>
          <cell r="F720">
            <v>10356</v>
          </cell>
          <cell r="G720">
            <v>10356</v>
          </cell>
          <cell r="H720">
            <v>0</v>
          </cell>
          <cell r="J720">
            <v>0</v>
          </cell>
        </row>
        <row r="721">
          <cell r="C721" t="str">
            <v xml:space="preserve">                PANDIT CARGO                  -BANGALORE</v>
          </cell>
          <cell r="E721">
            <v>60977.4</v>
          </cell>
          <cell r="F721">
            <v>90977</v>
          </cell>
          <cell r="G721">
            <v>109271</v>
          </cell>
          <cell r="H721">
            <v>0</v>
          </cell>
          <cell r="I721">
            <v>79271.399999999994</v>
          </cell>
          <cell r="J721">
            <v>79271.399999999994</v>
          </cell>
        </row>
        <row r="722">
          <cell r="C722" t="str">
            <v xml:space="preserve">                PAVAN ELECTRICALS             -BANGALORE</v>
          </cell>
          <cell r="E722">
            <v>34304.400000000001</v>
          </cell>
          <cell r="H722">
            <v>0</v>
          </cell>
          <cell r="I722">
            <v>34304.400000000001</v>
          </cell>
          <cell r="J722">
            <v>34304.400000000001</v>
          </cell>
        </row>
        <row r="723">
          <cell r="C723" t="str">
            <v xml:space="preserve">                RCPL LOGISTICS PVT  LTD       -BANAGLORE</v>
          </cell>
          <cell r="E723">
            <v>31506</v>
          </cell>
          <cell r="F723">
            <v>45014</v>
          </cell>
          <cell r="G723">
            <v>17138</v>
          </cell>
          <cell r="H723">
            <v>0</v>
          </cell>
          <cell r="I723">
            <v>3630</v>
          </cell>
          <cell r="J723">
            <v>3630</v>
          </cell>
        </row>
        <row r="724">
          <cell r="C724" t="str">
            <v xml:space="preserve">                S.L.R. ENTERPRISES            -BANGALORE</v>
          </cell>
          <cell r="G724">
            <v>74943</v>
          </cell>
          <cell r="H724">
            <v>0</v>
          </cell>
          <cell r="I724">
            <v>74943</v>
          </cell>
          <cell r="J724">
            <v>74943</v>
          </cell>
        </row>
        <row r="725">
          <cell r="C725" t="str">
            <v xml:space="preserve">                SAHANA LOGISTICS PVT LTD      -BANGALORE</v>
          </cell>
          <cell r="E725">
            <v>5364</v>
          </cell>
          <cell r="F725">
            <v>5948</v>
          </cell>
          <cell r="G725">
            <v>5948</v>
          </cell>
          <cell r="H725">
            <v>0</v>
          </cell>
          <cell r="I725">
            <v>5364</v>
          </cell>
          <cell r="J725">
            <v>5364</v>
          </cell>
        </row>
        <row r="726">
          <cell r="C726" t="str">
            <v xml:space="preserve">                SCB CREDIT CARD NO.4541-9823-3633-2454 (RDC) -BANGALORE</v>
          </cell>
          <cell r="F726">
            <v>340941</v>
          </cell>
          <cell r="G726">
            <v>340941</v>
          </cell>
          <cell r="H726">
            <v>0</v>
          </cell>
          <cell r="J726">
            <v>0</v>
          </cell>
        </row>
        <row r="727">
          <cell r="C727" t="str">
            <v xml:space="preserve">                SHARMA TRANSPORTS             -BANGALORE</v>
          </cell>
          <cell r="E727">
            <v>2370</v>
          </cell>
          <cell r="H727">
            <v>0</v>
          </cell>
          <cell r="I727">
            <v>2370</v>
          </cell>
          <cell r="J727">
            <v>2370</v>
          </cell>
        </row>
        <row r="728">
          <cell r="C728" t="str">
            <v xml:space="preserve">                SRE AMBAL GARMENTS            -TIRUPUR</v>
          </cell>
          <cell r="E728">
            <v>1133982</v>
          </cell>
          <cell r="F728">
            <v>1198775</v>
          </cell>
          <cell r="G728">
            <v>840541</v>
          </cell>
          <cell r="H728">
            <v>0</v>
          </cell>
          <cell r="I728">
            <v>775748</v>
          </cell>
          <cell r="J728">
            <v>775748</v>
          </cell>
        </row>
        <row r="729">
          <cell r="C729" t="str">
            <v xml:space="preserve">                SRI SRINIVASA ENTERPRISES     -BANGALORE</v>
          </cell>
          <cell r="E729">
            <v>566674</v>
          </cell>
          <cell r="H729">
            <v>0</v>
          </cell>
          <cell r="I729">
            <v>566674</v>
          </cell>
          <cell r="J729">
            <v>566674</v>
          </cell>
        </row>
        <row r="730">
          <cell r="C730" t="str">
            <v xml:space="preserve">                SUPER TRADE BULK CARGO        -TIRUPUR</v>
          </cell>
          <cell r="E730">
            <v>22861</v>
          </cell>
          <cell r="H730">
            <v>0</v>
          </cell>
          <cell r="I730">
            <v>22861</v>
          </cell>
          <cell r="J730">
            <v>22861</v>
          </cell>
        </row>
        <row r="731">
          <cell r="C731" t="str">
            <v xml:space="preserve">                SUPREME TRANSPORT SOLUTIONS  PVT  LTD -BANGALORE</v>
          </cell>
          <cell r="D731">
            <v>17121</v>
          </cell>
          <cell r="F731">
            <v>71170</v>
          </cell>
          <cell r="G731">
            <v>80055</v>
          </cell>
          <cell r="H731">
            <v>-8236</v>
          </cell>
          <cell r="J731">
            <v>-8236</v>
          </cell>
        </row>
        <row r="732">
          <cell r="C732" t="str">
            <v xml:space="preserve">            A &amp; A GRAPHICS                                                                                      </v>
          </cell>
          <cell r="D732">
            <v>3000</v>
          </cell>
          <cell r="H732">
            <v>-3000</v>
          </cell>
          <cell r="J732">
            <v>-3000</v>
          </cell>
        </row>
        <row r="733">
          <cell r="C733" t="str">
            <v xml:space="preserve">            A.P. ENTERPRISES              -BANAGLORE</v>
          </cell>
          <cell r="E733">
            <v>171988</v>
          </cell>
          <cell r="F733">
            <v>49942</v>
          </cell>
          <cell r="H733">
            <v>0</v>
          </cell>
          <cell r="I733">
            <v>122046</v>
          </cell>
          <cell r="J733">
            <v>122046</v>
          </cell>
        </row>
        <row r="734">
          <cell r="C734" t="str">
            <v xml:space="preserve">            A.S. DYEING                   -BANGALORE</v>
          </cell>
          <cell r="E734">
            <v>6971</v>
          </cell>
          <cell r="F734">
            <v>6971</v>
          </cell>
          <cell r="G734">
            <v>7827</v>
          </cell>
          <cell r="H734">
            <v>0</v>
          </cell>
          <cell r="I734">
            <v>7827</v>
          </cell>
          <cell r="J734">
            <v>7827</v>
          </cell>
        </row>
        <row r="735">
          <cell r="C735" t="str">
            <v xml:space="preserve">            ABS QE ASSURANCE SERVICES PRIVATE LIMITED -MUMBAI</v>
          </cell>
          <cell r="D735">
            <v>163860</v>
          </cell>
          <cell r="G735">
            <v>45762.84</v>
          </cell>
          <cell r="H735">
            <v>-118097.16</v>
          </cell>
          <cell r="J735">
            <v>-118097.16</v>
          </cell>
        </row>
        <row r="736">
          <cell r="C736" t="str">
            <v xml:space="preserve">            ACC CLOTHING LLP              -BANAGLORE</v>
          </cell>
          <cell r="E736">
            <v>693</v>
          </cell>
          <cell r="G736">
            <v>56566</v>
          </cell>
          <cell r="H736">
            <v>0</v>
          </cell>
          <cell r="I736">
            <v>57259</v>
          </cell>
          <cell r="J736">
            <v>57259</v>
          </cell>
        </row>
        <row r="737">
          <cell r="C737" t="str">
            <v xml:space="preserve">            ADISHWAR INDIA LIMITED                                                                              </v>
          </cell>
          <cell r="E737">
            <v>1079.05</v>
          </cell>
          <cell r="H737">
            <v>0</v>
          </cell>
          <cell r="I737">
            <v>1079.05</v>
          </cell>
          <cell r="J737">
            <v>1079.05</v>
          </cell>
        </row>
        <row r="738">
          <cell r="C738" t="str">
            <v xml:space="preserve">            AIRTEL-(BHARTI  AIRTEL  LTD)  -BANGALORE</v>
          </cell>
          <cell r="F738">
            <v>12736.26</v>
          </cell>
          <cell r="G738">
            <v>12738.28</v>
          </cell>
          <cell r="H738">
            <v>0</v>
          </cell>
          <cell r="I738">
            <v>2.02</v>
          </cell>
          <cell r="J738">
            <v>2.02</v>
          </cell>
        </row>
        <row r="739">
          <cell r="C739" t="str">
            <v xml:space="preserve">            AK ENTERPRISES                -BENGALURU</v>
          </cell>
          <cell r="F739">
            <v>24452</v>
          </cell>
          <cell r="H739">
            <v>-24452</v>
          </cell>
          <cell r="J739">
            <v>-24452</v>
          </cell>
        </row>
        <row r="740">
          <cell r="C740" t="str">
            <v xml:space="preserve">            AKHIL KHAN                                                                                          </v>
          </cell>
          <cell r="F740">
            <v>35000</v>
          </cell>
          <cell r="H740">
            <v>-35000</v>
          </cell>
          <cell r="J740">
            <v>-35000</v>
          </cell>
        </row>
        <row r="741">
          <cell r="C741" t="str">
            <v xml:space="preserve">            AKSHARA PRINTS                -BANAGLORE</v>
          </cell>
          <cell r="E741">
            <v>403588</v>
          </cell>
          <cell r="F741">
            <v>54830</v>
          </cell>
          <cell r="G741">
            <v>55718.2</v>
          </cell>
          <cell r="H741">
            <v>0</v>
          </cell>
          <cell r="I741">
            <v>404476.2</v>
          </cell>
          <cell r="J741">
            <v>404476.2</v>
          </cell>
        </row>
        <row r="742">
          <cell r="C742" t="str">
            <v xml:space="preserve">            ALANKAR ENTERPRISES           -BANAGLORE</v>
          </cell>
          <cell r="E742">
            <v>0.66</v>
          </cell>
          <cell r="H742">
            <v>0</v>
          </cell>
          <cell r="I742">
            <v>0.66</v>
          </cell>
          <cell r="J742">
            <v>0.66</v>
          </cell>
        </row>
        <row r="743">
          <cell r="C743" t="str">
            <v xml:space="preserve">            ALLIANCE AIR AVIATION LIMITED-DELHI                                                                 </v>
          </cell>
          <cell r="E743">
            <v>53932</v>
          </cell>
          <cell r="H743">
            <v>0</v>
          </cell>
          <cell r="I743">
            <v>53932</v>
          </cell>
          <cell r="J743">
            <v>53932</v>
          </cell>
        </row>
        <row r="744">
          <cell r="C744" t="str">
            <v xml:space="preserve">            ALLIANCE AIR AVIATION LIMITED-MP                                                                    </v>
          </cell>
          <cell r="E744">
            <v>25262</v>
          </cell>
          <cell r="H744">
            <v>0</v>
          </cell>
          <cell r="I744">
            <v>25262</v>
          </cell>
          <cell r="J744">
            <v>25262</v>
          </cell>
        </row>
        <row r="745">
          <cell r="C745" t="str">
            <v xml:space="preserve">            ALPHA ACE                     -BANAGLORE</v>
          </cell>
          <cell r="E745">
            <v>0.5</v>
          </cell>
          <cell r="H745">
            <v>0</v>
          </cell>
          <cell r="I745">
            <v>0.5</v>
          </cell>
          <cell r="J745">
            <v>0.5</v>
          </cell>
        </row>
        <row r="746">
          <cell r="C746" t="str">
            <v xml:space="preserve">            AMITH GARMENT SERVICES        -BANAGLORE</v>
          </cell>
          <cell r="D746">
            <v>1864</v>
          </cell>
          <cell r="G746">
            <v>30786</v>
          </cell>
          <cell r="H746">
            <v>0</v>
          </cell>
          <cell r="I746">
            <v>28922</v>
          </cell>
          <cell r="J746">
            <v>28922</v>
          </cell>
        </row>
        <row r="747">
          <cell r="C747" t="str">
            <v xml:space="preserve">            ANIL SOOD - EXPENSES                                                                                </v>
          </cell>
          <cell r="E747">
            <v>15018</v>
          </cell>
          <cell r="F747">
            <v>25018</v>
          </cell>
          <cell r="G747">
            <v>10323</v>
          </cell>
          <cell r="H747">
            <v>0</v>
          </cell>
          <cell r="I747">
            <v>323</v>
          </cell>
          <cell r="J747">
            <v>323</v>
          </cell>
        </row>
        <row r="748">
          <cell r="C748" t="str">
            <v xml:space="preserve">            ANKITA CREATION               -BANGALORE</v>
          </cell>
          <cell r="E748">
            <v>0.25</v>
          </cell>
          <cell r="H748">
            <v>0</v>
          </cell>
          <cell r="I748">
            <v>0.25</v>
          </cell>
          <cell r="J748">
            <v>0.25</v>
          </cell>
        </row>
        <row r="749">
          <cell r="C749" t="str">
            <v xml:space="preserve">            ANNAPURNA INDUSTRIAL HARDWARE &amp; ELECTRICAL -BANAGLORE</v>
          </cell>
          <cell r="D749">
            <v>1</v>
          </cell>
          <cell r="G749">
            <v>4465</v>
          </cell>
          <cell r="H749">
            <v>0</v>
          </cell>
          <cell r="I749">
            <v>4464</v>
          </cell>
          <cell r="J749">
            <v>4464</v>
          </cell>
        </row>
        <row r="750">
          <cell r="C750" t="str">
            <v xml:space="preserve">            APEX INDUSTRIAL SOLUTIONS     -BANAGLORE</v>
          </cell>
          <cell r="E750">
            <v>45379</v>
          </cell>
          <cell r="H750">
            <v>0</v>
          </cell>
          <cell r="I750">
            <v>45379</v>
          </cell>
          <cell r="J750">
            <v>45379</v>
          </cell>
        </row>
        <row r="751">
          <cell r="C751" t="str">
            <v xml:space="preserve">            APP ALLOYS PRIVATE LIMITED    -JODHPUR</v>
          </cell>
          <cell r="E751">
            <v>55300</v>
          </cell>
          <cell r="H751">
            <v>0</v>
          </cell>
          <cell r="I751">
            <v>55300</v>
          </cell>
          <cell r="J751">
            <v>55300</v>
          </cell>
        </row>
        <row r="752">
          <cell r="C752" t="str">
            <v xml:space="preserve">            APPARELS1179                  -BANAGLORE</v>
          </cell>
          <cell r="E752">
            <v>11626</v>
          </cell>
          <cell r="H752">
            <v>0</v>
          </cell>
          <cell r="I752">
            <v>11626</v>
          </cell>
          <cell r="J752">
            <v>11626</v>
          </cell>
        </row>
        <row r="753">
          <cell r="C753" t="str">
            <v xml:space="preserve">            ASHA MOTOR SALES AND SERVICE  -TUMKUR</v>
          </cell>
          <cell r="F753">
            <v>10000</v>
          </cell>
          <cell r="H753">
            <v>-10000</v>
          </cell>
          <cell r="J753">
            <v>-10000</v>
          </cell>
        </row>
        <row r="754">
          <cell r="C754" t="str">
            <v xml:space="preserve">            ASHISH THYAGI ( EXPENSES ) NEW                                                                      </v>
          </cell>
          <cell r="D754">
            <v>68063</v>
          </cell>
          <cell r="F754">
            <v>25000</v>
          </cell>
          <cell r="G754">
            <v>39170</v>
          </cell>
          <cell r="H754">
            <v>-53893</v>
          </cell>
          <cell r="J754">
            <v>-53893</v>
          </cell>
        </row>
        <row r="755">
          <cell r="C755" t="str">
            <v xml:space="preserve">            ASHOK ENTERPRISES             -BANGALORE</v>
          </cell>
          <cell r="F755">
            <v>25000</v>
          </cell>
          <cell r="G755">
            <v>78854</v>
          </cell>
          <cell r="H755">
            <v>0</v>
          </cell>
          <cell r="I755">
            <v>53854</v>
          </cell>
          <cell r="J755">
            <v>53854</v>
          </cell>
        </row>
        <row r="756">
          <cell r="C756" t="str">
            <v xml:space="preserve">            BANGALORE APPAREL MANUFACTURERS ASSOCIATION -BANAGLORE</v>
          </cell>
          <cell r="E756">
            <v>3540</v>
          </cell>
          <cell r="H756">
            <v>0</v>
          </cell>
          <cell r="I756">
            <v>3540</v>
          </cell>
          <cell r="J756">
            <v>3540</v>
          </cell>
        </row>
        <row r="757">
          <cell r="C757" t="str">
            <v xml:space="preserve">            BESCOM                        -BANGALORE</v>
          </cell>
          <cell r="E757">
            <v>682007.99</v>
          </cell>
          <cell r="F757">
            <v>483274.45</v>
          </cell>
          <cell r="G757">
            <v>1054378</v>
          </cell>
          <cell r="H757">
            <v>0</v>
          </cell>
          <cell r="I757">
            <v>1253111.54</v>
          </cell>
          <cell r="J757">
            <v>1253111.54</v>
          </cell>
        </row>
        <row r="758">
          <cell r="C758" t="str">
            <v xml:space="preserve">            BHARATH COMPRESSORS &amp; INDUSTRIALS -BANGALORE</v>
          </cell>
          <cell r="E758">
            <v>2439</v>
          </cell>
          <cell r="F758">
            <v>2439</v>
          </cell>
          <cell r="H758">
            <v>0</v>
          </cell>
          <cell r="J758">
            <v>0</v>
          </cell>
        </row>
        <row r="759">
          <cell r="C759" t="str">
            <v xml:space="preserve">            BLISS INTERNATIONAL CARGO     -BANAGLORE</v>
          </cell>
          <cell r="E759">
            <v>0.86</v>
          </cell>
          <cell r="H759">
            <v>0</v>
          </cell>
          <cell r="I759">
            <v>0.86</v>
          </cell>
          <cell r="J759">
            <v>0.86</v>
          </cell>
        </row>
        <row r="760">
          <cell r="C760" t="str">
            <v xml:space="preserve">            BLUE DART EXPRESS LTD         -BANGALORE</v>
          </cell>
          <cell r="E760">
            <v>44480.55</v>
          </cell>
          <cell r="F760">
            <v>50868.18</v>
          </cell>
          <cell r="G760">
            <v>18214.689999999999</v>
          </cell>
          <cell r="H760">
            <v>0</v>
          </cell>
          <cell r="I760">
            <v>11827.06</v>
          </cell>
          <cell r="J760">
            <v>11827.06</v>
          </cell>
        </row>
        <row r="761">
          <cell r="C761" t="str">
            <v xml:space="preserve">            BUDGET COURIERS PRIVATE LIMITED -BANGALORE</v>
          </cell>
          <cell r="D761">
            <v>8613.68</v>
          </cell>
          <cell r="H761">
            <v>-8613.68</v>
          </cell>
          <cell r="J761">
            <v>-8613.68</v>
          </cell>
        </row>
        <row r="762">
          <cell r="C762" t="str">
            <v xml:space="preserve">            BULLET LOGISTICS INDIA PVT LTD -BANAGLORE</v>
          </cell>
          <cell r="D762">
            <v>7024.76</v>
          </cell>
          <cell r="F762">
            <v>1492</v>
          </cell>
          <cell r="H762">
            <v>-8516.76</v>
          </cell>
          <cell r="J762">
            <v>-8516.76</v>
          </cell>
        </row>
        <row r="763">
          <cell r="C763" t="str">
            <v xml:space="preserve">            BUREAU VERITAS CONSUMER PRODUCTS SERVICES (INDIA) PVT LTD -BANAGLORE</v>
          </cell>
          <cell r="E763">
            <v>32365.119999999999</v>
          </cell>
          <cell r="F763">
            <v>32365</v>
          </cell>
          <cell r="G763">
            <v>13652.46</v>
          </cell>
          <cell r="H763">
            <v>0</v>
          </cell>
          <cell r="I763">
            <v>13652.58</v>
          </cell>
          <cell r="J763">
            <v>13652.58</v>
          </cell>
        </row>
        <row r="764">
          <cell r="C764" t="str">
            <v xml:space="preserve">            C T NAGARAJA                  -BANGALORE</v>
          </cell>
          <cell r="E764">
            <v>3741</v>
          </cell>
          <cell r="H764">
            <v>0</v>
          </cell>
          <cell r="I764">
            <v>3741</v>
          </cell>
          <cell r="J764">
            <v>3741</v>
          </cell>
        </row>
        <row r="765">
          <cell r="C765" t="str">
            <v xml:space="preserve">            CANARA CATERERS               -TUMKUR</v>
          </cell>
          <cell r="E765">
            <v>123354</v>
          </cell>
          <cell r="F765">
            <v>123354</v>
          </cell>
          <cell r="H765">
            <v>0</v>
          </cell>
          <cell r="J765">
            <v>0</v>
          </cell>
        </row>
        <row r="766">
          <cell r="C766" t="str">
            <v xml:space="preserve">            CHANDAN KUMAR DAS - EXPENSES                                                                        </v>
          </cell>
          <cell r="D766">
            <v>40000</v>
          </cell>
          <cell r="F766">
            <v>35000</v>
          </cell>
          <cell r="G766">
            <v>111464</v>
          </cell>
          <cell r="H766">
            <v>0</v>
          </cell>
          <cell r="I766">
            <v>36464</v>
          </cell>
          <cell r="J766">
            <v>36464</v>
          </cell>
        </row>
        <row r="767">
          <cell r="C767" t="str">
            <v xml:space="preserve">            CITI BANK CREDIT CARD (ARC)  5546-3770-1361-6117 -BANGALORE</v>
          </cell>
          <cell r="F767">
            <v>17042</v>
          </cell>
          <cell r="G767">
            <v>17042</v>
          </cell>
          <cell r="H767">
            <v>0</v>
          </cell>
          <cell r="J767">
            <v>0</v>
          </cell>
        </row>
        <row r="768">
          <cell r="C768" t="str">
            <v xml:space="preserve">            CITI BANK CREDIT CARD (SDC) 4304636300737000 -BANGALORE</v>
          </cell>
          <cell r="F768">
            <v>1472453</v>
          </cell>
          <cell r="G768">
            <v>1472453</v>
          </cell>
          <cell r="H768">
            <v>0</v>
          </cell>
          <cell r="J768">
            <v>0</v>
          </cell>
        </row>
        <row r="769">
          <cell r="C769" t="str">
            <v xml:space="preserve">            CLASSIC GARMENT PROCESSORS    -BANGLORE</v>
          </cell>
          <cell r="G769">
            <v>37872</v>
          </cell>
          <cell r="H769">
            <v>0</v>
          </cell>
          <cell r="I769">
            <v>37872</v>
          </cell>
          <cell r="J769">
            <v>37872</v>
          </cell>
        </row>
        <row r="770">
          <cell r="C770" t="str">
            <v xml:space="preserve">            COSMIC SOLUTIONS              -BANAGLORE</v>
          </cell>
          <cell r="E770">
            <v>56255</v>
          </cell>
          <cell r="F770">
            <v>45076</v>
          </cell>
          <cell r="H770">
            <v>0</v>
          </cell>
          <cell r="I770">
            <v>11179</v>
          </cell>
          <cell r="J770">
            <v>11179</v>
          </cell>
        </row>
        <row r="771">
          <cell r="C771" t="str">
            <v xml:space="preserve">            COSMOPOLITAN INDUSTRIAL SECURITY &amp; DETECTIVE SERVICES PVT LTD -BANAGLORE</v>
          </cell>
          <cell r="E771">
            <v>520634</v>
          </cell>
          <cell r="F771">
            <v>212348</v>
          </cell>
          <cell r="G771">
            <v>229583</v>
          </cell>
          <cell r="H771">
            <v>0</v>
          </cell>
          <cell r="I771">
            <v>537869</v>
          </cell>
          <cell r="J771">
            <v>537869</v>
          </cell>
        </row>
        <row r="772">
          <cell r="C772" t="str">
            <v xml:space="preserve">            CRESTMANN EVENTS UNLTD        -BANAGLORE</v>
          </cell>
          <cell r="E772">
            <v>0.2</v>
          </cell>
          <cell r="H772">
            <v>0</v>
          </cell>
          <cell r="I772">
            <v>0.2</v>
          </cell>
          <cell r="J772">
            <v>0.2</v>
          </cell>
        </row>
        <row r="773">
          <cell r="C773" t="str">
            <v xml:space="preserve">            DELHIVERY PVT LTD (SHOPIFY)                                                                         </v>
          </cell>
          <cell r="D773">
            <v>22480.52</v>
          </cell>
          <cell r="G773">
            <v>1447.86</v>
          </cell>
          <cell r="H773">
            <v>-21032.66</v>
          </cell>
          <cell r="J773">
            <v>-21032.66</v>
          </cell>
        </row>
        <row r="774">
          <cell r="C774" t="str">
            <v xml:space="preserve">            DHARNIISS TRADERS             -TIRUPUR</v>
          </cell>
          <cell r="D774">
            <v>616</v>
          </cell>
          <cell r="F774">
            <v>700</v>
          </cell>
          <cell r="G774">
            <v>301</v>
          </cell>
          <cell r="H774">
            <v>-1015</v>
          </cell>
          <cell r="J774">
            <v>-1015</v>
          </cell>
        </row>
        <row r="775">
          <cell r="C775" t="str">
            <v xml:space="preserve">            DHL EXPRESS INDIA PVT LTD     -BANGALORE</v>
          </cell>
          <cell r="D775">
            <v>1</v>
          </cell>
          <cell r="G775">
            <v>1</v>
          </cell>
          <cell r="H775">
            <v>0</v>
          </cell>
          <cell r="J775">
            <v>0</v>
          </cell>
        </row>
        <row r="776">
          <cell r="C776" t="str">
            <v xml:space="preserve">            DINESH KUMAR D.B - ASM -EXPENSES                                                                    </v>
          </cell>
          <cell r="D776">
            <v>20877</v>
          </cell>
          <cell r="F776">
            <v>10000</v>
          </cell>
          <cell r="G776">
            <v>46343</v>
          </cell>
          <cell r="H776">
            <v>0</v>
          </cell>
          <cell r="I776">
            <v>15466</v>
          </cell>
          <cell r="J776">
            <v>15466</v>
          </cell>
        </row>
        <row r="777">
          <cell r="C777" t="str">
            <v xml:space="preserve">            DODDA BASAVESHWARA PARCEL CARRIERS -BELLARY</v>
          </cell>
          <cell r="E777">
            <v>8270</v>
          </cell>
          <cell r="H777">
            <v>0</v>
          </cell>
          <cell r="I777">
            <v>8270</v>
          </cell>
          <cell r="J777">
            <v>8270</v>
          </cell>
        </row>
        <row r="778">
          <cell r="C778" t="str">
            <v xml:space="preserve">            DR SAI PRASAD A.V             -TUMAKURU</v>
          </cell>
          <cell r="E778">
            <v>48000</v>
          </cell>
          <cell r="F778">
            <v>40000</v>
          </cell>
          <cell r="G778">
            <v>2800</v>
          </cell>
          <cell r="H778">
            <v>0</v>
          </cell>
          <cell r="I778">
            <v>10800</v>
          </cell>
          <cell r="J778">
            <v>10800</v>
          </cell>
        </row>
        <row r="779">
          <cell r="C779" t="str">
            <v xml:space="preserve">            DTDC ( GANESH ENTERPRISES)    -BANAGLORE</v>
          </cell>
          <cell r="E779">
            <v>6267.24</v>
          </cell>
          <cell r="F779">
            <v>19897</v>
          </cell>
          <cell r="G779">
            <v>21507</v>
          </cell>
          <cell r="H779">
            <v>0</v>
          </cell>
          <cell r="I779">
            <v>7877.24</v>
          </cell>
          <cell r="J779">
            <v>7877.24</v>
          </cell>
        </row>
        <row r="780">
          <cell r="C780" t="str">
            <v xml:space="preserve">            D-TECH MACHINERY              -BANAGLORE</v>
          </cell>
          <cell r="E780">
            <v>45303</v>
          </cell>
          <cell r="H780">
            <v>0</v>
          </cell>
          <cell r="I780">
            <v>45303</v>
          </cell>
          <cell r="J780">
            <v>45303</v>
          </cell>
        </row>
        <row r="781">
          <cell r="C781" t="str">
            <v xml:space="preserve">            ELPRO ENERGY DIMENSIONS PVT LTD -BANAGLORE</v>
          </cell>
          <cell r="E781">
            <v>32450</v>
          </cell>
          <cell r="H781">
            <v>0</v>
          </cell>
          <cell r="I781">
            <v>32450</v>
          </cell>
          <cell r="J781">
            <v>32450</v>
          </cell>
        </row>
        <row r="782">
          <cell r="C782" t="str">
            <v xml:space="preserve">            EUROFINS ASSURANCE INDIA PVT LTD -BANAGLORE</v>
          </cell>
          <cell r="D782">
            <v>137356</v>
          </cell>
          <cell r="H782">
            <v>-137356</v>
          </cell>
          <cell r="J782">
            <v>-137356</v>
          </cell>
        </row>
        <row r="783">
          <cell r="C783" t="str">
            <v xml:space="preserve">            EVER LOGISTICS                -BANGALORE</v>
          </cell>
          <cell r="E783">
            <v>2285070</v>
          </cell>
          <cell r="F783">
            <v>596050</v>
          </cell>
          <cell r="G783">
            <v>590929</v>
          </cell>
          <cell r="H783">
            <v>0</v>
          </cell>
          <cell r="I783">
            <v>2279949</v>
          </cell>
          <cell r="J783">
            <v>2279949</v>
          </cell>
        </row>
        <row r="784">
          <cell r="C784" t="str">
            <v xml:space="preserve">            FAST WHEELS                                                                                         </v>
          </cell>
          <cell r="D784">
            <v>11201</v>
          </cell>
          <cell r="F784">
            <v>12340</v>
          </cell>
          <cell r="G784">
            <v>28173.42</v>
          </cell>
          <cell r="H784">
            <v>0</v>
          </cell>
          <cell r="I784">
            <v>4632.42</v>
          </cell>
          <cell r="J784">
            <v>4632.42</v>
          </cell>
        </row>
        <row r="785">
          <cell r="C785" t="str">
            <v xml:space="preserve">            FLYWING CARGO PVT LTD                                                                               </v>
          </cell>
          <cell r="E785">
            <v>12479.68</v>
          </cell>
          <cell r="H785">
            <v>0</v>
          </cell>
          <cell r="I785">
            <v>12479.68</v>
          </cell>
          <cell r="J785">
            <v>12479.68</v>
          </cell>
        </row>
        <row r="786">
          <cell r="C786" t="str">
            <v xml:space="preserve">            FULL AND FINAL SETTLEMENT PAYABLE -STAFF CORPORATE                                                  </v>
          </cell>
          <cell r="E786">
            <v>86550</v>
          </cell>
          <cell r="F786">
            <v>108374</v>
          </cell>
          <cell r="G786">
            <v>255531</v>
          </cell>
          <cell r="H786">
            <v>0</v>
          </cell>
          <cell r="I786">
            <v>233707</v>
          </cell>
          <cell r="J786">
            <v>233707</v>
          </cell>
        </row>
        <row r="787">
          <cell r="C787" t="str">
            <v xml:space="preserve">            FUTURE MARKET NETWORKS LTD    -SILIGURI</v>
          </cell>
          <cell r="E787">
            <v>95869.8</v>
          </cell>
          <cell r="F787">
            <v>228229</v>
          </cell>
          <cell r="G787">
            <v>145346.28</v>
          </cell>
          <cell r="H787">
            <v>0</v>
          </cell>
          <cell r="I787">
            <v>12987.08</v>
          </cell>
          <cell r="J787">
            <v>12987.08</v>
          </cell>
        </row>
        <row r="788">
          <cell r="C788" t="str">
            <v xml:space="preserve">            G  AMARNATH                   -BANGALORE</v>
          </cell>
          <cell r="E788">
            <v>19824</v>
          </cell>
          <cell r="F788">
            <v>19824</v>
          </cell>
          <cell r="H788">
            <v>0</v>
          </cell>
          <cell r="J788">
            <v>0</v>
          </cell>
        </row>
        <row r="789">
          <cell r="C789" t="str">
            <v xml:space="preserve">            G ARUNAKSHI                   -BANGALORE</v>
          </cell>
          <cell r="D789">
            <v>418049</v>
          </cell>
          <cell r="F789">
            <v>657356</v>
          </cell>
          <cell r="G789">
            <v>1306910</v>
          </cell>
          <cell r="H789">
            <v>0</v>
          </cell>
          <cell r="I789">
            <v>231505</v>
          </cell>
          <cell r="J789">
            <v>231505</v>
          </cell>
        </row>
        <row r="790">
          <cell r="C790" t="str">
            <v xml:space="preserve">            G P SOLUTIONS                 -BANGALORE</v>
          </cell>
          <cell r="G790">
            <v>67634</v>
          </cell>
          <cell r="H790">
            <v>0</v>
          </cell>
          <cell r="I790">
            <v>67634</v>
          </cell>
          <cell r="J790">
            <v>67634</v>
          </cell>
        </row>
        <row r="791">
          <cell r="C791" t="str">
            <v xml:space="preserve">            G.S SYSTEMS                   -BANGALORE</v>
          </cell>
          <cell r="E791">
            <v>4720.3999999999996</v>
          </cell>
          <cell r="F791">
            <v>6372</v>
          </cell>
          <cell r="G791">
            <v>2749.4</v>
          </cell>
          <cell r="H791">
            <v>0</v>
          </cell>
          <cell r="I791">
            <v>1097.8</v>
          </cell>
          <cell r="J791">
            <v>1097.8</v>
          </cell>
        </row>
        <row r="792">
          <cell r="C792" t="str">
            <v xml:space="preserve">            G.S.SRIDHAR AND ASSOCIATES    -BANGALORE</v>
          </cell>
          <cell r="E792">
            <v>86400</v>
          </cell>
          <cell r="F792">
            <v>7714</v>
          </cell>
          <cell r="H792">
            <v>0</v>
          </cell>
          <cell r="I792">
            <v>78686</v>
          </cell>
          <cell r="J792">
            <v>78686</v>
          </cell>
        </row>
        <row r="793">
          <cell r="C793" t="str">
            <v xml:space="preserve">            GANAPATI ELECTRIC CO.         -BANGALORE</v>
          </cell>
          <cell r="E793">
            <v>1239</v>
          </cell>
          <cell r="H793">
            <v>0</v>
          </cell>
          <cell r="I793">
            <v>1239</v>
          </cell>
          <cell r="J793">
            <v>1239</v>
          </cell>
        </row>
        <row r="794">
          <cell r="C794" t="str">
            <v xml:space="preserve">            GANESH HARDWARE &amp; STEEL       -BANAGLORE</v>
          </cell>
          <cell r="E794">
            <v>1147</v>
          </cell>
          <cell r="H794">
            <v>0</v>
          </cell>
          <cell r="I794">
            <v>1147</v>
          </cell>
          <cell r="J794">
            <v>1147</v>
          </cell>
        </row>
        <row r="795">
          <cell r="C795" t="str">
            <v xml:space="preserve">            GANGA FILLING CENTRE                                                                                </v>
          </cell>
          <cell r="E795">
            <v>370647.55</v>
          </cell>
          <cell r="F795">
            <v>179033.96</v>
          </cell>
          <cell r="G795">
            <v>257045.19</v>
          </cell>
          <cell r="H795">
            <v>0</v>
          </cell>
          <cell r="I795">
            <v>448658.78</v>
          </cell>
          <cell r="J795">
            <v>448658.78</v>
          </cell>
        </row>
        <row r="796">
          <cell r="C796" t="str">
            <v xml:space="preserve">            GANGADHAR TRADERS             -BANAGLORE</v>
          </cell>
          <cell r="E796">
            <v>3985</v>
          </cell>
          <cell r="G796">
            <v>1806</v>
          </cell>
          <cell r="H796">
            <v>0</v>
          </cell>
          <cell r="I796">
            <v>5791</v>
          </cell>
          <cell r="J796">
            <v>5791</v>
          </cell>
        </row>
        <row r="797">
          <cell r="C797" t="str">
            <v xml:space="preserve">            GANGANARASAIAH ( CREATCE RENT)                                                                      </v>
          </cell>
          <cell r="E797">
            <v>9200</v>
          </cell>
          <cell r="F797">
            <v>9200</v>
          </cell>
          <cell r="G797">
            <v>18400</v>
          </cell>
          <cell r="H797">
            <v>0</v>
          </cell>
          <cell r="I797">
            <v>18400</v>
          </cell>
          <cell r="J797">
            <v>18400</v>
          </cell>
        </row>
        <row r="798">
          <cell r="C798" t="str">
            <v xml:space="preserve">            GANGOTHRI FIRE SERVICE        -BANAGLORE</v>
          </cell>
          <cell r="E798">
            <v>3100</v>
          </cell>
          <cell r="H798">
            <v>0</v>
          </cell>
          <cell r="I798">
            <v>3100</v>
          </cell>
          <cell r="J798">
            <v>3100</v>
          </cell>
        </row>
        <row r="799">
          <cell r="C799" t="str">
            <v xml:space="preserve">            GATI KINTETSU EXPRESS PVT LTD -19987001 -BANGALORE</v>
          </cell>
          <cell r="E799">
            <v>709305.8</v>
          </cell>
          <cell r="F799">
            <v>265468</v>
          </cell>
          <cell r="G799">
            <v>464600.24</v>
          </cell>
          <cell r="H799">
            <v>0</v>
          </cell>
          <cell r="I799">
            <v>908438.04</v>
          </cell>
          <cell r="J799">
            <v>908438.04</v>
          </cell>
        </row>
        <row r="800">
          <cell r="C800" t="str">
            <v xml:space="preserve">            GAUTAM PAUL                   -SILIGURI</v>
          </cell>
          <cell r="E800">
            <v>21600</v>
          </cell>
          <cell r="H800">
            <v>0</v>
          </cell>
          <cell r="I800">
            <v>21600</v>
          </cell>
          <cell r="J800">
            <v>21600</v>
          </cell>
        </row>
        <row r="801">
          <cell r="C801" t="str">
            <v xml:space="preserve">            GEM FURNISHINGS               -BANGALORE</v>
          </cell>
          <cell r="E801">
            <v>52</v>
          </cell>
          <cell r="H801">
            <v>0</v>
          </cell>
          <cell r="I801">
            <v>52</v>
          </cell>
          <cell r="J801">
            <v>52</v>
          </cell>
        </row>
        <row r="802">
          <cell r="C802" t="str">
            <v xml:space="preserve">            GEMINI DYEING &amp; PRINTING MILLS PVT LTD -BANGALORE</v>
          </cell>
          <cell r="G802">
            <v>3255</v>
          </cell>
          <cell r="H802">
            <v>0</v>
          </cell>
          <cell r="I802">
            <v>3255</v>
          </cell>
          <cell r="J802">
            <v>3255</v>
          </cell>
        </row>
        <row r="803">
          <cell r="C803" t="str">
            <v xml:space="preserve">            GOLDEN POWER SOLUTIONS        -BANGALORE</v>
          </cell>
          <cell r="E803">
            <v>9440</v>
          </cell>
          <cell r="F803">
            <v>9440</v>
          </cell>
          <cell r="G803">
            <v>9440</v>
          </cell>
          <cell r="H803">
            <v>0</v>
          </cell>
          <cell r="I803">
            <v>9440</v>
          </cell>
          <cell r="J803">
            <v>9440</v>
          </cell>
        </row>
        <row r="804">
          <cell r="C804" t="str">
            <v xml:space="preserve">            GOLDEN SUNRISE CATERING       -TUMAKURU</v>
          </cell>
          <cell r="F804">
            <v>84744</v>
          </cell>
          <cell r="G804">
            <v>181368</v>
          </cell>
          <cell r="H804">
            <v>0</v>
          </cell>
          <cell r="I804">
            <v>96624</v>
          </cell>
          <cell r="J804">
            <v>96624</v>
          </cell>
        </row>
        <row r="805">
          <cell r="C805" t="str">
            <v xml:space="preserve">            GVM GLOBAL FREIGHT PRIVATE LIMITED -BANAGLORE</v>
          </cell>
          <cell r="E805">
            <v>50682</v>
          </cell>
          <cell r="F805">
            <v>73326</v>
          </cell>
          <cell r="G805">
            <v>49469.599999999999</v>
          </cell>
          <cell r="H805">
            <v>0</v>
          </cell>
          <cell r="I805">
            <v>26825.599999999999</v>
          </cell>
          <cell r="J805">
            <v>26825.599999999999</v>
          </cell>
        </row>
        <row r="806">
          <cell r="C806" t="str">
            <v xml:space="preserve">            H.B. MINERALS                 -TUMKUR</v>
          </cell>
          <cell r="E806">
            <v>95544</v>
          </cell>
          <cell r="F806">
            <v>57240</v>
          </cell>
          <cell r="G806">
            <v>28854</v>
          </cell>
          <cell r="H806">
            <v>0</v>
          </cell>
          <cell r="I806">
            <v>67158</v>
          </cell>
          <cell r="J806">
            <v>67158</v>
          </cell>
        </row>
        <row r="807">
          <cell r="C807" t="str">
            <v xml:space="preserve">            HARI AQUA RO SYSTEMS          -BANAGLORE</v>
          </cell>
          <cell r="E807">
            <v>5546</v>
          </cell>
          <cell r="G807">
            <v>10537.4</v>
          </cell>
          <cell r="H807">
            <v>0</v>
          </cell>
          <cell r="I807">
            <v>16083.4</v>
          </cell>
          <cell r="J807">
            <v>16083.4</v>
          </cell>
        </row>
        <row r="808">
          <cell r="C808" t="str">
            <v xml:space="preserve">            HASH TAG ADVERTISING                                                                                </v>
          </cell>
          <cell r="E808">
            <v>14100</v>
          </cell>
          <cell r="H808">
            <v>0</v>
          </cell>
          <cell r="I808">
            <v>14100</v>
          </cell>
          <cell r="J808">
            <v>14100</v>
          </cell>
        </row>
        <row r="809">
          <cell r="C809" t="str">
            <v xml:space="preserve">            HDFC CREDIT CARD-4854 9808 0820 3873-ADC -BANGALORE</v>
          </cell>
          <cell r="F809">
            <v>46853</v>
          </cell>
          <cell r="G809">
            <v>46853</v>
          </cell>
          <cell r="H809">
            <v>0</v>
          </cell>
          <cell r="J809">
            <v>0</v>
          </cell>
        </row>
        <row r="810">
          <cell r="C810" t="str">
            <v xml:space="preserve">            HDFC CREDIT CARD-4854 9808 0820 9888 - DNC -BANGALORE</v>
          </cell>
          <cell r="E810">
            <v>1459027</v>
          </cell>
          <cell r="F810">
            <v>1557873</v>
          </cell>
          <cell r="H810">
            <v>-98846</v>
          </cell>
          <cell r="J810">
            <v>-98846</v>
          </cell>
        </row>
        <row r="811">
          <cell r="C811" t="str">
            <v xml:space="preserve">            IMMANUEL FIRE PROTECTION      -BANGALORE</v>
          </cell>
          <cell r="G811">
            <v>5900</v>
          </cell>
          <cell r="H811">
            <v>0</v>
          </cell>
          <cell r="I811">
            <v>5900</v>
          </cell>
          <cell r="J811">
            <v>5900</v>
          </cell>
        </row>
        <row r="812">
          <cell r="C812" t="str">
            <v xml:space="preserve">            INCORP ADVISORY SERVICES PRIVATE LIMITED -BANGALORE</v>
          </cell>
          <cell r="E812">
            <v>261900</v>
          </cell>
          <cell r="F812">
            <v>94500</v>
          </cell>
          <cell r="H812">
            <v>0</v>
          </cell>
          <cell r="I812">
            <v>167400</v>
          </cell>
          <cell r="J812">
            <v>167400</v>
          </cell>
        </row>
        <row r="813">
          <cell r="C813" t="str">
            <v xml:space="preserve">            INDIA LABELS                                                                                        </v>
          </cell>
          <cell r="G813">
            <v>11210</v>
          </cell>
          <cell r="H813">
            <v>0</v>
          </cell>
          <cell r="I813">
            <v>11210</v>
          </cell>
          <cell r="J813">
            <v>11210</v>
          </cell>
        </row>
        <row r="814">
          <cell r="C814" t="str">
            <v xml:space="preserve">            INNOVATIVE SOLUTIONS          -MYSORE</v>
          </cell>
          <cell r="E814">
            <v>1</v>
          </cell>
          <cell r="H814">
            <v>0</v>
          </cell>
          <cell r="I814">
            <v>1</v>
          </cell>
          <cell r="J814">
            <v>1</v>
          </cell>
        </row>
        <row r="815">
          <cell r="C815" t="str">
            <v xml:space="preserve">            INTERTEK INDIA PVT LTD        -BANGALORE</v>
          </cell>
          <cell r="E815">
            <v>53291.71</v>
          </cell>
          <cell r="F815">
            <v>40537</v>
          </cell>
          <cell r="G815">
            <v>63074.98</v>
          </cell>
          <cell r="H815">
            <v>0</v>
          </cell>
          <cell r="I815">
            <v>75829.69</v>
          </cell>
          <cell r="J815">
            <v>75829.69</v>
          </cell>
        </row>
        <row r="816">
          <cell r="C816" t="str">
            <v xml:space="preserve">            JAI MARUTHI REFILLING SERVICE -BANGALORE</v>
          </cell>
          <cell r="E816">
            <v>7847</v>
          </cell>
          <cell r="F816">
            <v>7847</v>
          </cell>
          <cell r="G816">
            <v>3776</v>
          </cell>
          <cell r="H816">
            <v>0</v>
          </cell>
          <cell r="I816">
            <v>3776</v>
          </cell>
          <cell r="J816">
            <v>3776</v>
          </cell>
        </row>
        <row r="817">
          <cell r="C817" t="str">
            <v xml:space="preserve">            JALARAM ENTERPRISES           -BANAGLORE</v>
          </cell>
          <cell r="E817">
            <v>1.02</v>
          </cell>
          <cell r="H817">
            <v>0</v>
          </cell>
          <cell r="I817">
            <v>1.02</v>
          </cell>
          <cell r="J817">
            <v>1.02</v>
          </cell>
        </row>
        <row r="818">
          <cell r="C818" t="str">
            <v xml:space="preserve">            JEEVAN YADAV (EXPENSES) NEW                                                                         </v>
          </cell>
          <cell r="E818">
            <v>48207</v>
          </cell>
          <cell r="F818">
            <v>20000</v>
          </cell>
          <cell r="H818">
            <v>0</v>
          </cell>
          <cell r="I818">
            <v>28207</v>
          </cell>
          <cell r="J818">
            <v>28207</v>
          </cell>
        </row>
        <row r="819">
          <cell r="C819" t="str">
            <v xml:space="preserve">            JITHENDRANATH PAI             -BANAGLORE</v>
          </cell>
          <cell r="E819">
            <v>13216</v>
          </cell>
          <cell r="H819">
            <v>0</v>
          </cell>
          <cell r="I819">
            <v>13216</v>
          </cell>
          <cell r="J819">
            <v>13216</v>
          </cell>
        </row>
        <row r="820">
          <cell r="C820" t="str">
            <v xml:space="preserve">            JYOTHI EMBROIDERY             -BANAGLORE</v>
          </cell>
          <cell r="E820">
            <v>4797</v>
          </cell>
          <cell r="H820">
            <v>0</v>
          </cell>
          <cell r="I820">
            <v>4797</v>
          </cell>
          <cell r="J820">
            <v>4797</v>
          </cell>
        </row>
        <row r="821">
          <cell r="C821" t="str">
            <v xml:space="preserve">            K SURYAPRAKASH                -BANAGLORE</v>
          </cell>
          <cell r="D821">
            <v>15000</v>
          </cell>
          <cell r="G821">
            <v>13500</v>
          </cell>
          <cell r="H821">
            <v>-1500</v>
          </cell>
          <cell r="J821">
            <v>-1500</v>
          </cell>
        </row>
        <row r="822">
          <cell r="C822" t="str">
            <v xml:space="preserve">            K V S FASHIONS                -BANAGLORE</v>
          </cell>
          <cell r="E822">
            <v>0.64</v>
          </cell>
          <cell r="H822">
            <v>0</v>
          </cell>
          <cell r="I822">
            <v>0.64</v>
          </cell>
          <cell r="J822">
            <v>0.64</v>
          </cell>
        </row>
        <row r="823">
          <cell r="C823" t="str">
            <v xml:space="preserve">            KAY YES ENTERPRISES           -BANGALORE</v>
          </cell>
          <cell r="E823">
            <v>219348.28</v>
          </cell>
          <cell r="G823">
            <v>60294</v>
          </cell>
          <cell r="H823">
            <v>0</v>
          </cell>
          <cell r="I823">
            <v>279642.28000000003</v>
          </cell>
          <cell r="J823">
            <v>279642.28000000003</v>
          </cell>
        </row>
        <row r="824">
          <cell r="C824" t="str">
            <v xml:space="preserve">            KHANDELWAL JAIN AND  ASSOCIATES -PUNE</v>
          </cell>
          <cell r="E824">
            <v>545000</v>
          </cell>
          <cell r="H824">
            <v>0</v>
          </cell>
          <cell r="I824">
            <v>545000</v>
          </cell>
          <cell r="J824">
            <v>545000</v>
          </cell>
        </row>
        <row r="825">
          <cell r="C825" t="str">
            <v xml:space="preserve">            KLUB MARKETING                -BANAGLORE</v>
          </cell>
          <cell r="D825">
            <v>23600</v>
          </cell>
          <cell r="H825">
            <v>-23600</v>
          </cell>
          <cell r="J825">
            <v>-23600</v>
          </cell>
        </row>
        <row r="826">
          <cell r="C826" t="str">
            <v xml:space="preserve">            KRAFT STUDIO                  -BANAGLORE</v>
          </cell>
          <cell r="E826">
            <v>324000</v>
          </cell>
          <cell r="H826">
            <v>0</v>
          </cell>
          <cell r="I826">
            <v>324000</v>
          </cell>
          <cell r="J826">
            <v>324000</v>
          </cell>
        </row>
        <row r="827">
          <cell r="C827" t="str">
            <v xml:space="preserve">            KRISHNA DYEING                -BANAGLORE</v>
          </cell>
          <cell r="E827">
            <v>22995.23</v>
          </cell>
          <cell r="G827">
            <v>33494</v>
          </cell>
          <cell r="H827">
            <v>0</v>
          </cell>
          <cell r="I827">
            <v>56489.23</v>
          </cell>
          <cell r="J827">
            <v>56489.23</v>
          </cell>
        </row>
        <row r="828">
          <cell r="C828" t="str">
            <v xml:space="preserve">            KS SELECTIONS PVT LTD ( ROADSHOW EXPENSES) -DELHI</v>
          </cell>
          <cell r="E828">
            <v>650000</v>
          </cell>
          <cell r="F828">
            <v>650000</v>
          </cell>
          <cell r="H828">
            <v>0</v>
          </cell>
          <cell r="J828">
            <v>0</v>
          </cell>
        </row>
        <row r="829">
          <cell r="C829" t="str">
            <v xml:space="preserve">            KUSHI SPORTS WEAR             -BANGALORE</v>
          </cell>
          <cell r="E829">
            <v>139131.76</v>
          </cell>
          <cell r="F829">
            <v>171986</v>
          </cell>
          <cell r="G829">
            <v>32855</v>
          </cell>
          <cell r="H829">
            <v>0</v>
          </cell>
          <cell r="I829">
            <v>0.76</v>
          </cell>
          <cell r="J829">
            <v>0.76</v>
          </cell>
        </row>
        <row r="830">
          <cell r="C830" t="str">
            <v xml:space="preserve">            LAKHWARA ENTERPRISES          -NEW DELHI</v>
          </cell>
          <cell r="D830">
            <v>2075</v>
          </cell>
          <cell r="H830">
            <v>-2075</v>
          </cell>
          <cell r="J830">
            <v>-2075</v>
          </cell>
        </row>
        <row r="831">
          <cell r="C831" t="str">
            <v xml:space="preserve">            LAXMI PLASTOPACK INDIA PVT LTD -BANAGLORE</v>
          </cell>
          <cell r="D831">
            <v>4874.8</v>
          </cell>
          <cell r="G831">
            <v>6888.84</v>
          </cell>
          <cell r="H831">
            <v>0</v>
          </cell>
          <cell r="I831">
            <v>2014.04</v>
          </cell>
          <cell r="J831">
            <v>2014.04</v>
          </cell>
        </row>
        <row r="832">
          <cell r="C832" t="str">
            <v xml:space="preserve">            LEVEL 10 CREATION             -BANAGLORE</v>
          </cell>
          <cell r="E832">
            <v>0.5</v>
          </cell>
          <cell r="H832">
            <v>0</v>
          </cell>
          <cell r="I832">
            <v>0.5</v>
          </cell>
          <cell r="J832">
            <v>0.5</v>
          </cell>
        </row>
        <row r="833">
          <cell r="C833" t="str">
            <v xml:space="preserve">            LIGHT SOURCE                  -BANAGLORE</v>
          </cell>
          <cell r="E833">
            <v>4113</v>
          </cell>
          <cell r="F833">
            <v>22420</v>
          </cell>
          <cell r="G833">
            <v>11210</v>
          </cell>
          <cell r="H833">
            <v>-7097</v>
          </cell>
          <cell r="J833">
            <v>-7097</v>
          </cell>
        </row>
        <row r="834">
          <cell r="C834" t="str">
            <v xml:space="preserve">            LOGIC ERP SOLUTIONS PVT LTD   -MOHALI</v>
          </cell>
          <cell r="D834">
            <v>13611</v>
          </cell>
          <cell r="F834">
            <v>74105</v>
          </cell>
          <cell r="G834">
            <v>21276</v>
          </cell>
          <cell r="H834">
            <v>-66440</v>
          </cell>
          <cell r="J834">
            <v>-66440</v>
          </cell>
        </row>
        <row r="835">
          <cell r="C835" t="str">
            <v xml:space="preserve">            MAKE MY TRIPS                                                                                       </v>
          </cell>
          <cell r="D835">
            <v>0</v>
          </cell>
          <cell r="F835">
            <v>32192</v>
          </cell>
          <cell r="G835">
            <v>46212</v>
          </cell>
          <cell r="H835">
            <v>0</v>
          </cell>
          <cell r="I835">
            <v>14020</v>
          </cell>
          <cell r="J835">
            <v>14020</v>
          </cell>
        </row>
        <row r="836">
          <cell r="C836" t="str">
            <v xml:space="preserve">            MANJUNATHA FUEL STATION       -BANAGLORE</v>
          </cell>
          <cell r="E836">
            <v>45894.5</v>
          </cell>
          <cell r="F836">
            <v>48361.01</v>
          </cell>
          <cell r="G836">
            <v>159413</v>
          </cell>
          <cell r="H836">
            <v>0</v>
          </cell>
          <cell r="I836">
            <v>156946.49</v>
          </cell>
          <cell r="J836">
            <v>156946.49</v>
          </cell>
        </row>
        <row r="837">
          <cell r="C837" t="str">
            <v xml:space="preserve">            MARKS TRANS PRIVATE LIMITED   -CHENNAI</v>
          </cell>
          <cell r="E837">
            <v>203770</v>
          </cell>
          <cell r="H837">
            <v>0</v>
          </cell>
          <cell r="I837">
            <v>203770</v>
          </cell>
          <cell r="J837">
            <v>203770</v>
          </cell>
        </row>
        <row r="838">
          <cell r="C838" t="str">
            <v xml:space="preserve">            MARUTHI CABLE NETWORK                                                                               </v>
          </cell>
          <cell r="E838">
            <v>1650</v>
          </cell>
          <cell r="F838">
            <v>4950</v>
          </cell>
          <cell r="G838">
            <v>3300</v>
          </cell>
          <cell r="H838">
            <v>0</v>
          </cell>
          <cell r="J838">
            <v>0</v>
          </cell>
        </row>
        <row r="839">
          <cell r="C839" t="str">
            <v xml:space="preserve">            MARUTHI ELETRIC UDHYOG        -BANAGLORE</v>
          </cell>
          <cell r="D839">
            <v>23600</v>
          </cell>
          <cell r="H839">
            <v>-23600</v>
          </cell>
          <cell r="J839">
            <v>-23600</v>
          </cell>
        </row>
        <row r="840">
          <cell r="C840" t="str">
            <v xml:space="preserve">            MARUTHI MARKETING             -BANAGLORE</v>
          </cell>
          <cell r="E840">
            <v>7450</v>
          </cell>
          <cell r="F840">
            <v>7450</v>
          </cell>
          <cell r="G840">
            <v>4550</v>
          </cell>
          <cell r="H840">
            <v>0</v>
          </cell>
          <cell r="I840">
            <v>4550</v>
          </cell>
          <cell r="J840">
            <v>4550</v>
          </cell>
        </row>
        <row r="841">
          <cell r="C841" t="str">
            <v xml:space="preserve">            MASTER ENTERPRISES            -BANAGLORE</v>
          </cell>
          <cell r="E841">
            <v>10620</v>
          </cell>
          <cell r="H841">
            <v>0</v>
          </cell>
          <cell r="I841">
            <v>10620</v>
          </cell>
          <cell r="J841">
            <v>10620</v>
          </cell>
        </row>
        <row r="842">
          <cell r="C842" t="str">
            <v xml:space="preserve">            MATAJI HARDWARES &amp; ELECTRICALS -BANGALORE</v>
          </cell>
          <cell r="E842">
            <v>3668</v>
          </cell>
          <cell r="H842">
            <v>0</v>
          </cell>
          <cell r="I842">
            <v>3668</v>
          </cell>
          <cell r="J842">
            <v>3668</v>
          </cell>
        </row>
        <row r="843">
          <cell r="C843" t="str">
            <v xml:space="preserve">            MATHRUSHREE ARTS              -BANGALORE</v>
          </cell>
          <cell r="G843">
            <v>2200</v>
          </cell>
          <cell r="H843">
            <v>0</v>
          </cell>
          <cell r="I843">
            <v>2200</v>
          </cell>
          <cell r="J843">
            <v>2200</v>
          </cell>
        </row>
        <row r="844">
          <cell r="C844" t="str">
            <v xml:space="preserve">            METAL SHAPERS                 -BANGALORE</v>
          </cell>
          <cell r="E844">
            <v>10000</v>
          </cell>
          <cell r="H844">
            <v>0</v>
          </cell>
          <cell r="I844">
            <v>10000</v>
          </cell>
          <cell r="J844">
            <v>10000</v>
          </cell>
        </row>
        <row r="845">
          <cell r="C845" t="str">
            <v xml:space="preserve">            METRO  CASH &amp; CARRY INDIA PVT LTD -BANGALORE</v>
          </cell>
          <cell r="E845">
            <v>6386</v>
          </cell>
          <cell r="H845">
            <v>0</v>
          </cell>
          <cell r="I845">
            <v>6386</v>
          </cell>
          <cell r="J845">
            <v>6386</v>
          </cell>
        </row>
        <row r="846">
          <cell r="C846" t="str">
            <v xml:space="preserve">            MODERN TESTING SERVICES (INDIA) PRIVATE LTD -BANGALORE</v>
          </cell>
          <cell r="D846">
            <v>1774</v>
          </cell>
          <cell r="H846">
            <v>-1774</v>
          </cell>
          <cell r="J846">
            <v>-1774</v>
          </cell>
        </row>
        <row r="847">
          <cell r="C847" t="str">
            <v xml:space="preserve">            MOHAMMED MAQSOOD              -BANAGLORE</v>
          </cell>
          <cell r="E847">
            <v>1715109</v>
          </cell>
          <cell r="G847">
            <v>311838</v>
          </cell>
          <cell r="H847">
            <v>0</v>
          </cell>
          <cell r="I847">
            <v>2026947</v>
          </cell>
          <cell r="J847">
            <v>2026947</v>
          </cell>
        </row>
        <row r="848">
          <cell r="C848" t="str">
            <v xml:space="preserve">            MOHAMMED MASOOD               -BANAGLORE</v>
          </cell>
          <cell r="E848">
            <v>1715109</v>
          </cell>
          <cell r="G848">
            <v>311838</v>
          </cell>
          <cell r="H848">
            <v>0</v>
          </cell>
          <cell r="I848">
            <v>2026947</v>
          </cell>
          <cell r="J848">
            <v>2026947</v>
          </cell>
        </row>
        <row r="849">
          <cell r="C849" t="str">
            <v xml:space="preserve">            MOTHERLAND GARMENTS (PVT) LTD (CREDITOR AC) -BANAGLORE</v>
          </cell>
          <cell r="E849">
            <v>202498</v>
          </cell>
          <cell r="H849">
            <v>0</v>
          </cell>
          <cell r="I849">
            <v>202498</v>
          </cell>
          <cell r="J849">
            <v>202498</v>
          </cell>
        </row>
        <row r="850">
          <cell r="C850" t="str">
            <v xml:space="preserve">            MSEDL                         -PUNE</v>
          </cell>
          <cell r="D850">
            <v>2000</v>
          </cell>
          <cell r="H850">
            <v>-2000</v>
          </cell>
          <cell r="J850">
            <v>-2000</v>
          </cell>
        </row>
        <row r="851">
          <cell r="C851" t="str">
            <v xml:space="preserve">            NANDI FAB TECH                -BANAGLORE</v>
          </cell>
          <cell r="E851">
            <v>28261</v>
          </cell>
          <cell r="F851">
            <v>27317</v>
          </cell>
          <cell r="H851">
            <v>0</v>
          </cell>
          <cell r="I851">
            <v>944</v>
          </cell>
          <cell r="J851">
            <v>944</v>
          </cell>
        </row>
        <row r="852">
          <cell r="C852" t="str">
            <v xml:space="preserve">            NATIONAL AVIATION COMPANY                                                                           </v>
          </cell>
          <cell r="E852">
            <v>22462</v>
          </cell>
          <cell r="H852">
            <v>0</v>
          </cell>
          <cell r="I852">
            <v>22462</v>
          </cell>
          <cell r="J852">
            <v>22462</v>
          </cell>
        </row>
        <row r="853">
          <cell r="C853" t="str">
            <v xml:space="preserve">            NAVNIRMAN  MEDIA PUBLICITY    -PACHAKULA</v>
          </cell>
          <cell r="E853">
            <v>100000.07</v>
          </cell>
          <cell r="H853">
            <v>0</v>
          </cell>
          <cell r="I853">
            <v>100000.07</v>
          </cell>
          <cell r="J853">
            <v>100000.07</v>
          </cell>
        </row>
        <row r="854">
          <cell r="C854" t="str">
            <v xml:space="preserve">            NEXSSYS                                                                                             </v>
          </cell>
          <cell r="E854">
            <v>84100</v>
          </cell>
          <cell r="H854">
            <v>0</v>
          </cell>
          <cell r="I854">
            <v>84100</v>
          </cell>
          <cell r="J854">
            <v>84100</v>
          </cell>
        </row>
        <row r="855">
          <cell r="C855" t="str">
            <v xml:space="preserve">            NEXUSONE EXPRESS PVT LTD      -BANGALORE</v>
          </cell>
          <cell r="E855">
            <v>4112</v>
          </cell>
          <cell r="G855">
            <v>5776</v>
          </cell>
          <cell r="H855">
            <v>0</v>
          </cell>
          <cell r="I855">
            <v>9888</v>
          </cell>
          <cell r="J855">
            <v>9888</v>
          </cell>
        </row>
        <row r="856">
          <cell r="C856" t="str">
            <v xml:space="preserve">            OLYMPIC SPORTING CO- CREDITORS -BANGLORE</v>
          </cell>
          <cell r="E856">
            <v>27140</v>
          </cell>
          <cell r="H856">
            <v>0</v>
          </cell>
          <cell r="I856">
            <v>27140</v>
          </cell>
          <cell r="J856">
            <v>27140</v>
          </cell>
        </row>
        <row r="857">
          <cell r="C857" t="str">
            <v xml:space="preserve">            OM SHAKTHI ENTERPRISES        -BANAGLORE</v>
          </cell>
          <cell r="E857">
            <v>6280</v>
          </cell>
          <cell r="H857">
            <v>0</v>
          </cell>
          <cell r="I857">
            <v>6280</v>
          </cell>
          <cell r="J857">
            <v>6280</v>
          </cell>
        </row>
        <row r="858">
          <cell r="C858" t="str">
            <v xml:space="preserve">            OSPREY SECURITY SOLUTIONS     -BANAGLORE</v>
          </cell>
          <cell r="E858">
            <v>488575.83</v>
          </cell>
          <cell r="F858">
            <v>254659</v>
          </cell>
          <cell r="G858">
            <v>212753</v>
          </cell>
          <cell r="H858">
            <v>0</v>
          </cell>
          <cell r="I858">
            <v>446669.83</v>
          </cell>
          <cell r="J858">
            <v>446669.83</v>
          </cell>
        </row>
        <row r="859">
          <cell r="C859" t="str">
            <v xml:space="preserve">            PAVAN COMPUTECH               -BANAGLORE</v>
          </cell>
          <cell r="E859">
            <v>0.9</v>
          </cell>
          <cell r="H859">
            <v>0</v>
          </cell>
          <cell r="I859">
            <v>0.9</v>
          </cell>
          <cell r="J859">
            <v>0.9</v>
          </cell>
        </row>
        <row r="860">
          <cell r="C860" t="str">
            <v xml:space="preserve">            PHONOGRAPHIC PERFORMANCE LTD  -PUNE</v>
          </cell>
          <cell r="D860">
            <v>3717</v>
          </cell>
          <cell r="H860">
            <v>-3717</v>
          </cell>
          <cell r="J860">
            <v>-3717</v>
          </cell>
        </row>
        <row r="861">
          <cell r="C861" t="str">
            <v xml:space="preserve">            PORTER (SMARTSHIFT LOGISTICS) -BANAGLORE</v>
          </cell>
          <cell r="D861">
            <v>20000</v>
          </cell>
          <cell r="F861">
            <v>35000</v>
          </cell>
          <cell r="G861">
            <v>35000</v>
          </cell>
          <cell r="H861">
            <v>-20000</v>
          </cell>
          <cell r="J861">
            <v>-20000</v>
          </cell>
        </row>
        <row r="862">
          <cell r="C862" t="str">
            <v xml:space="preserve">            PRISM INTERNATIONAL           -BANAGLORE</v>
          </cell>
          <cell r="E862">
            <v>40000</v>
          </cell>
          <cell r="H862">
            <v>0</v>
          </cell>
          <cell r="I862">
            <v>40000</v>
          </cell>
          <cell r="J862">
            <v>40000</v>
          </cell>
        </row>
        <row r="863">
          <cell r="C863" t="str">
            <v xml:space="preserve">            PUSHPENDER - EXPENSES                                                                               </v>
          </cell>
          <cell r="E863">
            <v>7590</v>
          </cell>
          <cell r="F863">
            <v>75000</v>
          </cell>
          <cell r="G863">
            <v>52083</v>
          </cell>
          <cell r="H863">
            <v>-15327</v>
          </cell>
          <cell r="J863">
            <v>-15327</v>
          </cell>
        </row>
        <row r="864">
          <cell r="C864" t="str">
            <v xml:space="preserve">            QUICK TECH                    -BANAGLORE</v>
          </cell>
          <cell r="E864">
            <v>3900</v>
          </cell>
          <cell r="H864">
            <v>0</v>
          </cell>
          <cell r="I864">
            <v>3900</v>
          </cell>
          <cell r="J864">
            <v>3900</v>
          </cell>
        </row>
        <row r="865">
          <cell r="C865" t="str">
            <v xml:space="preserve">            R J CREATION VISUAL           -LUCKNOW</v>
          </cell>
          <cell r="D865">
            <v>9732</v>
          </cell>
          <cell r="H865">
            <v>-9732</v>
          </cell>
          <cell r="J865">
            <v>-9732</v>
          </cell>
        </row>
        <row r="866">
          <cell r="C866" t="str">
            <v xml:space="preserve">            R.R.FASHION                   -BANGALORE</v>
          </cell>
          <cell r="E866">
            <v>577039</v>
          </cell>
          <cell r="F866">
            <v>325716</v>
          </cell>
          <cell r="G866">
            <v>78156</v>
          </cell>
          <cell r="H866">
            <v>0</v>
          </cell>
          <cell r="I866">
            <v>329479</v>
          </cell>
          <cell r="J866">
            <v>329479</v>
          </cell>
        </row>
        <row r="867">
          <cell r="C867" t="str">
            <v xml:space="preserve">            RED SCOOTER EVENTS            -MUMBAI</v>
          </cell>
          <cell r="E867">
            <v>8000</v>
          </cell>
          <cell r="F867">
            <v>8000</v>
          </cell>
          <cell r="H867">
            <v>0</v>
          </cell>
          <cell r="J867">
            <v>0</v>
          </cell>
        </row>
        <row r="868">
          <cell r="C868" t="str">
            <v xml:space="preserve">            RHEMS INDUSTRIES              -CHE NNAI</v>
          </cell>
          <cell r="E868">
            <v>709</v>
          </cell>
          <cell r="H868">
            <v>0</v>
          </cell>
          <cell r="I868">
            <v>709</v>
          </cell>
          <cell r="J868">
            <v>709</v>
          </cell>
        </row>
        <row r="869">
          <cell r="C869" t="str">
            <v xml:space="preserve">            RITECK PERIPHERALS            -BANGALORE</v>
          </cell>
          <cell r="G869">
            <v>2714</v>
          </cell>
          <cell r="H869">
            <v>0</v>
          </cell>
          <cell r="I869">
            <v>2714</v>
          </cell>
          <cell r="J869">
            <v>2714</v>
          </cell>
        </row>
        <row r="870">
          <cell r="C870" t="str">
            <v xml:space="preserve">            ROOTS MULTICLEAN LTD(BLR)     -BANGALORE</v>
          </cell>
          <cell r="F870">
            <v>3540</v>
          </cell>
          <cell r="G870">
            <v>3540</v>
          </cell>
          <cell r="H870">
            <v>0</v>
          </cell>
          <cell r="J870">
            <v>0</v>
          </cell>
        </row>
        <row r="871">
          <cell r="C871" t="str">
            <v xml:space="preserve">            ROYAL EMBROIDERY THREADS PVT LTD (BLR) -BANGALORE</v>
          </cell>
          <cell r="F871">
            <v>5044</v>
          </cell>
          <cell r="G871">
            <v>5845.04</v>
          </cell>
          <cell r="H871">
            <v>0</v>
          </cell>
          <cell r="I871">
            <v>801.04</v>
          </cell>
          <cell r="J871">
            <v>801.04</v>
          </cell>
        </row>
        <row r="872">
          <cell r="C872" t="str">
            <v xml:space="preserve">            S R ELECTRICALS               -BANAGLORE</v>
          </cell>
          <cell r="E872">
            <v>23600</v>
          </cell>
          <cell r="F872">
            <v>23600</v>
          </cell>
          <cell r="H872">
            <v>0</v>
          </cell>
          <cell r="J872">
            <v>0</v>
          </cell>
        </row>
        <row r="873">
          <cell r="C873" t="str">
            <v xml:space="preserve">            S V ASSOCIATES MANAGEMENT CONSULTANCY PVT LTD -BANGALORE</v>
          </cell>
          <cell r="E873">
            <v>8433</v>
          </cell>
          <cell r="H873">
            <v>0</v>
          </cell>
          <cell r="I873">
            <v>8433</v>
          </cell>
          <cell r="J873">
            <v>8433</v>
          </cell>
        </row>
        <row r="874">
          <cell r="C874" t="str">
            <v xml:space="preserve">            S.L.V. TOURS AND TRAVELS      -TUMAKURU</v>
          </cell>
          <cell r="E874">
            <v>87086</v>
          </cell>
          <cell r="F874">
            <v>330890</v>
          </cell>
          <cell r="G874">
            <v>277500</v>
          </cell>
          <cell r="H874">
            <v>0</v>
          </cell>
          <cell r="I874">
            <v>33696</v>
          </cell>
          <cell r="J874">
            <v>33696</v>
          </cell>
        </row>
        <row r="875">
          <cell r="C875" t="str">
            <v xml:space="preserve">            S.R.GARMENTS                  -BANGALORE</v>
          </cell>
          <cell r="F875">
            <v>118062</v>
          </cell>
          <cell r="G875">
            <v>173251.8</v>
          </cell>
          <cell r="H875">
            <v>0</v>
          </cell>
          <cell r="I875">
            <v>55189.8</v>
          </cell>
          <cell r="J875">
            <v>55189.8</v>
          </cell>
        </row>
        <row r="876">
          <cell r="C876" t="str">
            <v xml:space="preserve">            S.V.S TOURS AND TRAVELS       -TUMKUR</v>
          </cell>
          <cell r="E876">
            <v>70000</v>
          </cell>
          <cell r="F876">
            <v>142800</v>
          </cell>
          <cell r="G876">
            <v>140000</v>
          </cell>
          <cell r="H876">
            <v>0</v>
          </cell>
          <cell r="I876">
            <v>67200</v>
          </cell>
          <cell r="J876">
            <v>67200</v>
          </cell>
        </row>
        <row r="877">
          <cell r="C877" t="str">
            <v xml:space="preserve">            SAFE EXPRESS PVT LTD          -NEWDELHI</v>
          </cell>
          <cell r="D877">
            <v>5480.72</v>
          </cell>
          <cell r="H877">
            <v>-5480.72</v>
          </cell>
          <cell r="J877">
            <v>-5480.72</v>
          </cell>
        </row>
        <row r="878">
          <cell r="C878" t="str">
            <v xml:space="preserve">            SAGARIKA SAHU- DESIGN-TRAVELLING EXPENSES                                                           </v>
          </cell>
          <cell r="D878">
            <v>1439</v>
          </cell>
          <cell r="H878">
            <v>-1439</v>
          </cell>
          <cell r="J878">
            <v>-1439</v>
          </cell>
        </row>
        <row r="879">
          <cell r="C879" t="str">
            <v xml:space="preserve">            SAI BABA TYRES                -BANAGLORE</v>
          </cell>
          <cell r="E879">
            <v>28050</v>
          </cell>
          <cell r="H879">
            <v>0</v>
          </cell>
          <cell r="I879">
            <v>28050</v>
          </cell>
          <cell r="J879">
            <v>28050</v>
          </cell>
        </row>
        <row r="880">
          <cell r="C880" t="str">
            <v xml:space="preserve">            SAI ENVIRO TECH               -ANKOLA</v>
          </cell>
          <cell r="D880">
            <v>17700</v>
          </cell>
          <cell r="H880">
            <v>-17700</v>
          </cell>
          <cell r="J880">
            <v>-17700</v>
          </cell>
        </row>
        <row r="881">
          <cell r="C881" t="str">
            <v xml:space="preserve">            SAKHO ENTERPRISES             -BANGALORE</v>
          </cell>
          <cell r="D881">
            <v>12853</v>
          </cell>
          <cell r="H881">
            <v>-12853</v>
          </cell>
          <cell r="J881">
            <v>-12853</v>
          </cell>
        </row>
        <row r="882">
          <cell r="C882" t="str">
            <v xml:space="preserve">            SARVIN PRINTERS PVT LTD       -NASHIK</v>
          </cell>
          <cell r="E882">
            <v>44488</v>
          </cell>
          <cell r="H882">
            <v>0</v>
          </cell>
          <cell r="I882">
            <v>44488</v>
          </cell>
          <cell r="J882">
            <v>44488</v>
          </cell>
        </row>
        <row r="883">
          <cell r="C883" t="str">
            <v xml:space="preserve">            SECUREMENT PACKAGING PVT LTD  -AHMEDABAD</v>
          </cell>
          <cell r="E883">
            <v>45792</v>
          </cell>
          <cell r="H883">
            <v>0</v>
          </cell>
          <cell r="I883">
            <v>45792</v>
          </cell>
          <cell r="J883">
            <v>45792</v>
          </cell>
        </row>
        <row r="884">
          <cell r="C884" t="str">
            <v xml:space="preserve">            SHAKTHI TRADING COMPANY       -BANAGLORE</v>
          </cell>
          <cell r="E884">
            <v>29932</v>
          </cell>
          <cell r="H884">
            <v>0</v>
          </cell>
          <cell r="I884">
            <v>29932</v>
          </cell>
          <cell r="J884">
            <v>29932</v>
          </cell>
        </row>
        <row r="885">
          <cell r="C885" t="str">
            <v xml:space="preserve">            SHAM ALLUMINIUM FABRICATORS   -BANAGLORE</v>
          </cell>
          <cell r="D885">
            <v>10000</v>
          </cell>
          <cell r="F885">
            <v>30000</v>
          </cell>
          <cell r="H885">
            <v>-40000</v>
          </cell>
          <cell r="J885">
            <v>-40000</v>
          </cell>
        </row>
        <row r="886">
          <cell r="C886" t="str">
            <v xml:space="preserve">            SHIVALAYA GRAPHIC             -DELHI</v>
          </cell>
          <cell r="E886">
            <v>142328.15</v>
          </cell>
          <cell r="G886">
            <v>13687.62</v>
          </cell>
          <cell r="H886">
            <v>0</v>
          </cell>
          <cell r="I886">
            <v>156015.76999999999</v>
          </cell>
          <cell r="J886">
            <v>156015.76999999999</v>
          </cell>
        </row>
        <row r="887">
          <cell r="C887" t="str">
            <v xml:space="preserve">            SHREE HANUMAN TEXTILE PRINTING -BANGALORE</v>
          </cell>
          <cell r="G887">
            <v>14206</v>
          </cell>
          <cell r="H887">
            <v>0</v>
          </cell>
          <cell r="I887">
            <v>14206</v>
          </cell>
          <cell r="J887">
            <v>14206</v>
          </cell>
        </row>
        <row r="888">
          <cell r="C888" t="str">
            <v xml:space="preserve">            SHRINIVAS                     -BANAGLORE</v>
          </cell>
          <cell r="D888">
            <v>2580</v>
          </cell>
          <cell r="H888">
            <v>-2580</v>
          </cell>
          <cell r="J888">
            <v>-2580</v>
          </cell>
        </row>
        <row r="889">
          <cell r="C889" t="str">
            <v xml:space="preserve">            SHUTTER SPEED                 -BANAGLORE</v>
          </cell>
          <cell r="G889">
            <v>241352</v>
          </cell>
          <cell r="H889">
            <v>0</v>
          </cell>
          <cell r="I889">
            <v>241352</v>
          </cell>
          <cell r="J889">
            <v>241352</v>
          </cell>
        </row>
        <row r="890">
          <cell r="C890" t="str">
            <v xml:space="preserve">            SLN ENTERPRISES               -BANAGLORE</v>
          </cell>
          <cell r="E890">
            <v>2654</v>
          </cell>
          <cell r="H890">
            <v>0</v>
          </cell>
          <cell r="I890">
            <v>2654</v>
          </cell>
          <cell r="J890">
            <v>2654</v>
          </cell>
        </row>
        <row r="891">
          <cell r="C891" t="str">
            <v xml:space="preserve">            SLN FASHIONS                  -BANAGLORE</v>
          </cell>
          <cell r="E891">
            <v>4926</v>
          </cell>
          <cell r="H891">
            <v>0</v>
          </cell>
          <cell r="I891">
            <v>4926</v>
          </cell>
          <cell r="J891">
            <v>4926</v>
          </cell>
        </row>
        <row r="892">
          <cell r="C892" t="str">
            <v xml:space="preserve">            SLV WASH TECH                 -BANAGLORE</v>
          </cell>
          <cell r="E892">
            <v>4</v>
          </cell>
          <cell r="H892">
            <v>0</v>
          </cell>
          <cell r="I892">
            <v>4</v>
          </cell>
          <cell r="J892">
            <v>4</v>
          </cell>
        </row>
        <row r="893">
          <cell r="C893" t="str">
            <v xml:space="preserve">            SMS APPARELS                  -BANGALORE</v>
          </cell>
          <cell r="E893">
            <v>110564</v>
          </cell>
          <cell r="F893">
            <v>911503</v>
          </cell>
          <cell r="G893">
            <v>800939</v>
          </cell>
          <cell r="H893">
            <v>0</v>
          </cell>
          <cell r="J893">
            <v>0</v>
          </cell>
        </row>
        <row r="894">
          <cell r="C894" t="str">
            <v xml:space="preserve">            SMS CREATIONS                 -BANAGLORE</v>
          </cell>
          <cell r="E894">
            <v>222886</v>
          </cell>
          <cell r="H894">
            <v>0</v>
          </cell>
          <cell r="I894">
            <v>222886</v>
          </cell>
          <cell r="J894">
            <v>222886</v>
          </cell>
        </row>
        <row r="895">
          <cell r="C895" t="str">
            <v xml:space="preserve">            SOURABH GOSWAMI - INCENTIVES                                                                        </v>
          </cell>
          <cell r="D895">
            <v>20000</v>
          </cell>
          <cell r="H895">
            <v>-20000</v>
          </cell>
          <cell r="J895">
            <v>-20000</v>
          </cell>
        </row>
        <row r="896">
          <cell r="C896" t="str">
            <v xml:space="preserve">            SOURABH GOSWAMI - T BASE EXPENSES                                                                   </v>
          </cell>
          <cell r="D896">
            <v>6177</v>
          </cell>
          <cell r="F896">
            <v>105000</v>
          </cell>
          <cell r="G896">
            <v>44994</v>
          </cell>
          <cell r="H896">
            <v>-66183</v>
          </cell>
          <cell r="J896">
            <v>-66183</v>
          </cell>
        </row>
        <row r="897">
          <cell r="C897" t="str">
            <v xml:space="preserve">            SOUTHWAYS SYSTEMS             -BANAGLORE</v>
          </cell>
          <cell r="E897">
            <v>5576.62</v>
          </cell>
          <cell r="F897">
            <v>23418</v>
          </cell>
          <cell r="G897">
            <v>23989.8</v>
          </cell>
          <cell r="H897">
            <v>0</v>
          </cell>
          <cell r="I897">
            <v>6148.42</v>
          </cell>
          <cell r="J897">
            <v>6148.42</v>
          </cell>
        </row>
        <row r="898">
          <cell r="C898" t="str">
            <v xml:space="preserve">            SPICEJET CARGO                                                                                      </v>
          </cell>
          <cell r="E898">
            <v>0.17</v>
          </cell>
          <cell r="H898">
            <v>0</v>
          </cell>
          <cell r="I898">
            <v>0.17</v>
          </cell>
          <cell r="J898">
            <v>0.17</v>
          </cell>
        </row>
        <row r="899">
          <cell r="C899" t="str">
            <v xml:space="preserve">            SREE SHILPAM  EMBROIDERY      -BANGALORE</v>
          </cell>
          <cell r="E899">
            <v>299405</v>
          </cell>
          <cell r="F899">
            <v>51864</v>
          </cell>
          <cell r="G899">
            <v>40514.6</v>
          </cell>
          <cell r="H899">
            <v>0</v>
          </cell>
          <cell r="I899">
            <v>288055.59999999998</v>
          </cell>
          <cell r="J899">
            <v>288055.59999999998</v>
          </cell>
        </row>
        <row r="900">
          <cell r="C900" t="str">
            <v xml:space="preserve">            SREERAMA TYRES                -TUMKUR</v>
          </cell>
          <cell r="G900">
            <v>15200</v>
          </cell>
          <cell r="H900">
            <v>0</v>
          </cell>
          <cell r="I900">
            <v>15200</v>
          </cell>
          <cell r="J900">
            <v>15200</v>
          </cell>
        </row>
        <row r="901">
          <cell r="C901" t="str">
            <v xml:space="preserve">            SRI BALAJI ENTERPRISES -NELAMANGALA -BANGALORE RURAL</v>
          </cell>
          <cell r="D901">
            <v>5916</v>
          </cell>
          <cell r="H901">
            <v>-5916</v>
          </cell>
          <cell r="J901">
            <v>-5916</v>
          </cell>
        </row>
        <row r="902">
          <cell r="C902" t="str">
            <v xml:space="preserve">            SRI GURU RAGAVENDRA FASHIONS  -BANAGLORE</v>
          </cell>
          <cell r="E902">
            <v>1000</v>
          </cell>
          <cell r="H902">
            <v>0</v>
          </cell>
          <cell r="I902">
            <v>1000</v>
          </cell>
          <cell r="J902">
            <v>1000</v>
          </cell>
        </row>
        <row r="903">
          <cell r="C903" t="str">
            <v xml:space="preserve">            SRI JS STORE                  -BANAGLORE</v>
          </cell>
          <cell r="E903">
            <v>39560</v>
          </cell>
          <cell r="F903">
            <v>34780</v>
          </cell>
          <cell r="G903">
            <v>73283</v>
          </cell>
          <cell r="H903">
            <v>0</v>
          </cell>
          <cell r="I903">
            <v>78063</v>
          </cell>
          <cell r="J903">
            <v>78063</v>
          </cell>
        </row>
        <row r="904">
          <cell r="C904" t="str">
            <v xml:space="preserve">            SRI LAKSHMI VENKATESHWARA GARMENTS -BANAGLORE</v>
          </cell>
          <cell r="E904">
            <v>0.5</v>
          </cell>
          <cell r="H904">
            <v>0</v>
          </cell>
          <cell r="I904">
            <v>0.5</v>
          </cell>
          <cell r="J904">
            <v>0.5</v>
          </cell>
        </row>
        <row r="905">
          <cell r="C905" t="str">
            <v xml:space="preserve">            SRI MARUTHI DESIGNS &amp; PRINTS  -BANAGLORE</v>
          </cell>
          <cell r="E905">
            <v>7670</v>
          </cell>
          <cell r="H905">
            <v>0</v>
          </cell>
          <cell r="I905">
            <v>7670</v>
          </cell>
          <cell r="J905">
            <v>7670</v>
          </cell>
        </row>
        <row r="906">
          <cell r="C906" t="str">
            <v xml:space="preserve">            SRI MARUTI MEDICAL &amp; GENERAL STORES -BANAGLORE</v>
          </cell>
          <cell r="G906">
            <v>5643</v>
          </cell>
          <cell r="H906">
            <v>0</v>
          </cell>
          <cell r="I906">
            <v>5643</v>
          </cell>
          <cell r="J906">
            <v>5643</v>
          </cell>
        </row>
        <row r="907">
          <cell r="C907" t="str">
            <v xml:space="preserve">            STS TRANSLOG SOLUTION LLP     -AHMEDABAD</v>
          </cell>
          <cell r="D907">
            <v>39399</v>
          </cell>
          <cell r="F907">
            <v>81196</v>
          </cell>
          <cell r="G907">
            <v>13034</v>
          </cell>
          <cell r="H907">
            <v>-107561</v>
          </cell>
          <cell r="J907">
            <v>-107561</v>
          </cell>
        </row>
        <row r="908">
          <cell r="C908" t="str">
            <v xml:space="preserve">            SUNIL KUMAR - EXPENSES-ASM                                                                          </v>
          </cell>
          <cell r="D908">
            <v>3070</v>
          </cell>
          <cell r="F908">
            <v>65000</v>
          </cell>
          <cell r="G908">
            <v>55441</v>
          </cell>
          <cell r="H908">
            <v>-12629</v>
          </cell>
          <cell r="J908">
            <v>-12629</v>
          </cell>
        </row>
        <row r="909">
          <cell r="C909" t="str">
            <v xml:space="preserve">            SUNIL MERCHANDISER ( 578) - EXPENSES                                                                </v>
          </cell>
          <cell r="D909">
            <v>2000</v>
          </cell>
          <cell r="H909">
            <v>-2000</v>
          </cell>
          <cell r="J909">
            <v>-2000</v>
          </cell>
        </row>
        <row r="910">
          <cell r="C910" t="str">
            <v xml:space="preserve">            SUNSHINE TEX PROCESS          -TUMKUR</v>
          </cell>
          <cell r="E910">
            <v>901453</v>
          </cell>
          <cell r="F910">
            <v>150000</v>
          </cell>
          <cell r="G910">
            <v>278719</v>
          </cell>
          <cell r="H910">
            <v>0</v>
          </cell>
          <cell r="I910">
            <v>1030172</v>
          </cell>
          <cell r="J910">
            <v>1030172</v>
          </cell>
        </row>
        <row r="911">
          <cell r="C911" t="str">
            <v xml:space="preserve">            SYGNATURE LAB LLP             -BANGALORE</v>
          </cell>
          <cell r="E911">
            <v>46386</v>
          </cell>
          <cell r="H911">
            <v>0</v>
          </cell>
          <cell r="I911">
            <v>46386</v>
          </cell>
          <cell r="J911">
            <v>46386</v>
          </cell>
        </row>
        <row r="912">
          <cell r="C912" t="str">
            <v xml:space="preserve">            TAJURBA BUSINESS NETWORK PRIVATE LIMITED -HARYANA</v>
          </cell>
          <cell r="E912">
            <v>18879</v>
          </cell>
          <cell r="H912">
            <v>0</v>
          </cell>
          <cell r="I912">
            <v>18879</v>
          </cell>
          <cell r="J912">
            <v>18879</v>
          </cell>
        </row>
        <row r="913">
          <cell r="C913" t="str">
            <v xml:space="preserve">            TARUNYAHA INDUSTRIES          -BANAGLORE</v>
          </cell>
          <cell r="E913">
            <v>6200</v>
          </cell>
          <cell r="H913">
            <v>0</v>
          </cell>
          <cell r="I913">
            <v>6200</v>
          </cell>
          <cell r="J913">
            <v>6200</v>
          </cell>
        </row>
        <row r="914">
          <cell r="C914" t="str">
            <v xml:space="preserve">            THE LUGGAGE BOUTIQUE                                                                                </v>
          </cell>
          <cell r="E914">
            <v>2000</v>
          </cell>
          <cell r="H914">
            <v>0</v>
          </cell>
          <cell r="I914">
            <v>2000</v>
          </cell>
          <cell r="J914">
            <v>2000</v>
          </cell>
        </row>
        <row r="915">
          <cell r="C915" t="str">
            <v xml:space="preserve">            THERMO GLOBAL SERVICES        -BANAGLORE</v>
          </cell>
          <cell r="E915">
            <v>2790</v>
          </cell>
          <cell r="H915">
            <v>0</v>
          </cell>
          <cell r="I915">
            <v>2790</v>
          </cell>
          <cell r="J915">
            <v>2790</v>
          </cell>
        </row>
        <row r="916">
          <cell r="C916" t="str">
            <v xml:space="preserve">            TRADE LINK TECHNOLOGIES INDIA PVT L                                                                 </v>
          </cell>
          <cell r="E916">
            <v>26530.799999999999</v>
          </cell>
          <cell r="H916">
            <v>0</v>
          </cell>
          <cell r="I916">
            <v>26530.799999999999</v>
          </cell>
          <cell r="J916">
            <v>26530.799999999999</v>
          </cell>
        </row>
        <row r="917">
          <cell r="C917" t="str">
            <v xml:space="preserve">            TUV RHEINLAND (INDIA) PVT LTD (GURGAON)                                                             </v>
          </cell>
          <cell r="E917">
            <v>4200</v>
          </cell>
          <cell r="H917">
            <v>0</v>
          </cell>
          <cell r="I917">
            <v>4200</v>
          </cell>
          <cell r="J917">
            <v>4200</v>
          </cell>
        </row>
        <row r="918">
          <cell r="C918" t="str">
            <v xml:space="preserve">            TUV RHEINLAND (INDIA) PVT LTD -BANGALORE</v>
          </cell>
          <cell r="E918">
            <v>12385.66</v>
          </cell>
          <cell r="H918">
            <v>0</v>
          </cell>
          <cell r="I918">
            <v>12385.66</v>
          </cell>
          <cell r="J918">
            <v>12385.66</v>
          </cell>
        </row>
        <row r="919">
          <cell r="C919" t="str">
            <v xml:space="preserve">            UES SERVICES                  -BANGALORE</v>
          </cell>
          <cell r="E919">
            <v>9204</v>
          </cell>
          <cell r="H919">
            <v>0</v>
          </cell>
          <cell r="I919">
            <v>9204</v>
          </cell>
          <cell r="J919">
            <v>9204</v>
          </cell>
        </row>
        <row r="920">
          <cell r="C920" t="str">
            <v xml:space="preserve">            UNATHI SYSTEMS AND COMMUNICATIONS -BANGALORE</v>
          </cell>
          <cell r="E920">
            <v>27582.959999999999</v>
          </cell>
          <cell r="H920">
            <v>0</v>
          </cell>
          <cell r="I920">
            <v>27582.959999999999</v>
          </cell>
          <cell r="J920">
            <v>27582.959999999999</v>
          </cell>
        </row>
        <row r="921">
          <cell r="C921" t="str">
            <v xml:space="preserve">            UNICOMMERCE ESOLUTIONS PVT LTD -GURGOAN</v>
          </cell>
          <cell r="G921">
            <v>23200</v>
          </cell>
          <cell r="H921">
            <v>0</v>
          </cell>
          <cell r="I921">
            <v>23200</v>
          </cell>
          <cell r="J921">
            <v>23200</v>
          </cell>
        </row>
        <row r="922">
          <cell r="C922" t="str">
            <v xml:space="preserve">            UNIK TECHNOLOGYZ              -BANGALORE</v>
          </cell>
          <cell r="E922">
            <v>151</v>
          </cell>
          <cell r="H922">
            <v>0</v>
          </cell>
          <cell r="I922">
            <v>151</v>
          </cell>
          <cell r="J922">
            <v>151</v>
          </cell>
        </row>
        <row r="923">
          <cell r="C923" t="str">
            <v xml:space="preserve">            UNIVERSAL DYEING WORKS        -BANGALORE</v>
          </cell>
          <cell r="E923">
            <v>2388.8000000000002</v>
          </cell>
          <cell r="H923">
            <v>0</v>
          </cell>
          <cell r="I923">
            <v>2388.8000000000002</v>
          </cell>
          <cell r="J923">
            <v>2388.8000000000002</v>
          </cell>
        </row>
        <row r="924">
          <cell r="C924" t="str">
            <v xml:space="preserve">            V D FASHIONS                  -BANGALORE</v>
          </cell>
          <cell r="E924">
            <v>404.21</v>
          </cell>
          <cell r="H924">
            <v>0</v>
          </cell>
          <cell r="I924">
            <v>404.21</v>
          </cell>
          <cell r="J924">
            <v>404.21</v>
          </cell>
        </row>
        <row r="925">
          <cell r="C925" t="str">
            <v xml:space="preserve">            V XPRESS                      -MUMBAI</v>
          </cell>
          <cell r="E925">
            <v>498734.69</v>
          </cell>
          <cell r="H925">
            <v>0</v>
          </cell>
          <cell r="I925">
            <v>498734.69</v>
          </cell>
          <cell r="J925">
            <v>498734.69</v>
          </cell>
        </row>
        <row r="926">
          <cell r="C926" t="str">
            <v xml:space="preserve">            VASHKLEEN LAUNDRY SERVICES PVT LTD -BANAGLORE</v>
          </cell>
          <cell r="E926">
            <v>9710</v>
          </cell>
          <cell r="H926">
            <v>0</v>
          </cell>
          <cell r="I926">
            <v>9710</v>
          </cell>
          <cell r="J926">
            <v>9710</v>
          </cell>
        </row>
        <row r="927">
          <cell r="C927" t="str">
            <v xml:space="preserve">            VIJAY DESIGNS                 -BANAGLORE</v>
          </cell>
          <cell r="E927">
            <v>1333</v>
          </cell>
          <cell r="H927">
            <v>0</v>
          </cell>
          <cell r="I927">
            <v>1333</v>
          </cell>
          <cell r="J927">
            <v>1333</v>
          </cell>
        </row>
        <row r="928">
          <cell r="C928" t="str">
            <v xml:space="preserve">            VIVEK TEXTILE PRINTING        -BANGALORE</v>
          </cell>
          <cell r="E928">
            <v>312782</v>
          </cell>
          <cell r="G928">
            <v>41421</v>
          </cell>
          <cell r="H928">
            <v>0</v>
          </cell>
          <cell r="I928">
            <v>354203</v>
          </cell>
          <cell r="J928">
            <v>354203</v>
          </cell>
        </row>
        <row r="929">
          <cell r="C929" t="str">
            <v xml:space="preserve">            VODA FONE A/C                 -BANGALORE</v>
          </cell>
          <cell r="F929">
            <v>589</v>
          </cell>
          <cell r="H929">
            <v>-589</v>
          </cell>
          <cell r="J929">
            <v>-589</v>
          </cell>
        </row>
        <row r="930">
          <cell r="C930" t="str">
            <v xml:space="preserve">            WINMAN SOFTWARE INDIA LLP     -MANGALURU</v>
          </cell>
          <cell r="F930">
            <v>5490</v>
          </cell>
          <cell r="G930">
            <v>5490</v>
          </cell>
          <cell r="H930">
            <v>0</v>
          </cell>
          <cell r="J930">
            <v>0</v>
          </cell>
        </row>
        <row r="931">
          <cell r="C931" t="str">
            <v xml:space="preserve">            WONDERFEX PROCESSING PVT LTD  -BANGALORE</v>
          </cell>
          <cell r="E931">
            <v>755629</v>
          </cell>
          <cell r="F931">
            <v>760412</v>
          </cell>
          <cell r="G931">
            <v>21809</v>
          </cell>
          <cell r="H931">
            <v>0</v>
          </cell>
          <cell r="I931">
            <v>17026</v>
          </cell>
          <cell r="J931">
            <v>17026</v>
          </cell>
        </row>
        <row r="932">
          <cell r="C932" t="str">
            <v xml:space="preserve">            YASHAS PEST CONTROL AND ALLIED SERVICES PVT LTD -BANAGLORE</v>
          </cell>
          <cell r="E932">
            <v>10964</v>
          </cell>
          <cell r="H932">
            <v>0</v>
          </cell>
          <cell r="I932">
            <v>10964</v>
          </cell>
          <cell r="J932">
            <v>10964</v>
          </cell>
        </row>
        <row r="933">
          <cell r="C933" t="str">
            <v xml:space="preserve">            YASHAS PRINTS                 -BANGALORE</v>
          </cell>
          <cell r="E933">
            <v>19647</v>
          </cell>
          <cell r="H933">
            <v>0</v>
          </cell>
          <cell r="I933">
            <v>19647</v>
          </cell>
          <cell r="J933">
            <v>19647</v>
          </cell>
        </row>
        <row r="934">
          <cell r="C934" t="str">
            <v xml:space="preserve">            ZOOM ENTERPRISES              -MANAROVAR</v>
          </cell>
          <cell r="E934">
            <v>0.61</v>
          </cell>
          <cell r="H934">
            <v>0</v>
          </cell>
          <cell r="I934">
            <v>0.61</v>
          </cell>
          <cell r="J934">
            <v>0.61</v>
          </cell>
        </row>
        <row r="935">
          <cell r="C935" t="str">
            <v xml:space="preserve">        FINISHED GOODS</v>
          </cell>
          <cell r="E935">
            <v>7198595.1900000004</v>
          </cell>
          <cell r="F935">
            <v>4021592</v>
          </cell>
          <cell r="G935">
            <v>1986600.5</v>
          </cell>
          <cell r="H935">
            <v>0</v>
          </cell>
          <cell r="I935">
            <v>5163603.6900000004</v>
          </cell>
          <cell r="J935">
            <v>5163603.6900000004</v>
          </cell>
        </row>
        <row r="936">
          <cell r="C936" t="str">
            <v xml:space="preserve">            FINISHED GOODS</v>
          </cell>
          <cell r="E936">
            <v>7198595.1900000004</v>
          </cell>
          <cell r="F936">
            <v>4015489</v>
          </cell>
          <cell r="G936">
            <v>277584.5</v>
          </cell>
          <cell r="H936">
            <v>0</v>
          </cell>
          <cell r="I936">
            <v>3460690.69</v>
          </cell>
          <cell r="J936">
            <v>3460690.69</v>
          </cell>
        </row>
        <row r="937">
          <cell r="C937" t="str">
            <v xml:space="preserve">                ABHIDAKSHA GLOBALE            -TIRUPPUR</v>
          </cell>
          <cell r="F937">
            <v>3591</v>
          </cell>
          <cell r="H937">
            <v>-3591</v>
          </cell>
          <cell r="J937">
            <v>-3591</v>
          </cell>
        </row>
        <row r="938">
          <cell r="C938" t="str">
            <v xml:space="preserve">                ANSHUL ENTERPRISES            -LUDHIANA</v>
          </cell>
          <cell r="E938">
            <v>15120</v>
          </cell>
          <cell r="H938">
            <v>0</v>
          </cell>
          <cell r="I938">
            <v>15120</v>
          </cell>
          <cell r="J938">
            <v>15120</v>
          </cell>
        </row>
        <row r="939">
          <cell r="C939" t="str">
            <v xml:space="preserve">                APH KNITWEAR                  -LUDHIANA</v>
          </cell>
          <cell r="E939">
            <v>2541597.5</v>
          </cell>
          <cell r="F939">
            <v>1555681</v>
          </cell>
          <cell r="G939">
            <v>4777.5</v>
          </cell>
          <cell r="H939">
            <v>0</v>
          </cell>
          <cell r="I939">
            <v>990694</v>
          </cell>
          <cell r="J939">
            <v>990694</v>
          </cell>
        </row>
        <row r="940">
          <cell r="C940" t="str">
            <v xml:space="preserve">                APPARELS &amp; LINENS INDIA PVT LTD -LUDHIANA</v>
          </cell>
          <cell r="D940">
            <v>146941</v>
          </cell>
          <cell r="H940">
            <v>-146941</v>
          </cell>
          <cell r="J940">
            <v>-146941</v>
          </cell>
        </row>
        <row r="941">
          <cell r="C941" t="str">
            <v xml:space="preserve">                B R BHOOMIKA CREATION         -BANGALORE</v>
          </cell>
          <cell r="E941">
            <v>1285387</v>
          </cell>
          <cell r="F941">
            <v>1243609</v>
          </cell>
          <cell r="H941">
            <v>0</v>
          </cell>
          <cell r="I941">
            <v>41778</v>
          </cell>
          <cell r="J941">
            <v>41778</v>
          </cell>
        </row>
        <row r="942">
          <cell r="C942" t="str">
            <v xml:space="preserve">                BHANDARI HOSIERY EXPORTS LTD  -LUDHIANA</v>
          </cell>
          <cell r="D942">
            <v>166371.21</v>
          </cell>
          <cell r="H942">
            <v>-166371.21</v>
          </cell>
          <cell r="J942">
            <v>-166371.21</v>
          </cell>
        </row>
        <row r="943">
          <cell r="C943" t="str">
            <v xml:space="preserve">                CANOPUSS IMPEX PVT LTD        -TIRUPUR</v>
          </cell>
          <cell r="D943">
            <v>74342.5</v>
          </cell>
          <cell r="H943">
            <v>-74342.5</v>
          </cell>
          <cell r="J943">
            <v>-74342.5</v>
          </cell>
        </row>
        <row r="944">
          <cell r="C944" t="str">
            <v xml:space="preserve">                DAVINDER EXPORTS              -LUDHIANA</v>
          </cell>
          <cell r="E944">
            <v>0.88</v>
          </cell>
          <cell r="H944">
            <v>0</v>
          </cell>
          <cell r="I944">
            <v>0.88</v>
          </cell>
          <cell r="J944">
            <v>0.88</v>
          </cell>
        </row>
        <row r="945">
          <cell r="C945" t="str">
            <v xml:space="preserve">                E GRAM CREATIONS              -LUDHIANA</v>
          </cell>
          <cell r="E945">
            <v>15120</v>
          </cell>
          <cell r="H945">
            <v>0</v>
          </cell>
          <cell r="I945">
            <v>15120</v>
          </cell>
          <cell r="J945">
            <v>15120</v>
          </cell>
        </row>
        <row r="946">
          <cell r="C946" t="str">
            <v xml:space="preserve">                ELECTRA FASHIONS              -TIRUPUR</v>
          </cell>
          <cell r="D946">
            <v>51422</v>
          </cell>
          <cell r="H946">
            <v>-51422</v>
          </cell>
          <cell r="J946">
            <v>-51422</v>
          </cell>
        </row>
        <row r="947">
          <cell r="C947" t="str">
            <v xml:space="preserve">                FASHION GAUGE KNITWEARS       -ROPAR</v>
          </cell>
          <cell r="E947">
            <v>738202</v>
          </cell>
          <cell r="F947">
            <v>19435</v>
          </cell>
          <cell r="G947">
            <v>201383</v>
          </cell>
          <cell r="H947">
            <v>0</v>
          </cell>
          <cell r="I947">
            <v>920150</v>
          </cell>
          <cell r="J947">
            <v>920150</v>
          </cell>
        </row>
        <row r="948">
          <cell r="C948" t="str">
            <v xml:space="preserve">                FOUR SEASONS CLOHTING COMPANY -TIRUPUR</v>
          </cell>
          <cell r="E948">
            <v>24192</v>
          </cell>
          <cell r="H948">
            <v>0</v>
          </cell>
          <cell r="I948">
            <v>24192</v>
          </cell>
          <cell r="J948">
            <v>24192</v>
          </cell>
        </row>
        <row r="949">
          <cell r="C949" t="str">
            <v xml:space="preserve">                G.S.SETTIA &amp; BROS PVT. LTD.   -LUDHIANA</v>
          </cell>
          <cell r="D949">
            <v>54274</v>
          </cell>
          <cell r="H949">
            <v>-54274</v>
          </cell>
          <cell r="J949">
            <v>-54274</v>
          </cell>
        </row>
        <row r="950">
          <cell r="C950" t="str">
            <v xml:space="preserve">                GLAMAZE INC                   -LUDHIANA</v>
          </cell>
          <cell r="E950">
            <v>175522</v>
          </cell>
          <cell r="H950">
            <v>0</v>
          </cell>
          <cell r="I950">
            <v>175522</v>
          </cell>
          <cell r="J950">
            <v>175522</v>
          </cell>
        </row>
        <row r="951">
          <cell r="C951" t="str">
            <v xml:space="preserve">                HAV2 APPARELS LLP             -BANAGLORE</v>
          </cell>
          <cell r="E951">
            <v>1298.52</v>
          </cell>
          <cell r="H951">
            <v>0</v>
          </cell>
          <cell r="I951">
            <v>1298.52</v>
          </cell>
          <cell r="J951">
            <v>1298.52</v>
          </cell>
        </row>
        <row r="952">
          <cell r="C952" t="str">
            <v xml:space="preserve">                INLEAGUE SOURCING INDIA PVT. LTD. -GURGOAN</v>
          </cell>
          <cell r="D952">
            <v>30956</v>
          </cell>
          <cell r="H952">
            <v>-30956</v>
          </cell>
          <cell r="J952">
            <v>-30956</v>
          </cell>
        </row>
        <row r="953">
          <cell r="C953" t="str">
            <v xml:space="preserve">                KAS CAREWEARS PVT LTD         -LUDHIANA</v>
          </cell>
          <cell r="E953">
            <v>41743</v>
          </cell>
          <cell r="H953">
            <v>0</v>
          </cell>
          <cell r="I953">
            <v>41743</v>
          </cell>
          <cell r="J953">
            <v>41743</v>
          </cell>
        </row>
        <row r="954">
          <cell r="C954" t="str">
            <v xml:space="preserve">                KAUSHAL FABRICS               -LUDHIANA</v>
          </cell>
          <cell r="E954">
            <v>131767</v>
          </cell>
          <cell r="H954">
            <v>0</v>
          </cell>
          <cell r="I954">
            <v>131767</v>
          </cell>
          <cell r="J954">
            <v>131767</v>
          </cell>
        </row>
        <row r="955">
          <cell r="C955" t="str">
            <v xml:space="preserve">                KAY JAIN HOSIERY              -LUDHIANA</v>
          </cell>
          <cell r="E955">
            <v>908695</v>
          </cell>
          <cell r="G955">
            <v>40335</v>
          </cell>
          <cell r="H955">
            <v>0</v>
          </cell>
          <cell r="I955">
            <v>949030</v>
          </cell>
          <cell r="J955">
            <v>949030</v>
          </cell>
        </row>
        <row r="956">
          <cell r="C956" t="str">
            <v xml:space="preserve">                KJM GARMENTS PRIVATE LIMITED  -SURAT</v>
          </cell>
          <cell r="D956">
            <v>26763</v>
          </cell>
          <cell r="H956">
            <v>-26763</v>
          </cell>
          <cell r="J956">
            <v>-26763</v>
          </cell>
        </row>
        <row r="957">
          <cell r="C957" t="str">
            <v xml:space="preserve">                KNIT N CRAFT                  -LUDHIANA</v>
          </cell>
          <cell r="D957">
            <v>13362</v>
          </cell>
          <cell r="H957">
            <v>-13362</v>
          </cell>
          <cell r="J957">
            <v>-13362</v>
          </cell>
        </row>
        <row r="958">
          <cell r="C958" t="str">
            <v xml:space="preserve">                KS GARMENTS                   -TIRUPUR</v>
          </cell>
          <cell r="E958">
            <v>5374</v>
          </cell>
          <cell r="H958">
            <v>0</v>
          </cell>
          <cell r="I958">
            <v>5374</v>
          </cell>
          <cell r="J958">
            <v>5374</v>
          </cell>
        </row>
        <row r="959">
          <cell r="C959" t="str">
            <v xml:space="preserve">                OPTIM APPARELS                -TIRUPUR</v>
          </cell>
          <cell r="E959">
            <v>66906</v>
          </cell>
          <cell r="H959">
            <v>0</v>
          </cell>
          <cell r="I959">
            <v>66906</v>
          </cell>
          <cell r="J959">
            <v>66906</v>
          </cell>
        </row>
        <row r="960">
          <cell r="C960" t="str">
            <v xml:space="preserve">                PHOENIX INTERNATIONAL         -LUDHIANA</v>
          </cell>
          <cell r="D960">
            <v>103676</v>
          </cell>
          <cell r="H960">
            <v>-103676</v>
          </cell>
          <cell r="J960">
            <v>-103676</v>
          </cell>
        </row>
        <row r="961">
          <cell r="C961" t="str">
            <v xml:space="preserve">                PRUTHI EXPORTS                -LUDHIANA</v>
          </cell>
          <cell r="D961">
            <v>7240</v>
          </cell>
          <cell r="H961">
            <v>-7240</v>
          </cell>
          <cell r="J961">
            <v>-7240</v>
          </cell>
        </row>
        <row r="962">
          <cell r="C962" t="str">
            <v xml:space="preserve">                SAI NATH FASHIONS             -LUDHIANA</v>
          </cell>
          <cell r="D962">
            <v>42436</v>
          </cell>
          <cell r="H962">
            <v>-42436</v>
          </cell>
          <cell r="J962">
            <v>-42436</v>
          </cell>
        </row>
        <row r="963">
          <cell r="C963" t="str">
            <v xml:space="preserve">                SANDEEP  WEAVERS PVT, LTD     -LUDHIANA</v>
          </cell>
          <cell r="E963">
            <v>30712</v>
          </cell>
          <cell r="H963">
            <v>0</v>
          </cell>
          <cell r="I963">
            <v>30712</v>
          </cell>
          <cell r="J963">
            <v>30712</v>
          </cell>
        </row>
        <row r="964">
          <cell r="C964" t="str">
            <v xml:space="preserve">                SEATEX                        -TIRUPUR</v>
          </cell>
          <cell r="D964">
            <v>19362</v>
          </cell>
          <cell r="H964">
            <v>-19362</v>
          </cell>
          <cell r="J964">
            <v>-19362</v>
          </cell>
        </row>
        <row r="965">
          <cell r="C965" t="str">
            <v xml:space="preserve">                SHRIVI KNITS                  -TIRUPUR</v>
          </cell>
          <cell r="E965">
            <v>10931</v>
          </cell>
          <cell r="H965">
            <v>0</v>
          </cell>
          <cell r="I965">
            <v>10931</v>
          </cell>
          <cell r="J965">
            <v>10931</v>
          </cell>
        </row>
        <row r="966">
          <cell r="C966" t="str">
            <v xml:space="preserve">                SIMCO KNIT                    -LUDHIANA</v>
          </cell>
          <cell r="E966">
            <v>1305710</v>
          </cell>
          <cell r="F966">
            <v>1193173</v>
          </cell>
          <cell r="G966">
            <v>31089</v>
          </cell>
          <cell r="H966">
            <v>0</v>
          </cell>
          <cell r="I966">
            <v>143626</v>
          </cell>
          <cell r="J966">
            <v>143626</v>
          </cell>
        </row>
        <row r="967">
          <cell r="C967" t="str">
            <v xml:space="preserve">                SRI SAI KNITS                 -BANAGLORE</v>
          </cell>
          <cell r="E967">
            <v>701633</v>
          </cell>
          <cell r="H967">
            <v>0</v>
          </cell>
          <cell r="I967">
            <v>701633</v>
          </cell>
          <cell r="J967">
            <v>701633</v>
          </cell>
        </row>
        <row r="968">
          <cell r="C968" t="str">
            <v xml:space="preserve">                STALLVIN FASHIONS             -LUDHIANA</v>
          </cell>
          <cell r="E968">
            <v>32244</v>
          </cell>
          <cell r="H968">
            <v>0</v>
          </cell>
          <cell r="I968">
            <v>32244</v>
          </cell>
          <cell r="J968">
            <v>32244</v>
          </cell>
        </row>
        <row r="969">
          <cell r="C969" t="str">
            <v xml:space="preserve">                UNICORN ASSOCIATES            -TIRUPUR</v>
          </cell>
          <cell r="D969">
            <v>78397</v>
          </cell>
          <cell r="H969">
            <v>-78397</v>
          </cell>
          <cell r="J969">
            <v>-78397</v>
          </cell>
        </row>
        <row r="970">
          <cell r="C970" t="str">
            <v xml:space="preserve">                VI-TEX SOURCING APPAREL       -TIRUPUR</v>
          </cell>
          <cell r="D970">
            <v>18017</v>
          </cell>
          <cell r="H970">
            <v>-18017</v>
          </cell>
          <cell r="J970">
            <v>-18017</v>
          </cell>
        </row>
        <row r="971">
          <cell r="C971" t="str">
            <v xml:space="preserve">            JAIMITHRAN GARMENTS           -TIRUPUR</v>
          </cell>
          <cell r="F971">
            <v>6103</v>
          </cell>
          <cell r="G971">
            <v>1709016</v>
          </cell>
          <cell r="H971">
            <v>0</v>
          </cell>
          <cell r="I971">
            <v>1702913</v>
          </cell>
          <cell r="J971">
            <v>1702913</v>
          </cell>
        </row>
        <row r="972">
          <cell r="C972" t="str">
            <v xml:space="preserve">        IMPORTS</v>
          </cell>
          <cell r="D972">
            <v>51089.39</v>
          </cell>
          <cell r="F972">
            <v>83818.7</v>
          </cell>
          <cell r="G972">
            <v>54998.49</v>
          </cell>
          <cell r="H972">
            <v>-79909.600000000006</v>
          </cell>
          <cell r="J972">
            <v>-79909.600000000006</v>
          </cell>
        </row>
        <row r="973">
          <cell r="C973" t="str">
            <v xml:space="preserve">            AURELIA ASIA                  -HONG KONG</v>
          </cell>
          <cell r="D973">
            <v>72058.52</v>
          </cell>
          <cell r="H973">
            <v>-72058.52</v>
          </cell>
          <cell r="J973">
            <v>-72058.52</v>
          </cell>
        </row>
        <row r="974">
          <cell r="C974" t="str">
            <v xml:space="preserve">            AVERY DENNSION HONG KONG B V                                                                        </v>
          </cell>
          <cell r="E974">
            <v>49</v>
          </cell>
          <cell r="H974">
            <v>0</v>
          </cell>
          <cell r="I974">
            <v>49</v>
          </cell>
          <cell r="J974">
            <v>49</v>
          </cell>
        </row>
        <row r="975">
          <cell r="C975" t="str">
            <v xml:space="preserve">            BSN (HK) LIMITED              -CHINA</v>
          </cell>
          <cell r="E975">
            <v>3148</v>
          </cell>
          <cell r="H975">
            <v>0</v>
          </cell>
          <cell r="I975">
            <v>3148</v>
          </cell>
          <cell r="J975">
            <v>3148</v>
          </cell>
        </row>
        <row r="976">
          <cell r="C976" t="str">
            <v xml:space="preserve">            CHARMING PRINTING LTD                                                                               </v>
          </cell>
          <cell r="E976">
            <v>2118</v>
          </cell>
          <cell r="H976">
            <v>0</v>
          </cell>
          <cell r="I976">
            <v>2118</v>
          </cell>
          <cell r="J976">
            <v>2118</v>
          </cell>
        </row>
        <row r="977">
          <cell r="C977" t="str">
            <v xml:space="preserve">            DERIDESEN ETIKET DIS          -AJJARAM</v>
          </cell>
          <cell r="E977">
            <v>0.08</v>
          </cell>
          <cell r="H977">
            <v>0</v>
          </cell>
          <cell r="I977">
            <v>0.08</v>
          </cell>
          <cell r="J977">
            <v>0.08</v>
          </cell>
        </row>
        <row r="978">
          <cell r="C978" t="str">
            <v xml:space="preserve">            JIANGSU CMZ ZIPPER SCI &amp; TECH CO. LTD -CHINA</v>
          </cell>
          <cell r="D978">
            <v>8086.41</v>
          </cell>
          <cell r="H978">
            <v>-8086.41</v>
          </cell>
          <cell r="J978">
            <v>-8086.41</v>
          </cell>
        </row>
        <row r="979">
          <cell r="C979" t="str">
            <v xml:space="preserve">            M.Y. &amp; UNION (HK) LIMITED     -HONG KONG</v>
          </cell>
          <cell r="E979">
            <v>15089</v>
          </cell>
          <cell r="H979">
            <v>0</v>
          </cell>
          <cell r="I979">
            <v>15089</v>
          </cell>
          <cell r="J979">
            <v>15089</v>
          </cell>
        </row>
        <row r="980">
          <cell r="C980" t="str">
            <v xml:space="preserve">            M.Y. AND COMPANY              -HONG KONG</v>
          </cell>
          <cell r="D980">
            <v>15255.48</v>
          </cell>
          <cell r="H980">
            <v>-15255.48</v>
          </cell>
          <cell r="J980">
            <v>-15255.48</v>
          </cell>
        </row>
        <row r="981">
          <cell r="C981" t="str">
            <v xml:space="preserve">            OCEAN RICH GARMENT ACCESSORIES COMPANY LTD.                                                         </v>
          </cell>
          <cell r="F981">
            <v>31018.49</v>
          </cell>
          <cell r="G981">
            <v>31018.49</v>
          </cell>
          <cell r="H981">
            <v>0</v>
          </cell>
          <cell r="J981">
            <v>0</v>
          </cell>
        </row>
        <row r="982">
          <cell r="C982" t="str">
            <v xml:space="preserve">            PROMINENT METAL MFG FTY       -HONG KONG</v>
          </cell>
          <cell r="E982">
            <v>114</v>
          </cell>
          <cell r="H982">
            <v>0</v>
          </cell>
          <cell r="I982">
            <v>114</v>
          </cell>
          <cell r="J982">
            <v>114</v>
          </cell>
        </row>
        <row r="983">
          <cell r="C983" t="str">
            <v xml:space="preserve">            SEAFULL PACIFIC LIMITED                                                                             </v>
          </cell>
          <cell r="D983">
            <v>0.4</v>
          </cell>
          <cell r="H983">
            <v>-0.4</v>
          </cell>
          <cell r="J983">
            <v>-0.4</v>
          </cell>
        </row>
        <row r="984">
          <cell r="C984" t="str">
            <v xml:space="preserve">            SHANGHAI T.H.S CO.LTD         -CHINA</v>
          </cell>
          <cell r="E984">
            <v>6795.82</v>
          </cell>
          <cell r="H984">
            <v>0</v>
          </cell>
          <cell r="I984">
            <v>6795.82</v>
          </cell>
          <cell r="J984">
            <v>6795.82</v>
          </cell>
        </row>
        <row r="985">
          <cell r="C985" t="str">
            <v xml:space="preserve">            SHENZHEN YES CLOTHING ACCESSORIES CO. LTD -CHINA</v>
          </cell>
          <cell r="E985">
            <v>1157371.99</v>
          </cell>
          <cell r="G985">
            <v>23980</v>
          </cell>
          <cell r="H985">
            <v>0</v>
          </cell>
          <cell r="I985">
            <v>1181351.99</v>
          </cell>
          <cell r="J985">
            <v>1181351.99</v>
          </cell>
        </row>
        <row r="986">
          <cell r="C986" t="str">
            <v xml:space="preserve">            TRIMS MASTER CO.                                                                                    </v>
          </cell>
          <cell r="E986">
            <v>6004</v>
          </cell>
          <cell r="H986">
            <v>0</v>
          </cell>
          <cell r="I986">
            <v>6004</v>
          </cell>
          <cell r="J986">
            <v>6004</v>
          </cell>
        </row>
        <row r="987">
          <cell r="C987" t="str">
            <v xml:space="preserve">            YES CLOTHING ACCESSORIES HK LTD                                                                     </v>
          </cell>
          <cell r="D987">
            <v>1146378.47</v>
          </cell>
          <cell r="F987">
            <v>52800.21</v>
          </cell>
          <cell r="H987">
            <v>-1199178.68</v>
          </cell>
          <cell r="J987">
            <v>-1199178.68</v>
          </cell>
        </row>
        <row r="988">
          <cell r="C988" t="str">
            <v xml:space="preserve">        PACKING MATERIAL</v>
          </cell>
          <cell r="E988">
            <v>2732808.5</v>
          </cell>
          <cell r="F988">
            <v>366481</v>
          </cell>
          <cell r="G988">
            <v>103980</v>
          </cell>
          <cell r="H988">
            <v>0</v>
          </cell>
          <cell r="I988">
            <v>2470307.5</v>
          </cell>
          <cell r="J988">
            <v>2470307.5</v>
          </cell>
        </row>
        <row r="989">
          <cell r="C989" t="str">
            <v xml:space="preserve">            PACKING MATERIAL</v>
          </cell>
          <cell r="E989">
            <v>2181398.5</v>
          </cell>
          <cell r="F989">
            <v>366481</v>
          </cell>
          <cell r="G989">
            <v>72977</v>
          </cell>
          <cell r="H989">
            <v>0</v>
          </cell>
          <cell r="I989">
            <v>1887894.5</v>
          </cell>
          <cell r="J989">
            <v>1887894.5</v>
          </cell>
        </row>
        <row r="990">
          <cell r="C990" t="str">
            <v xml:space="preserve">                GIRIRAJ PACKAGING             -BANAGLORE</v>
          </cell>
          <cell r="E990">
            <v>309349</v>
          </cell>
          <cell r="F990">
            <v>357233</v>
          </cell>
          <cell r="G990">
            <v>56292</v>
          </cell>
          <cell r="H990">
            <v>0</v>
          </cell>
          <cell r="I990">
            <v>8408</v>
          </cell>
          <cell r="J990">
            <v>8408</v>
          </cell>
        </row>
        <row r="991">
          <cell r="C991" t="str">
            <v xml:space="preserve">                UDAYA RAVI PRINT AND PACK     -BANGALORE</v>
          </cell>
          <cell r="E991">
            <v>1838661</v>
          </cell>
          <cell r="G991">
            <v>16685</v>
          </cell>
          <cell r="H991">
            <v>0</v>
          </cell>
          <cell r="I991">
            <v>1855346</v>
          </cell>
          <cell r="J991">
            <v>1855346</v>
          </cell>
        </row>
        <row r="992">
          <cell r="C992" t="str">
            <v xml:space="preserve">                UK PRINT AND PACK             -CHENNAI</v>
          </cell>
          <cell r="E992">
            <v>23582.5</v>
          </cell>
          <cell r="F992">
            <v>9248</v>
          </cell>
          <cell r="H992">
            <v>0</v>
          </cell>
          <cell r="I992">
            <v>14334.5</v>
          </cell>
          <cell r="J992">
            <v>14334.5</v>
          </cell>
        </row>
        <row r="993">
          <cell r="C993" t="str">
            <v xml:space="preserve">                UNITED PACKAGING SOLUTIONS    -BANAGLORE</v>
          </cell>
          <cell r="E993">
            <v>9802</v>
          </cell>
          <cell r="H993">
            <v>0</v>
          </cell>
          <cell r="I993">
            <v>9802</v>
          </cell>
          <cell r="J993">
            <v>9802</v>
          </cell>
        </row>
        <row r="994">
          <cell r="C994" t="str">
            <v xml:space="preserve">                UNITED PRECISION PLASTICS     -BANGALORE</v>
          </cell>
          <cell r="E994">
            <v>4</v>
          </cell>
          <cell r="H994">
            <v>0</v>
          </cell>
          <cell r="I994">
            <v>4</v>
          </cell>
          <cell r="J994">
            <v>4</v>
          </cell>
        </row>
        <row r="995">
          <cell r="C995" t="str">
            <v xml:space="preserve">            SRI MANJUNATHA PRINT &amp; PACKAGING                                                                    </v>
          </cell>
          <cell r="E995">
            <v>551410</v>
          </cell>
          <cell r="G995">
            <v>31003</v>
          </cell>
          <cell r="H995">
            <v>0</v>
          </cell>
          <cell r="I995">
            <v>582413</v>
          </cell>
          <cell r="J995">
            <v>582413</v>
          </cell>
        </row>
        <row r="996">
          <cell r="C996" t="str">
            <v xml:space="preserve">        PPE KIT</v>
          </cell>
          <cell r="D996">
            <v>64250</v>
          </cell>
          <cell r="H996">
            <v>-64250</v>
          </cell>
          <cell r="J996">
            <v>-64250</v>
          </cell>
        </row>
        <row r="997">
          <cell r="C997" t="str">
            <v xml:space="preserve">            MEADOWS KNOWLEDGE SERVICES PVT LTD                                                                  </v>
          </cell>
          <cell r="D997">
            <v>14250</v>
          </cell>
          <cell r="H997">
            <v>-14250</v>
          </cell>
          <cell r="J997">
            <v>-14250</v>
          </cell>
        </row>
        <row r="998">
          <cell r="C998" t="str">
            <v xml:space="preserve">            MENSCHLICH HEALTH CARE ( OPC) PVT LTD                                                               </v>
          </cell>
          <cell r="D998">
            <v>50000</v>
          </cell>
          <cell r="H998">
            <v>-50000</v>
          </cell>
          <cell r="J998">
            <v>-50000</v>
          </cell>
        </row>
        <row r="999">
          <cell r="C999" t="str">
            <v xml:space="preserve">        RAW MATERIAL</v>
          </cell>
          <cell r="E999">
            <v>62546775.619999997</v>
          </cell>
          <cell r="F999">
            <v>23304425</v>
          </cell>
          <cell r="G999">
            <v>16755166.52</v>
          </cell>
          <cell r="H999">
            <v>0</v>
          </cell>
          <cell r="I999">
            <v>55997517.140000001</v>
          </cell>
          <cell r="J999">
            <v>55997517.140000001</v>
          </cell>
        </row>
        <row r="1000">
          <cell r="C1000" t="str">
            <v xml:space="preserve">            ACCESORIES</v>
          </cell>
          <cell r="E1000">
            <v>12208157.699999999</v>
          </cell>
          <cell r="F1000">
            <v>2691192</v>
          </cell>
          <cell r="G1000">
            <v>2549112.12</v>
          </cell>
          <cell r="H1000">
            <v>0</v>
          </cell>
          <cell r="I1000">
            <v>12066077.82</v>
          </cell>
          <cell r="J1000">
            <v>12066077.82</v>
          </cell>
        </row>
        <row r="1001">
          <cell r="C1001" t="str">
            <v xml:space="preserve">                BUTTONS</v>
          </cell>
          <cell r="E1001">
            <v>525195</v>
          </cell>
          <cell r="F1001">
            <v>83688</v>
          </cell>
          <cell r="H1001">
            <v>0</v>
          </cell>
          <cell r="I1001">
            <v>441507</v>
          </cell>
          <cell r="J1001">
            <v>441507</v>
          </cell>
        </row>
        <row r="1002">
          <cell r="C1002" t="str">
            <v xml:space="preserve">                    BOMBAY RAYON FASHIONS LIMITED -BANGALORE RURAL</v>
          </cell>
          <cell r="D1002">
            <v>7139</v>
          </cell>
          <cell r="F1002">
            <v>16225</v>
          </cell>
          <cell r="H1002">
            <v>-23364</v>
          </cell>
          <cell r="J1002">
            <v>-23364</v>
          </cell>
        </row>
        <row r="1003">
          <cell r="C1003" t="str">
            <v xml:space="preserve">                    PAARTH TRADERS                -CHENNAI</v>
          </cell>
          <cell r="E1003">
            <v>10760</v>
          </cell>
          <cell r="F1003">
            <v>10763</v>
          </cell>
          <cell r="H1003">
            <v>-3</v>
          </cell>
          <cell r="J1003">
            <v>-3</v>
          </cell>
        </row>
        <row r="1004">
          <cell r="C1004" t="str">
            <v xml:space="preserve">                    VAIBHAV BUTTON UDYOG          -BANGALORE</v>
          </cell>
          <cell r="E1004">
            <v>464874</v>
          </cell>
          <cell r="H1004">
            <v>0</v>
          </cell>
          <cell r="I1004">
            <v>464874</v>
          </cell>
          <cell r="J1004">
            <v>464874</v>
          </cell>
        </row>
        <row r="1005">
          <cell r="C1005" t="str">
            <v xml:space="preserve">                    VERITAS TRIMS COMPANY         -BANAGLORE</v>
          </cell>
          <cell r="E1005">
            <v>56700</v>
          </cell>
          <cell r="F1005">
            <v>56700</v>
          </cell>
          <cell r="H1005">
            <v>0</v>
          </cell>
          <cell r="J1005">
            <v>0</v>
          </cell>
        </row>
        <row r="1006">
          <cell r="C1006" t="str">
            <v xml:space="preserve">                THREAD</v>
          </cell>
          <cell r="E1006">
            <v>2661646.13</v>
          </cell>
          <cell r="F1006">
            <v>703504</v>
          </cell>
          <cell r="G1006">
            <v>421674</v>
          </cell>
          <cell r="H1006">
            <v>0</v>
          </cell>
          <cell r="I1006">
            <v>2379816.13</v>
          </cell>
          <cell r="J1006">
            <v>2379816.13</v>
          </cell>
        </row>
        <row r="1007">
          <cell r="C1007" t="str">
            <v xml:space="preserve">                    MADURACOATS PVT LTD           -BANGALORE</v>
          </cell>
          <cell r="E1007">
            <v>361863</v>
          </cell>
          <cell r="H1007">
            <v>0</v>
          </cell>
          <cell r="I1007">
            <v>361863</v>
          </cell>
          <cell r="J1007">
            <v>361863</v>
          </cell>
        </row>
        <row r="1008">
          <cell r="C1008" t="str">
            <v xml:space="preserve">                    MAYUR YARN &amp; THREAD PVT LTD   -BANGALORE</v>
          </cell>
          <cell r="E1008">
            <v>1289100.1000000001</v>
          </cell>
          <cell r="H1008">
            <v>0</v>
          </cell>
          <cell r="I1008">
            <v>1289100.1000000001</v>
          </cell>
          <cell r="J1008">
            <v>1289100.1000000001</v>
          </cell>
        </row>
        <row r="1009">
          <cell r="C1009" t="str">
            <v xml:space="preserve">                    TEX CORP PRIVATE LIMITED      -GURGOAN</v>
          </cell>
          <cell r="E1009">
            <v>45134.5</v>
          </cell>
          <cell r="F1009">
            <v>68833</v>
          </cell>
          <cell r="G1009">
            <v>54651</v>
          </cell>
          <cell r="H1009">
            <v>0</v>
          </cell>
          <cell r="I1009">
            <v>30952.5</v>
          </cell>
          <cell r="J1009">
            <v>30952.5</v>
          </cell>
        </row>
        <row r="1010">
          <cell r="C1010" t="str">
            <v xml:space="preserve">                    TRIO APPARELS INDIA PVT. LTD  -BANAGLORE</v>
          </cell>
          <cell r="D1010">
            <v>7605</v>
          </cell>
          <cell r="H1010">
            <v>-7605</v>
          </cell>
          <cell r="J1010">
            <v>-7605</v>
          </cell>
        </row>
        <row r="1011">
          <cell r="C1011" t="str">
            <v xml:space="preserve">                    U B THRED LLP                 -BANGALORE</v>
          </cell>
          <cell r="E1011">
            <v>48112.5</v>
          </cell>
          <cell r="F1011">
            <v>48492</v>
          </cell>
          <cell r="G1011">
            <v>50651</v>
          </cell>
          <cell r="H1011">
            <v>0</v>
          </cell>
          <cell r="I1011">
            <v>50271.5</v>
          </cell>
          <cell r="J1011">
            <v>50271.5</v>
          </cell>
        </row>
        <row r="1012">
          <cell r="C1012" t="str">
            <v xml:space="preserve">                    VARDHMAN YARNS AND THREADS LIMITED -BANGALORE</v>
          </cell>
          <cell r="E1012">
            <v>925041.03</v>
          </cell>
          <cell r="F1012">
            <v>586179</v>
          </cell>
          <cell r="G1012">
            <v>316372</v>
          </cell>
          <cell r="H1012">
            <v>0</v>
          </cell>
          <cell r="I1012">
            <v>655234.03</v>
          </cell>
          <cell r="J1012">
            <v>655234.03</v>
          </cell>
        </row>
        <row r="1013">
          <cell r="C1013" t="str">
            <v xml:space="preserve">                ZIPPERS</v>
          </cell>
          <cell r="E1013">
            <v>1125834.19</v>
          </cell>
          <cell r="F1013">
            <v>699076</v>
          </cell>
          <cell r="G1013">
            <v>683856</v>
          </cell>
          <cell r="H1013">
            <v>0</v>
          </cell>
          <cell r="I1013">
            <v>1110614.19</v>
          </cell>
          <cell r="J1013">
            <v>1110614.19</v>
          </cell>
        </row>
        <row r="1014">
          <cell r="C1014" t="str">
            <v xml:space="preserve">                    JASKIRAT ACCESSORIES          -LUDHIANA</v>
          </cell>
          <cell r="E1014">
            <v>370263</v>
          </cell>
          <cell r="G1014">
            <v>12555</v>
          </cell>
          <cell r="H1014">
            <v>0</v>
          </cell>
          <cell r="I1014">
            <v>382818</v>
          </cell>
          <cell r="J1014">
            <v>382818</v>
          </cell>
        </row>
        <row r="1015">
          <cell r="C1015" t="str">
            <v xml:space="preserve">                    SAI IMPEX                     -NEW DELHI</v>
          </cell>
          <cell r="E1015">
            <v>756917.69</v>
          </cell>
          <cell r="F1015">
            <v>699076</v>
          </cell>
          <cell r="G1015">
            <v>457198</v>
          </cell>
          <cell r="H1015">
            <v>0</v>
          </cell>
          <cell r="I1015">
            <v>515039.69</v>
          </cell>
          <cell r="J1015">
            <v>515039.69</v>
          </cell>
        </row>
        <row r="1016">
          <cell r="C1016" t="str">
            <v xml:space="preserve">                    YKK INDIA PRIVATE LIMITED     -BANAGLORE</v>
          </cell>
          <cell r="E1016">
            <v>1</v>
          </cell>
          <cell r="H1016">
            <v>0</v>
          </cell>
          <cell r="I1016">
            <v>1</v>
          </cell>
          <cell r="J1016">
            <v>1</v>
          </cell>
        </row>
        <row r="1017">
          <cell r="C1017" t="str">
            <v xml:space="preserve">                    YKK INDIA PVT LTD             -NEW DELHI</v>
          </cell>
          <cell r="D1017">
            <v>1347.5</v>
          </cell>
          <cell r="G1017">
            <v>214103</v>
          </cell>
          <cell r="H1017">
            <v>0</v>
          </cell>
          <cell r="I1017">
            <v>212755.5</v>
          </cell>
          <cell r="J1017">
            <v>212755.5</v>
          </cell>
        </row>
        <row r="1018">
          <cell r="C1018" t="str">
            <v xml:space="preserve">                A R IMPEX CORPORATION         -BANAGLORE</v>
          </cell>
          <cell r="G1018">
            <v>29400</v>
          </cell>
          <cell r="H1018">
            <v>0</v>
          </cell>
          <cell r="I1018">
            <v>29400</v>
          </cell>
          <cell r="J1018">
            <v>29400</v>
          </cell>
        </row>
        <row r="1019">
          <cell r="C1019" t="str">
            <v xml:space="preserve">                A1 BARCODE SOLUTIONS          -BANAGLORE</v>
          </cell>
          <cell r="E1019">
            <v>5015</v>
          </cell>
          <cell r="H1019">
            <v>0</v>
          </cell>
          <cell r="I1019">
            <v>5015</v>
          </cell>
          <cell r="J1019">
            <v>5015</v>
          </cell>
        </row>
        <row r="1020">
          <cell r="C1020" t="str">
            <v xml:space="preserve">                AKARSH YASHASH IMPEX          -BANAGLORE</v>
          </cell>
          <cell r="G1020">
            <v>2520</v>
          </cell>
          <cell r="H1020">
            <v>0</v>
          </cell>
          <cell r="I1020">
            <v>2520</v>
          </cell>
          <cell r="J1020">
            <v>2520</v>
          </cell>
        </row>
        <row r="1021">
          <cell r="C1021" t="str">
            <v xml:space="preserve">                AMMAN LABELS                  -TIRUPUR</v>
          </cell>
          <cell r="E1021">
            <v>38986</v>
          </cell>
          <cell r="F1021">
            <v>1449</v>
          </cell>
          <cell r="G1021">
            <v>83818</v>
          </cell>
          <cell r="H1021">
            <v>0</v>
          </cell>
          <cell r="I1021">
            <v>121355</v>
          </cell>
          <cell r="J1021">
            <v>121355</v>
          </cell>
        </row>
        <row r="1022">
          <cell r="C1022" t="str">
            <v xml:space="preserve">                ARTEL CREATIONS(2023-24)      -BHUBANESWAR</v>
          </cell>
          <cell r="D1022">
            <v>18348</v>
          </cell>
          <cell r="H1022">
            <v>-18348</v>
          </cell>
          <cell r="J1022">
            <v>-18348</v>
          </cell>
        </row>
        <row r="1023">
          <cell r="C1023" t="str">
            <v xml:space="preserve">                ATAM ASSOCIATES PVT LTD       -SOLAN</v>
          </cell>
          <cell r="E1023">
            <v>410165.5</v>
          </cell>
          <cell r="F1023">
            <v>118347</v>
          </cell>
          <cell r="G1023">
            <v>59713</v>
          </cell>
          <cell r="H1023">
            <v>0</v>
          </cell>
          <cell r="I1023">
            <v>351531.5</v>
          </cell>
          <cell r="J1023">
            <v>351531.5</v>
          </cell>
        </row>
        <row r="1024">
          <cell r="C1024" t="str">
            <v xml:space="preserve">                AURORA TEX                    -DELHI</v>
          </cell>
          <cell r="E1024">
            <v>236</v>
          </cell>
          <cell r="H1024">
            <v>0</v>
          </cell>
          <cell r="I1024">
            <v>236</v>
          </cell>
          <cell r="J1024">
            <v>236</v>
          </cell>
        </row>
        <row r="1025">
          <cell r="C1025" t="str">
            <v xml:space="preserve">                BBC IMPEX                     -BANAGLORE</v>
          </cell>
          <cell r="G1025">
            <v>307132.5</v>
          </cell>
          <cell r="H1025">
            <v>0</v>
          </cell>
          <cell r="I1025">
            <v>307132.5</v>
          </cell>
          <cell r="J1025">
            <v>307132.5</v>
          </cell>
        </row>
        <row r="1026">
          <cell r="C1026" t="str">
            <v xml:space="preserve">                COTTON TAAPES                 -TIRUPUR</v>
          </cell>
          <cell r="E1026">
            <v>2.5</v>
          </cell>
          <cell r="H1026">
            <v>0</v>
          </cell>
          <cell r="I1026">
            <v>2.5</v>
          </cell>
          <cell r="J1026">
            <v>2.5</v>
          </cell>
        </row>
        <row r="1027">
          <cell r="C1027" t="str">
            <v xml:space="preserve">                D.T. SHANKARSA &amp; SONS         -BANGALORE</v>
          </cell>
          <cell r="E1027">
            <v>138894.03</v>
          </cell>
          <cell r="F1027">
            <v>30156</v>
          </cell>
          <cell r="H1027">
            <v>0</v>
          </cell>
          <cell r="I1027">
            <v>108738.03</v>
          </cell>
          <cell r="J1027">
            <v>108738.03</v>
          </cell>
        </row>
        <row r="1028">
          <cell r="C1028" t="str">
            <v xml:space="preserve">                DELTA MANUFACTURING  LIMITED  -NASHIK</v>
          </cell>
          <cell r="E1028">
            <v>73334</v>
          </cell>
          <cell r="H1028">
            <v>0</v>
          </cell>
          <cell r="I1028">
            <v>73334</v>
          </cell>
          <cell r="J1028">
            <v>73334</v>
          </cell>
        </row>
        <row r="1029">
          <cell r="C1029" t="str">
            <v xml:space="preserve">                EXIM TAGS                     -BHIWANDI</v>
          </cell>
          <cell r="G1029">
            <v>19426</v>
          </cell>
          <cell r="H1029">
            <v>0</v>
          </cell>
          <cell r="I1029">
            <v>19426</v>
          </cell>
          <cell r="J1029">
            <v>19426</v>
          </cell>
        </row>
        <row r="1030">
          <cell r="C1030" t="str">
            <v xml:space="preserve">                FAIRFAX COUTURE PRIVATE LIMITED -NOIDA</v>
          </cell>
          <cell r="F1030">
            <v>26175</v>
          </cell>
          <cell r="H1030">
            <v>-26175</v>
          </cell>
          <cell r="J1030">
            <v>-26175</v>
          </cell>
        </row>
        <row r="1031">
          <cell r="C1031" t="str">
            <v xml:space="preserve">                FASHION ACCESSORIES INDIA PRIVATE LIMITED -MUMBAI</v>
          </cell>
          <cell r="G1031">
            <v>10089</v>
          </cell>
          <cell r="H1031">
            <v>0</v>
          </cell>
          <cell r="I1031">
            <v>10089</v>
          </cell>
          <cell r="J1031">
            <v>10089</v>
          </cell>
        </row>
        <row r="1032">
          <cell r="C1032" t="str">
            <v xml:space="preserve">                FORTUNE INC                   -BANAGLORE</v>
          </cell>
          <cell r="E1032">
            <v>1052236</v>
          </cell>
          <cell r="F1032">
            <v>11284</v>
          </cell>
          <cell r="G1032">
            <v>47643</v>
          </cell>
          <cell r="H1032">
            <v>0</v>
          </cell>
          <cell r="I1032">
            <v>1088595</v>
          </cell>
          <cell r="J1032">
            <v>1088595</v>
          </cell>
        </row>
        <row r="1033">
          <cell r="C1033" t="str">
            <v xml:space="preserve">                GANGA ENTERPRISES             -BANAGLORE</v>
          </cell>
          <cell r="G1033">
            <v>3360</v>
          </cell>
          <cell r="H1033">
            <v>0</v>
          </cell>
          <cell r="I1033">
            <v>3360</v>
          </cell>
          <cell r="J1033">
            <v>3360</v>
          </cell>
        </row>
        <row r="1034">
          <cell r="C1034" t="str">
            <v xml:space="preserve">                GURU GRAFIX                   -BANGALORE</v>
          </cell>
          <cell r="E1034">
            <v>97041.5</v>
          </cell>
          <cell r="H1034">
            <v>0</v>
          </cell>
          <cell r="I1034">
            <v>97041.5</v>
          </cell>
          <cell r="J1034">
            <v>97041.5</v>
          </cell>
        </row>
        <row r="1035">
          <cell r="C1035" t="str">
            <v xml:space="preserve">                GURUGRAM PRINTING PRESS       -GURGOAN</v>
          </cell>
          <cell r="E1035">
            <v>5493</v>
          </cell>
          <cell r="H1035">
            <v>0</v>
          </cell>
          <cell r="I1035">
            <v>5493</v>
          </cell>
          <cell r="J1035">
            <v>5493</v>
          </cell>
        </row>
        <row r="1036">
          <cell r="C1036" t="str">
            <v xml:space="preserve">                HK LABELS INDIA PRIVATE LIMITED -SONIPAT</v>
          </cell>
          <cell r="E1036">
            <v>9747</v>
          </cell>
          <cell r="H1036">
            <v>0</v>
          </cell>
          <cell r="I1036">
            <v>9747</v>
          </cell>
          <cell r="J1036">
            <v>9747</v>
          </cell>
        </row>
        <row r="1037">
          <cell r="C1037" t="str">
            <v xml:space="preserve">                HSD ZIPPER LIMITED            -HONG KONG</v>
          </cell>
          <cell r="E1037">
            <v>3069</v>
          </cell>
          <cell r="H1037">
            <v>0</v>
          </cell>
          <cell r="I1037">
            <v>3069</v>
          </cell>
          <cell r="J1037">
            <v>3069</v>
          </cell>
        </row>
        <row r="1038">
          <cell r="C1038" t="str">
            <v xml:space="preserve">                IIGM PVT LTD.                 -BANGALORE</v>
          </cell>
          <cell r="E1038">
            <v>38729</v>
          </cell>
          <cell r="H1038">
            <v>0</v>
          </cell>
          <cell r="I1038">
            <v>38729</v>
          </cell>
          <cell r="J1038">
            <v>38729</v>
          </cell>
        </row>
        <row r="1039">
          <cell r="C1039" t="str">
            <v xml:space="preserve">                J V TAPES                     -TIRUPUR</v>
          </cell>
          <cell r="E1039">
            <v>1538</v>
          </cell>
          <cell r="H1039">
            <v>0</v>
          </cell>
          <cell r="I1039">
            <v>1538</v>
          </cell>
          <cell r="J1039">
            <v>1538</v>
          </cell>
        </row>
        <row r="1040">
          <cell r="C1040" t="str">
            <v xml:space="preserve">                KHYAATI LEATHER INNOVATIONS PRIVATE LI -MUMBAI</v>
          </cell>
          <cell r="D1040">
            <v>26654</v>
          </cell>
          <cell r="H1040">
            <v>-26654</v>
          </cell>
          <cell r="J1040">
            <v>-26654</v>
          </cell>
        </row>
        <row r="1041">
          <cell r="C1041" t="str">
            <v xml:space="preserve">                KIRAN POLY PLAST              -BANAGLORE</v>
          </cell>
          <cell r="E1041">
            <v>681708</v>
          </cell>
          <cell r="H1041">
            <v>0</v>
          </cell>
          <cell r="I1041">
            <v>681708</v>
          </cell>
          <cell r="J1041">
            <v>681708</v>
          </cell>
        </row>
        <row r="1042">
          <cell r="C1042" t="str">
            <v xml:space="preserve">                KLASSIC LABELS                -BANAGLORE</v>
          </cell>
          <cell r="E1042">
            <v>309960.76</v>
          </cell>
          <cell r="H1042">
            <v>0</v>
          </cell>
          <cell r="I1042">
            <v>309960.76</v>
          </cell>
          <cell r="J1042">
            <v>309960.76</v>
          </cell>
        </row>
        <row r="1043">
          <cell r="C1043" t="str">
            <v xml:space="preserve">                KRISHNA LAMICOAT PVT LTD      -SAKINAKA</v>
          </cell>
          <cell r="E1043">
            <v>196721</v>
          </cell>
          <cell r="F1043">
            <v>127456</v>
          </cell>
          <cell r="G1043">
            <v>3087</v>
          </cell>
          <cell r="H1043">
            <v>0</v>
          </cell>
          <cell r="I1043">
            <v>72352</v>
          </cell>
          <cell r="J1043">
            <v>72352</v>
          </cell>
        </row>
        <row r="1044">
          <cell r="C1044" t="str">
            <v xml:space="preserve">                KWALITY LEATHERS              -BANAGLORE</v>
          </cell>
          <cell r="E1044">
            <v>3</v>
          </cell>
          <cell r="H1044">
            <v>0</v>
          </cell>
          <cell r="I1044">
            <v>3</v>
          </cell>
          <cell r="J1044">
            <v>3</v>
          </cell>
        </row>
        <row r="1045">
          <cell r="C1045" t="str">
            <v xml:space="preserve">                LAKSHMI CREATION              -BANAGLORE</v>
          </cell>
          <cell r="E1045">
            <v>78963</v>
          </cell>
          <cell r="H1045">
            <v>0</v>
          </cell>
          <cell r="I1045">
            <v>78963</v>
          </cell>
          <cell r="J1045">
            <v>78963</v>
          </cell>
        </row>
        <row r="1046">
          <cell r="C1046" t="str">
            <v xml:space="preserve">                MAGRAA FASHIONS PVT LTD       -BANGALORE</v>
          </cell>
          <cell r="E1046">
            <v>935</v>
          </cell>
          <cell r="H1046">
            <v>0</v>
          </cell>
          <cell r="I1046">
            <v>935</v>
          </cell>
          <cell r="J1046">
            <v>935</v>
          </cell>
        </row>
        <row r="1047">
          <cell r="C1047" t="str">
            <v xml:space="preserve">                NATUR TEC INDIA PRIVATE LIMITED -CHENNAI</v>
          </cell>
          <cell r="E1047">
            <v>0.5</v>
          </cell>
          <cell r="H1047">
            <v>0</v>
          </cell>
          <cell r="I1047">
            <v>0.5</v>
          </cell>
          <cell r="J1047">
            <v>0.5</v>
          </cell>
        </row>
        <row r="1048">
          <cell r="C1048" t="str">
            <v xml:space="preserve">                PADMAVATI ENTERPRISES         -BANGALORE</v>
          </cell>
          <cell r="F1048">
            <v>47447</v>
          </cell>
          <cell r="G1048">
            <v>40365.599999999999</v>
          </cell>
          <cell r="H1048">
            <v>-7081.4</v>
          </cell>
          <cell r="J1048">
            <v>-7081.4</v>
          </cell>
        </row>
        <row r="1049">
          <cell r="C1049" t="str">
            <v xml:space="preserve">                PARSHWA INTERNATIONAL         -BANAGLORE</v>
          </cell>
          <cell r="E1049">
            <v>338392</v>
          </cell>
          <cell r="G1049">
            <v>504</v>
          </cell>
          <cell r="H1049">
            <v>0</v>
          </cell>
          <cell r="I1049">
            <v>338896</v>
          </cell>
          <cell r="J1049">
            <v>338896</v>
          </cell>
        </row>
        <row r="1050">
          <cell r="C1050" t="str">
            <v xml:space="preserve">                PAWAN PUTRA PACKAGING         -BANAGLORE</v>
          </cell>
          <cell r="E1050">
            <v>1103</v>
          </cell>
          <cell r="H1050">
            <v>0</v>
          </cell>
          <cell r="I1050">
            <v>1103</v>
          </cell>
          <cell r="J1050">
            <v>1103</v>
          </cell>
        </row>
        <row r="1051">
          <cell r="C1051" t="str">
            <v xml:space="preserve">                PENTAGUN LABELS PRIVATE LIMITED -CHENNAI</v>
          </cell>
          <cell r="E1051">
            <v>1</v>
          </cell>
          <cell r="H1051">
            <v>0</v>
          </cell>
          <cell r="I1051">
            <v>1</v>
          </cell>
          <cell r="J1051">
            <v>1</v>
          </cell>
        </row>
        <row r="1052">
          <cell r="C1052" t="str">
            <v xml:space="preserve">                PHOENIX                       -TIRUPUR</v>
          </cell>
          <cell r="E1052">
            <v>10467</v>
          </cell>
          <cell r="H1052">
            <v>0</v>
          </cell>
          <cell r="I1052">
            <v>10467</v>
          </cell>
          <cell r="J1052">
            <v>10467</v>
          </cell>
        </row>
        <row r="1053">
          <cell r="C1053" t="str">
            <v xml:space="preserve">                PLAITEX                       -BANGALORE</v>
          </cell>
          <cell r="E1053">
            <v>80472</v>
          </cell>
          <cell r="H1053">
            <v>0</v>
          </cell>
          <cell r="I1053">
            <v>80472</v>
          </cell>
          <cell r="J1053">
            <v>80472</v>
          </cell>
        </row>
        <row r="1054">
          <cell r="C1054" t="str">
            <v xml:space="preserve">                PRAKASH LABELS PVT LTD        -BANGALORE</v>
          </cell>
          <cell r="E1054">
            <v>134943.79999999999</v>
          </cell>
          <cell r="H1054">
            <v>0</v>
          </cell>
          <cell r="I1054">
            <v>134943.79999999999</v>
          </cell>
          <cell r="J1054">
            <v>134943.79999999999</v>
          </cell>
        </row>
        <row r="1055">
          <cell r="C1055" t="str">
            <v xml:space="preserve">                PRASHANT PLASTICS             -MUMBAI</v>
          </cell>
          <cell r="G1055">
            <v>25947</v>
          </cell>
          <cell r="H1055">
            <v>0</v>
          </cell>
          <cell r="I1055">
            <v>25947</v>
          </cell>
          <cell r="J1055">
            <v>25947</v>
          </cell>
        </row>
        <row r="1056">
          <cell r="C1056" t="str">
            <v xml:space="preserve">                PREMCO GLOBAL LTD.                                                                                  </v>
          </cell>
          <cell r="D1056">
            <v>2860</v>
          </cell>
          <cell r="H1056">
            <v>-2860</v>
          </cell>
          <cell r="J1056">
            <v>-2860</v>
          </cell>
        </row>
        <row r="1057">
          <cell r="C1057" t="str">
            <v xml:space="preserve">                PRINTO DOCUMENT SERVICE PVT  LTD -CHENNAI</v>
          </cell>
          <cell r="E1057">
            <v>0.5</v>
          </cell>
          <cell r="H1057">
            <v>0</v>
          </cell>
          <cell r="I1057">
            <v>0.5</v>
          </cell>
          <cell r="J1057">
            <v>0.5</v>
          </cell>
        </row>
        <row r="1058">
          <cell r="C1058" t="str">
            <v xml:space="preserve">                PUSHTI CREATION               -MUMBAI</v>
          </cell>
          <cell r="G1058">
            <v>65741</v>
          </cell>
          <cell r="H1058">
            <v>0</v>
          </cell>
          <cell r="I1058">
            <v>65741</v>
          </cell>
          <cell r="J1058">
            <v>65741</v>
          </cell>
        </row>
        <row r="1059">
          <cell r="C1059" t="str">
            <v xml:space="preserve">                Q BIRDS BRIADERS              -TIRUPPUR</v>
          </cell>
          <cell r="E1059">
            <v>4985</v>
          </cell>
          <cell r="H1059">
            <v>0</v>
          </cell>
          <cell r="I1059">
            <v>4985</v>
          </cell>
          <cell r="J1059">
            <v>4985</v>
          </cell>
        </row>
        <row r="1060">
          <cell r="C1060" t="str">
            <v xml:space="preserve">                QUALITY LABELS                -MUMBAI</v>
          </cell>
          <cell r="E1060">
            <v>17545</v>
          </cell>
          <cell r="H1060">
            <v>0</v>
          </cell>
          <cell r="I1060">
            <v>17545</v>
          </cell>
          <cell r="J1060">
            <v>17545</v>
          </cell>
        </row>
        <row r="1061">
          <cell r="C1061" t="str">
            <v xml:space="preserve">                QUENBY TRANSFERS (INDIA) PVT LTD. -BANAGLORE</v>
          </cell>
          <cell r="D1061">
            <v>3233</v>
          </cell>
          <cell r="H1061">
            <v>-3233</v>
          </cell>
          <cell r="J1061">
            <v>-3233</v>
          </cell>
        </row>
        <row r="1062">
          <cell r="C1062" t="str">
            <v xml:space="preserve">                RANGANATH GRAPHICS            -BANAGLORE</v>
          </cell>
          <cell r="G1062">
            <v>11739.34</v>
          </cell>
          <cell r="H1062">
            <v>0</v>
          </cell>
          <cell r="I1062">
            <v>11739.34</v>
          </cell>
          <cell r="J1062">
            <v>11739.34</v>
          </cell>
        </row>
        <row r="1063">
          <cell r="C1063" t="str">
            <v xml:space="preserve">                REGAL ELASTICS                -MUMBAI</v>
          </cell>
          <cell r="E1063">
            <v>1</v>
          </cell>
          <cell r="H1063">
            <v>0</v>
          </cell>
          <cell r="I1063">
            <v>1</v>
          </cell>
          <cell r="J1063">
            <v>1</v>
          </cell>
        </row>
        <row r="1064">
          <cell r="C1064" t="str">
            <v xml:space="preserve">                REX INDIA                     -MUMBAI</v>
          </cell>
          <cell r="E1064">
            <v>282658</v>
          </cell>
          <cell r="H1064">
            <v>0</v>
          </cell>
          <cell r="I1064">
            <v>282658</v>
          </cell>
          <cell r="J1064">
            <v>282658</v>
          </cell>
        </row>
        <row r="1065">
          <cell r="C1065" t="str">
            <v xml:space="preserve">                RITHUNA TEXTILES              -TIRUPUR</v>
          </cell>
          <cell r="E1065">
            <v>0.4</v>
          </cell>
          <cell r="H1065">
            <v>0</v>
          </cell>
          <cell r="I1065">
            <v>0.4</v>
          </cell>
          <cell r="J1065">
            <v>0.4</v>
          </cell>
        </row>
        <row r="1066">
          <cell r="C1066" t="str">
            <v xml:space="preserve">                ROYAL KRAFT                   -BANGALORE</v>
          </cell>
          <cell r="E1066">
            <v>122338</v>
          </cell>
          <cell r="H1066">
            <v>0</v>
          </cell>
          <cell r="I1066">
            <v>122338</v>
          </cell>
          <cell r="J1066">
            <v>122338</v>
          </cell>
        </row>
        <row r="1067">
          <cell r="C1067" t="str">
            <v xml:space="preserve">                ROYALTEXT                     -BANAGLORE</v>
          </cell>
          <cell r="G1067">
            <v>19656</v>
          </cell>
          <cell r="H1067">
            <v>0</v>
          </cell>
          <cell r="I1067">
            <v>19656</v>
          </cell>
          <cell r="J1067">
            <v>19656</v>
          </cell>
        </row>
        <row r="1068">
          <cell r="C1068" t="str">
            <v xml:space="preserve">                S R PRINTS                    -BANAGLORE</v>
          </cell>
          <cell r="E1068">
            <v>873020</v>
          </cell>
          <cell r="H1068">
            <v>0</v>
          </cell>
          <cell r="I1068">
            <v>873020</v>
          </cell>
          <cell r="J1068">
            <v>873020</v>
          </cell>
        </row>
        <row r="1069">
          <cell r="C1069" t="str">
            <v xml:space="preserve">                S S CORPORATION               -MUMBAI</v>
          </cell>
          <cell r="E1069">
            <v>146</v>
          </cell>
          <cell r="H1069">
            <v>0</v>
          </cell>
          <cell r="I1069">
            <v>146</v>
          </cell>
          <cell r="J1069">
            <v>146</v>
          </cell>
        </row>
        <row r="1070">
          <cell r="C1070" t="str">
            <v xml:space="preserve">                S.S. INDUSTRIES               -BANGALORE</v>
          </cell>
          <cell r="E1070">
            <v>147860.5</v>
          </cell>
          <cell r="H1070">
            <v>0</v>
          </cell>
          <cell r="I1070">
            <v>147860.5</v>
          </cell>
          <cell r="J1070">
            <v>147860.5</v>
          </cell>
        </row>
        <row r="1071">
          <cell r="C1071" t="str">
            <v xml:space="preserve">                SABAREE PACKS                 -TIRUPUR</v>
          </cell>
          <cell r="E1071">
            <v>56274</v>
          </cell>
          <cell r="H1071">
            <v>0</v>
          </cell>
          <cell r="I1071">
            <v>56274</v>
          </cell>
          <cell r="J1071">
            <v>56274</v>
          </cell>
        </row>
        <row r="1072">
          <cell r="C1072" t="str">
            <v xml:space="preserve">                SAI DHURGA ENTERPRISES        -BANGALORE</v>
          </cell>
          <cell r="D1072">
            <v>14750</v>
          </cell>
          <cell r="H1072">
            <v>-14750</v>
          </cell>
          <cell r="J1072">
            <v>-14750</v>
          </cell>
        </row>
        <row r="1073">
          <cell r="C1073" t="str">
            <v xml:space="preserve">                SAMITHA TRADING CO.           -BANAGLORE</v>
          </cell>
          <cell r="E1073">
            <v>504116.2</v>
          </cell>
          <cell r="F1073">
            <v>71929</v>
          </cell>
          <cell r="G1073">
            <v>143665.07999999999</v>
          </cell>
          <cell r="H1073">
            <v>0</v>
          </cell>
          <cell r="I1073">
            <v>575852.28</v>
          </cell>
          <cell r="J1073">
            <v>575852.28</v>
          </cell>
        </row>
        <row r="1074">
          <cell r="C1074" t="str">
            <v xml:space="preserve">                SANJAY IMPEX                  -BANGALORE</v>
          </cell>
          <cell r="E1074">
            <v>517</v>
          </cell>
          <cell r="F1074">
            <v>23342</v>
          </cell>
          <cell r="G1074">
            <v>23342</v>
          </cell>
          <cell r="H1074">
            <v>0</v>
          </cell>
          <cell r="I1074">
            <v>517</v>
          </cell>
          <cell r="J1074">
            <v>517</v>
          </cell>
        </row>
        <row r="1075">
          <cell r="C1075" t="str">
            <v xml:space="preserve">                SANJAY TRADING COMPANY        -MUMBAI</v>
          </cell>
          <cell r="G1075">
            <v>68942</v>
          </cell>
          <cell r="H1075">
            <v>0</v>
          </cell>
          <cell r="I1075">
            <v>68942</v>
          </cell>
          <cell r="J1075">
            <v>68942</v>
          </cell>
        </row>
        <row r="1076">
          <cell r="C1076" t="str">
            <v xml:space="preserve">                SANTEX SPORTS                 -JALANDHAR</v>
          </cell>
          <cell r="D1076">
            <v>13570</v>
          </cell>
          <cell r="H1076">
            <v>-13570</v>
          </cell>
          <cell r="J1076">
            <v>-13570</v>
          </cell>
        </row>
        <row r="1077">
          <cell r="C1077" t="str">
            <v xml:space="preserve">                SAWANT DYES &amp; CHEMICALS       -BANGALORE</v>
          </cell>
          <cell r="E1077">
            <v>92954.5</v>
          </cell>
          <cell r="H1077">
            <v>0</v>
          </cell>
          <cell r="I1077">
            <v>92954.5</v>
          </cell>
          <cell r="J1077">
            <v>92954.5</v>
          </cell>
        </row>
        <row r="1078">
          <cell r="C1078" t="str">
            <v xml:space="preserve">                SHARMAN UDYOG PVT LTD         -SONIPET</v>
          </cell>
          <cell r="E1078">
            <v>30197</v>
          </cell>
          <cell r="F1078">
            <v>45220</v>
          </cell>
          <cell r="G1078">
            <v>35413</v>
          </cell>
          <cell r="H1078">
            <v>0</v>
          </cell>
          <cell r="I1078">
            <v>20390</v>
          </cell>
          <cell r="J1078">
            <v>20390</v>
          </cell>
        </row>
        <row r="1079">
          <cell r="C1079" t="str">
            <v xml:space="preserve">                SHIVA POLY FAB                -LUDHIANA</v>
          </cell>
          <cell r="E1079">
            <v>388225</v>
          </cell>
          <cell r="F1079">
            <v>388225</v>
          </cell>
          <cell r="H1079">
            <v>0</v>
          </cell>
          <cell r="J1079">
            <v>0</v>
          </cell>
        </row>
        <row r="1080">
          <cell r="C1080" t="str">
            <v xml:space="preserve">                SHREE IMPEX                   -BANAGLORE</v>
          </cell>
          <cell r="E1080">
            <v>7560</v>
          </cell>
          <cell r="H1080">
            <v>0</v>
          </cell>
          <cell r="I1080">
            <v>7560</v>
          </cell>
          <cell r="J1080">
            <v>7560</v>
          </cell>
        </row>
        <row r="1081">
          <cell r="C1081" t="str">
            <v xml:space="preserve">                SHREE POLYPACKS               -BANGALORE</v>
          </cell>
          <cell r="E1081">
            <v>141482</v>
          </cell>
          <cell r="F1081">
            <v>141482</v>
          </cell>
          <cell r="G1081">
            <v>129269</v>
          </cell>
          <cell r="H1081">
            <v>0</v>
          </cell>
          <cell r="I1081">
            <v>129269</v>
          </cell>
          <cell r="J1081">
            <v>129269</v>
          </cell>
        </row>
        <row r="1082">
          <cell r="C1082" t="str">
            <v xml:space="preserve">                SHREEJI FASHION ACCESSORIES   -THANE</v>
          </cell>
          <cell r="E1082">
            <v>64106.5</v>
          </cell>
          <cell r="F1082">
            <v>53046</v>
          </cell>
          <cell r="G1082">
            <v>165484</v>
          </cell>
          <cell r="H1082">
            <v>0</v>
          </cell>
          <cell r="I1082">
            <v>176544.5</v>
          </cell>
          <cell r="J1082">
            <v>176544.5</v>
          </cell>
        </row>
        <row r="1083">
          <cell r="C1083" t="str">
            <v xml:space="preserve">                SHRI CHAKRA WEBBING CO.       -BANGALORE</v>
          </cell>
          <cell r="E1083">
            <v>1575</v>
          </cell>
          <cell r="H1083">
            <v>0</v>
          </cell>
          <cell r="I1083">
            <v>1575</v>
          </cell>
          <cell r="J1083">
            <v>1575</v>
          </cell>
        </row>
        <row r="1084">
          <cell r="C1084" t="str">
            <v xml:space="preserve">                SHRI SAI PAPER MART           -BANAGLORE</v>
          </cell>
          <cell r="E1084">
            <v>51800</v>
          </cell>
          <cell r="F1084">
            <v>51800</v>
          </cell>
          <cell r="G1084">
            <v>56280</v>
          </cell>
          <cell r="H1084">
            <v>0</v>
          </cell>
          <cell r="I1084">
            <v>56280</v>
          </cell>
          <cell r="J1084">
            <v>56280</v>
          </cell>
        </row>
        <row r="1085">
          <cell r="C1085" t="str">
            <v xml:space="preserve">                SRI AMMAN TAPES               -TIRUPUR</v>
          </cell>
          <cell r="E1085">
            <v>437135</v>
          </cell>
          <cell r="G1085">
            <v>5208</v>
          </cell>
          <cell r="H1085">
            <v>0</v>
          </cell>
          <cell r="I1085">
            <v>442343</v>
          </cell>
          <cell r="J1085">
            <v>442343</v>
          </cell>
        </row>
        <row r="1086">
          <cell r="C1086" t="str">
            <v xml:space="preserve">                SRI BALAJI TRADERS            -BANAGLORE</v>
          </cell>
          <cell r="E1086">
            <v>4602</v>
          </cell>
          <cell r="H1086">
            <v>0</v>
          </cell>
          <cell r="I1086">
            <v>4602</v>
          </cell>
          <cell r="J1086">
            <v>4602</v>
          </cell>
        </row>
        <row r="1087">
          <cell r="C1087" t="str">
            <v xml:space="preserve">                SRISHA INDUSTRIES             -BANAGLORE</v>
          </cell>
          <cell r="E1087">
            <v>117599</v>
          </cell>
          <cell r="H1087">
            <v>0</v>
          </cell>
          <cell r="I1087">
            <v>117599</v>
          </cell>
          <cell r="J1087">
            <v>117599</v>
          </cell>
        </row>
        <row r="1088">
          <cell r="C1088" t="str">
            <v xml:space="preserve">                SUMERU GRAPHICS               -BANAGLORE</v>
          </cell>
          <cell r="E1088">
            <v>74188.320000000007</v>
          </cell>
          <cell r="H1088">
            <v>0</v>
          </cell>
          <cell r="I1088">
            <v>74188.320000000007</v>
          </cell>
          <cell r="J1088">
            <v>74188.320000000007</v>
          </cell>
        </row>
        <row r="1089">
          <cell r="C1089" t="str">
            <v xml:space="preserve">                SUMUKH RIBBONS                -BANAGLORE</v>
          </cell>
          <cell r="E1089">
            <v>258126.5</v>
          </cell>
          <cell r="F1089">
            <v>2362</v>
          </cell>
          <cell r="G1089">
            <v>9450</v>
          </cell>
          <cell r="H1089">
            <v>0</v>
          </cell>
          <cell r="I1089">
            <v>265214.5</v>
          </cell>
          <cell r="J1089">
            <v>265214.5</v>
          </cell>
        </row>
        <row r="1090">
          <cell r="C1090" t="str">
            <v xml:space="preserve">                SWAN ENTERPRISES              -BANAGLORE</v>
          </cell>
          <cell r="E1090">
            <v>10148</v>
          </cell>
          <cell r="H1090">
            <v>0</v>
          </cell>
          <cell r="I1090">
            <v>10148</v>
          </cell>
          <cell r="J1090">
            <v>10148</v>
          </cell>
        </row>
        <row r="1091">
          <cell r="C1091" t="str">
            <v xml:space="preserve">                SWASTIK ENTERPRISES           -MUMBAI</v>
          </cell>
          <cell r="E1091">
            <v>579</v>
          </cell>
          <cell r="H1091">
            <v>0</v>
          </cell>
          <cell r="I1091">
            <v>579</v>
          </cell>
          <cell r="J1091">
            <v>579</v>
          </cell>
        </row>
        <row r="1092">
          <cell r="C1092" t="str">
            <v xml:space="preserve">                SYNPACK FLEXPACK PVT LTD      -BANAGLORE</v>
          </cell>
          <cell r="F1092">
            <v>42494</v>
          </cell>
          <cell r="G1092">
            <v>23210.6</v>
          </cell>
          <cell r="H1092">
            <v>-19283.400000000001</v>
          </cell>
          <cell r="J1092">
            <v>-19283.400000000001</v>
          </cell>
        </row>
        <row r="1093">
          <cell r="C1093" t="str">
            <v xml:space="preserve">                TAG ID SOLUTIONS PRIVATE LIMITED					 -MUMBAI</v>
          </cell>
          <cell r="E1093">
            <v>26884</v>
          </cell>
          <cell r="H1093">
            <v>0</v>
          </cell>
          <cell r="I1093">
            <v>26884</v>
          </cell>
          <cell r="J1093">
            <v>26884</v>
          </cell>
        </row>
        <row r="1094">
          <cell r="C1094" t="str">
            <v xml:space="preserve">                TEXTRONICS DESIGN SYSTEMS PVT LTD                                                                   </v>
          </cell>
          <cell r="D1094">
            <v>1416</v>
          </cell>
          <cell r="H1094">
            <v>-1416</v>
          </cell>
          <cell r="J1094">
            <v>-1416</v>
          </cell>
        </row>
        <row r="1095">
          <cell r="C1095" t="str">
            <v xml:space="preserve">                THANGAM GARMENT ACCESSORIES PVT LTD -CHENNAI</v>
          </cell>
          <cell r="E1095">
            <v>1</v>
          </cell>
          <cell r="H1095">
            <v>0</v>
          </cell>
          <cell r="I1095">
            <v>1</v>
          </cell>
          <cell r="J1095">
            <v>1</v>
          </cell>
        </row>
        <row r="1096">
          <cell r="C1096" t="str">
            <v xml:space="preserve">                TIRUPATI PRINT INDIA          -NEW DELHI</v>
          </cell>
          <cell r="E1096">
            <v>64411</v>
          </cell>
          <cell r="H1096">
            <v>0</v>
          </cell>
          <cell r="I1096">
            <v>64411</v>
          </cell>
          <cell r="J1096">
            <v>64411</v>
          </cell>
        </row>
        <row r="1097">
          <cell r="C1097" t="str">
            <v xml:space="preserve">                TOP LIGHT TRIMS PRIVATE LIMITED -TIRUPUR</v>
          </cell>
          <cell r="E1097">
            <v>364452.37</v>
          </cell>
          <cell r="H1097">
            <v>0</v>
          </cell>
          <cell r="I1097">
            <v>364452.37</v>
          </cell>
          <cell r="J1097">
            <v>364452.37</v>
          </cell>
        </row>
        <row r="1098">
          <cell r="C1098" t="str">
            <v xml:space="preserve">                UNIQUE ENTERPRISES            -BANAGLORE</v>
          </cell>
          <cell r="E1098">
            <v>234</v>
          </cell>
          <cell r="H1098">
            <v>0</v>
          </cell>
          <cell r="I1098">
            <v>234</v>
          </cell>
          <cell r="J1098">
            <v>234</v>
          </cell>
        </row>
        <row r="1099">
          <cell r="C1099" t="str">
            <v xml:space="preserve">                UNIROYAL INDUSTRIES LTD       -PACHAKULA</v>
          </cell>
          <cell r="E1099">
            <v>1</v>
          </cell>
          <cell r="H1099">
            <v>0</v>
          </cell>
          <cell r="I1099">
            <v>1</v>
          </cell>
          <cell r="J1099">
            <v>1</v>
          </cell>
        </row>
        <row r="1100">
          <cell r="C1100" t="str">
            <v xml:space="preserve">                VIBGYOR TRIMS                 -CHENNAI</v>
          </cell>
          <cell r="E1100">
            <v>119976</v>
          </cell>
          <cell r="H1100">
            <v>0</v>
          </cell>
          <cell r="I1100">
            <v>119976</v>
          </cell>
          <cell r="J1100">
            <v>119976</v>
          </cell>
        </row>
        <row r="1101">
          <cell r="C1101" t="str">
            <v xml:space="preserve">                VIVIDEAS SOLUTIONS PVT LTD    -AHMEDABAD</v>
          </cell>
          <cell r="F1101">
            <v>13444</v>
          </cell>
          <cell r="G1101">
            <v>43911</v>
          </cell>
          <cell r="H1101">
            <v>0</v>
          </cell>
          <cell r="I1101">
            <v>30467</v>
          </cell>
          <cell r="J1101">
            <v>30467</v>
          </cell>
        </row>
        <row r="1102">
          <cell r="C1102" t="str">
            <v xml:space="preserve">                VRB LABELS                    -NEW DELHI</v>
          </cell>
          <cell r="E1102">
            <v>2369</v>
          </cell>
          <cell r="H1102">
            <v>0</v>
          </cell>
          <cell r="I1102">
            <v>2369</v>
          </cell>
          <cell r="J1102">
            <v>2369</v>
          </cell>
        </row>
        <row r="1103">
          <cell r="C1103" t="str">
            <v xml:space="preserve">                WESTERN FASHION ACCESSORIES   -MUMBAI</v>
          </cell>
          <cell r="F1103">
            <v>9266</v>
          </cell>
          <cell r="G1103">
            <v>9266</v>
          </cell>
          <cell r="H1103">
            <v>0</v>
          </cell>
          <cell r="J1103">
            <v>0</v>
          </cell>
        </row>
        <row r="1104">
          <cell r="C1104" t="str">
            <v xml:space="preserve">                YASHRAJ INDUSTRIES            -MUMBAI</v>
          </cell>
          <cell r="E1104">
            <v>89</v>
          </cell>
          <cell r="H1104">
            <v>0</v>
          </cell>
          <cell r="I1104">
            <v>89</v>
          </cell>
          <cell r="J1104">
            <v>89</v>
          </cell>
        </row>
        <row r="1105">
          <cell r="C1105" t="str">
            <v xml:space="preserve">            FABRIC</v>
          </cell>
          <cell r="E1105">
            <v>50338617.920000002</v>
          </cell>
          <cell r="F1105">
            <v>20613233</v>
          </cell>
          <cell r="G1105">
            <v>14206054.4</v>
          </cell>
          <cell r="H1105">
            <v>0</v>
          </cell>
          <cell r="I1105">
            <v>43931439.32</v>
          </cell>
          <cell r="J1105">
            <v>43931439.32</v>
          </cell>
        </row>
        <row r="1106">
          <cell r="C1106" t="str">
            <v xml:space="preserve">                AARNAV FASHIONS LIMITED       -AHMEDABAD</v>
          </cell>
          <cell r="E1106">
            <v>1180.76</v>
          </cell>
          <cell r="H1106">
            <v>0</v>
          </cell>
          <cell r="I1106">
            <v>1180.76</v>
          </cell>
          <cell r="J1106">
            <v>1180.76</v>
          </cell>
        </row>
        <row r="1107">
          <cell r="C1107" t="str">
            <v xml:space="preserve">                ALFA INSTRUMENTS              -NEW DELHI</v>
          </cell>
          <cell r="E1107">
            <v>2950</v>
          </cell>
          <cell r="H1107">
            <v>0</v>
          </cell>
          <cell r="I1107">
            <v>2950</v>
          </cell>
          <cell r="J1107">
            <v>2950</v>
          </cell>
        </row>
        <row r="1108">
          <cell r="C1108" t="str">
            <v xml:space="preserve">                ALOK INDUSTRIES LIMITED       -VAPI</v>
          </cell>
          <cell r="E1108">
            <v>8017</v>
          </cell>
          <cell r="H1108">
            <v>0</v>
          </cell>
          <cell r="I1108">
            <v>8017</v>
          </cell>
          <cell r="J1108">
            <v>8017</v>
          </cell>
        </row>
        <row r="1109">
          <cell r="C1109" t="str">
            <v xml:space="preserve">                APPAREL  LINING &amp;TEXTILES  PVT  LTD -BANGALORE</v>
          </cell>
          <cell r="E1109">
            <v>2417331.7999999998</v>
          </cell>
          <cell r="G1109">
            <v>12320</v>
          </cell>
          <cell r="H1109">
            <v>0</v>
          </cell>
          <cell r="I1109">
            <v>2429651.7999999998</v>
          </cell>
          <cell r="J1109">
            <v>2429651.7999999998</v>
          </cell>
        </row>
        <row r="1110">
          <cell r="C1110" t="str">
            <v xml:space="preserve">                APT KNITS                     -LUDHIANA</v>
          </cell>
          <cell r="E1110">
            <v>4363</v>
          </cell>
          <cell r="F1110">
            <v>4363</v>
          </cell>
          <cell r="G1110">
            <v>1740</v>
          </cell>
          <cell r="H1110">
            <v>0</v>
          </cell>
          <cell r="I1110">
            <v>1740</v>
          </cell>
          <cell r="J1110">
            <v>1740</v>
          </cell>
        </row>
        <row r="1111">
          <cell r="C1111" t="str">
            <v xml:space="preserve">                ARIHANT SYNTEX                -AHMEDABAD</v>
          </cell>
          <cell r="E1111">
            <v>5930</v>
          </cell>
          <cell r="H1111">
            <v>0</v>
          </cell>
          <cell r="I1111">
            <v>5930</v>
          </cell>
          <cell r="J1111">
            <v>5930</v>
          </cell>
        </row>
        <row r="1112">
          <cell r="C1112" t="str">
            <v xml:space="preserve">                ARTHANARI LOOM CENTRE (TEXTILE) PVT. LTD. -SALEM</v>
          </cell>
          <cell r="E1112">
            <v>12679</v>
          </cell>
          <cell r="H1112">
            <v>0</v>
          </cell>
          <cell r="I1112">
            <v>12679</v>
          </cell>
          <cell r="J1112">
            <v>12679</v>
          </cell>
        </row>
        <row r="1113">
          <cell r="C1113" t="str">
            <v xml:space="preserve">                ARVIND LIMITED  (DENIM DIVISION) -AHMEDABAD</v>
          </cell>
          <cell r="E1113">
            <v>9450</v>
          </cell>
          <cell r="H1113">
            <v>0</v>
          </cell>
          <cell r="I1113">
            <v>9450</v>
          </cell>
          <cell r="J1113">
            <v>9450</v>
          </cell>
        </row>
        <row r="1114">
          <cell r="C1114" t="str">
            <v xml:space="preserve">                ASERA SALES CORPORATION       -BANGALORE</v>
          </cell>
          <cell r="E1114">
            <v>193436</v>
          </cell>
          <cell r="F1114">
            <v>193436</v>
          </cell>
          <cell r="H1114">
            <v>0</v>
          </cell>
          <cell r="J1114">
            <v>0</v>
          </cell>
        </row>
        <row r="1115">
          <cell r="C1115" t="str">
            <v xml:space="preserve">                ASHIMA LTD                    -AHMEDABAD</v>
          </cell>
          <cell r="E1115">
            <v>3825062.5</v>
          </cell>
          <cell r="F1115">
            <v>3692825</v>
          </cell>
          <cell r="G1115">
            <v>8986</v>
          </cell>
          <cell r="H1115">
            <v>0</v>
          </cell>
          <cell r="I1115">
            <v>141223.5</v>
          </cell>
          <cell r="J1115">
            <v>141223.5</v>
          </cell>
        </row>
        <row r="1116">
          <cell r="C1116" t="str">
            <v xml:space="preserve">                ASHVIRA FASHIONS PVT .LTD.    -MUMBAI</v>
          </cell>
          <cell r="E1116">
            <v>459240</v>
          </cell>
          <cell r="F1116">
            <v>512216</v>
          </cell>
          <cell r="H1116">
            <v>-52976</v>
          </cell>
          <cell r="J1116">
            <v>-52976</v>
          </cell>
        </row>
        <row r="1117">
          <cell r="C1117" t="str">
            <v xml:space="preserve">                ASLEE COTS ( A UNIT OF ASHVIRA INDUSTRIES LLP) -MUMBAI</v>
          </cell>
          <cell r="D1117">
            <v>8704</v>
          </cell>
          <cell r="H1117">
            <v>-8704</v>
          </cell>
          <cell r="J1117">
            <v>-8704</v>
          </cell>
        </row>
        <row r="1118">
          <cell r="C1118" t="str">
            <v xml:space="preserve">                AURO TEXTILES(A UNIT OF VARDHMAN TEXTIL -SOLAN</v>
          </cell>
          <cell r="E1118">
            <v>10533.88</v>
          </cell>
          <cell r="H1118">
            <v>0</v>
          </cell>
          <cell r="I1118">
            <v>10533.88</v>
          </cell>
          <cell r="J1118">
            <v>10533.88</v>
          </cell>
        </row>
        <row r="1119">
          <cell r="C1119" t="str">
            <v xml:space="preserve">                BANSWARA SYNTEX LIMITED       -JAIPUR</v>
          </cell>
          <cell r="E1119">
            <v>8295</v>
          </cell>
          <cell r="H1119">
            <v>0</v>
          </cell>
          <cell r="I1119">
            <v>8295</v>
          </cell>
          <cell r="J1119">
            <v>8295</v>
          </cell>
        </row>
        <row r="1120">
          <cell r="C1120" t="str">
            <v xml:space="preserve">                BHAGSONS                      -LUDHIANA</v>
          </cell>
          <cell r="E1120">
            <v>1365</v>
          </cell>
          <cell r="H1120">
            <v>0</v>
          </cell>
          <cell r="I1120">
            <v>1365</v>
          </cell>
          <cell r="J1120">
            <v>1365</v>
          </cell>
        </row>
        <row r="1121">
          <cell r="C1121" t="str">
            <v xml:space="preserve">                BHAGWAN ENTERPRISES TEXTILES PVT LTD -MUMBAI</v>
          </cell>
          <cell r="E1121">
            <v>15300</v>
          </cell>
          <cell r="H1121">
            <v>0</v>
          </cell>
          <cell r="I1121">
            <v>15300</v>
          </cell>
          <cell r="J1121">
            <v>15300</v>
          </cell>
        </row>
        <row r="1122">
          <cell r="C1122" t="str">
            <v xml:space="preserve">                BHAGWAN FABRICS               -MUMBAI</v>
          </cell>
          <cell r="E1122">
            <v>9128</v>
          </cell>
          <cell r="H1122">
            <v>0</v>
          </cell>
          <cell r="I1122">
            <v>9128</v>
          </cell>
          <cell r="J1122">
            <v>9128</v>
          </cell>
        </row>
        <row r="1123">
          <cell r="C1123" t="str">
            <v xml:space="preserve">                BRFL TEXTILES PRIVATE LIMITED -MUMBAI</v>
          </cell>
          <cell r="D1123">
            <v>30008</v>
          </cell>
          <cell r="H1123">
            <v>-30008</v>
          </cell>
          <cell r="J1123">
            <v>-30008</v>
          </cell>
        </row>
        <row r="1124">
          <cell r="C1124" t="str">
            <v xml:space="preserve">                D.S.INTERNATIONAL             -NEW DELHI</v>
          </cell>
          <cell r="E1124">
            <v>257823</v>
          </cell>
          <cell r="H1124">
            <v>0</v>
          </cell>
          <cell r="I1124">
            <v>257823</v>
          </cell>
          <cell r="J1124">
            <v>257823</v>
          </cell>
        </row>
        <row r="1125">
          <cell r="C1125" t="str">
            <v xml:space="preserve">                DAMAN TEXTILES                -LUDHIANA</v>
          </cell>
          <cell r="E1125">
            <v>5126410.41</v>
          </cell>
          <cell r="F1125">
            <v>500000</v>
          </cell>
          <cell r="G1125">
            <v>7812</v>
          </cell>
          <cell r="H1125">
            <v>0</v>
          </cell>
          <cell r="I1125">
            <v>4634222.41</v>
          </cell>
          <cell r="J1125">
            <v>4634222.41</v>
          </cell>
        </row>
        <row r="1126">
          <cell r="C1126" t="str">
            <v xml:space="preserve">                DINESH EXPORTS PRIVATE LIMITED -CHENNAI</v>
          </cell>
          <cell r="E1126">
            <v>141580</v>
          </cell>
          <cell r="H1126">
            <v>0</v>
          </cell>
          <cell r="I1126">
            <v>141580</v>
          </cell>
          <cell r="J1126">
            <v>141580</v>
          </cell>
        </row>
        <row r="1127">
          <cell r="C1127" t="str">
            <v xml:space="preserve">                DM FASHIONS                   -LUDHIANA</v>
          </cell>
          <cell r="D1127">
            <v>1621</v>
          </cell>
          <cell r="H1127">
            <v>-1621</v>
          </cell>
          <cell r="J1127">
            <v>-1621</v>
          </cell>
        </row>
        <row r="1128">
          <cell r="C1128" t="str">
            <v xml:space="preserve">                DONEAR INDUTRIES LTD          -SURAT</v>
          </cell>
          <cell r="D1128">
            <v>4830</v>
          </cell>
          <cell r="H1128">
            <v>-4830</v>
          </cell>
          <cell r="J1128">
            <v>-4830</v>
          </cell>
        </row>
        <row r="1129">
          <cell r="C1129" t="str">
            <v xml:space="preserve">                EURO SUITS MANUFACTURING CO PVT LTD -BANAGLORE</v>
          </cell>
          <cell r="E1129">
            <v>1</v>
          </cell>
          <cell r="H1129">
            <v>0</v>
          </cell>
          <cell r="I1129">
            <v>1</v>
          </cell>
          <cell r="J1129">
            <v>1</v>
          </cell>
        </row>
        <row r="1130">
          <cell r="C1130" t="str">
            <v xml:space="preserve">                EXCLUSIVE OVERSEAS P LTD      -BANGALORE</v>
          </cell>
          <cell r="E1130">
            <v>1169894</v>
          </cell>
          <cell r="H1130">
            <v>0</v>
          </cell>
          <cell r="I1130">
            <v>1169894</v>
          </cell>
          <cell r="J1130">
            <v>1169894</v>
          </cell>
        </row>
        <row r="1131">
          <cell r="C1131" t="str">
            <v xml:space="preserve">                FAIR FAX EXPORTS PVT LTD      -NOIDA</v>
          </cell>
          <cell r="D1131">
            <v>796796</v>
          </cell>
          <cell r="H1131">
            <v>-796796</v>
          </cell>
          <cell r="J1131">
            <v>-796796</v>
          </cell>
        </row>
        <row r="1132">
          <cell r="C1132" t="str">
            <v xml:space="preserve">                FORMAL CLOTHING COMPANY       -BANAGLORE</v>
          </cell>
          <cell r="D1132">
            <v>5443</v>
          </cell>
          <cell r="H1132">
            <v>-5443</v>
          </cell>
          <cell r="J1132">
            <v>-5443</v>
          </cell>
        </row>
        <row r="1133">
          <cell r="C1133" t="str">
            <v xml:space="preserve">                GOODWEAR FASHIONS PRIVATE LIMITED -GURUGRAM</v>
          </cell>
          <cell r="E1133">
            <v>76864</v>
          </cell>
          <cell r="F1133">
            <v>76864</v>
          </cell>
          <cell r="H1133">
            <v>0</v>
          </cell>
          <cell r="J1133">
            <v>0</v>
          </cell>
        </row>
        <row r="1134">
          <cell r="C1134" t="str">
            <v xml:space="preserve">                GOPI SYNTHETICS PVT LTD.      -AHMEDABAD</v>
          </cell>
          <cell r="D1134">
            <v>1600</v>
          </cell>
          <cell r="H1134">
            <v>-1600</v>
          </cell>
          <cell r="J1134">
            <v>-1600</v>
          </cell>
        </row>
        <row r="1135">
          <cell r="C1135" t="str">
            <v xml:space="preserve">                GRAPES FABRICS PVT LTD        -AHMEDABAD</v>
          </cell>
          <cell r="D1135">
            <v>4171</v>
          </cell>
          <cell r="H1135">
            <v>-4171</v>
          </cell>
          <cell r="J1135">
            <v>-4171</v>
          </cell>
        </row>
        <row r="1136">
          <cell r="C1136" t="str">
            <v xml:space="preserve">                GUNIAA                                                                                              </v>
          </cell>
          <cell r="E1136">
            <v>1260</v>
          </cell>
          <cell r="F1136">
            <v>3150</v>
          </cell>
          <cell r="G1136">
            <v>3150</v>
          </cell>
          <cell r="H1136">
            <v>0</v>
          </cell>
          <cell r="I1136">
            <v>1260</v>
          </cell>
          <cell r="J1136">
            <v>1260</v>
          </cell>
        </row>
        <row r="1137">
          <cell r="C1137" t="str">
            <v xml:space="preserve">                HONGKONG TROPICAL LIMITED     -KOWLOON</v>
          </cell>
          <cell r="E1137">
            <v>264137.44</v>
          </cell>
          <cell r="H1137">
            <v>0</v>
          </cell>
          <cell r="I1137">
            <v>264137.44</v>
          </cell>
          <cell r="J1137">
            <v>264137.44</v>
          </cell>
        </row>
        <row r="1138">
          <cell r="C1138" t="str">
            <v xml:space="preserve">                INDIGO MULTIFAB PVT LTD       -NEW DELHI</v>
          </cell>
          <cell r="E1138">
            <v>525</v>
          </cell>
          <cell r="H1138">
            <v>0</v>
          </cell>
          <cell r="I1138">
            <v>525</v>
          </cell>
          <cell r="J1138">
            <v>525</v>
          </cell>
        </row>
        <row r="1139">
          <cell r="C1139" t="str">
            <v xml:space="preserve">                ISA INTERFAB                  -BANGALORE</v>
          </cell>
          <cell r="E1139">
            <v>353659</v>
          </cell>
          <cell r="H1139">
            <v>0</v>
          </cell>
          <cell r="I1139">
            <v>353659</v>
          </cell>
          <cell r="J1139">
            <v>353659</v>
          </cell>
        </row>
        <row r="1140">
          <cell r="C1140" t="str">
            <v xml:space="preserve">                JAIN CORD INDUSTRIES PVT LTD - UTTAR PRADESH -MATHURA</v>
          </cell>
          <cell r="D1140">
            <v>72131</v>
          </cell>
          <cell r="H1140">
            <v>-72131</v>
          </cell>
          <cell r="J1140">
            <v>-72131</v>
          </cell>
        </row>
        <row r="1141">
          <cell r="C1141" t="str">
            <v xml:space="preserve">                JAIN IMPEX                    -CHENNAI</v>
          </cell>
          <cell r="E1141">
            <v>337036</v>
          </cell>
          <cell r="G1141">
            <v>630</v>
          </cell>
          <cell r="H1141">
            <v>0</v>
          </cell>
          <cell r="I1141">
            <v>337666</v>
          </cell>
          <cell r="J1141">
            <v>337666</v>
          </cell>
        </row>
        <row r="1142">
          <cell r="C1142" t="str">
            <v xml:space="preserve">                JAINCORD INDUSTRIES PVT LTD   -GURGOAN</v>
          </cell>
          <cell r="E1142">
            <v>68426</v>
          </cell>
          <cell r="H1142">
            <v>0</v>
          </cell>
          <cell r="I1142">
            <v>68426</v>
          </cell>
          <cell r="J1142">
            <v>68426</v>
          </cell>
        </row>
        <row r="1143">
          <cell r="C1143" t="str">
            <v xml:space="preserve">                JASKIRAT TEXTILES             -LUDHIANA</v>
          </cell>
          <cell r="E1143">
            <v>1586851</v>
          </cell>
          <cell r="G1143">
            <v>3497</v>
          </cell>
          <cell r="H1143">
            <v>0</v>
          </cell>
          <cell r="I1143">
            <v>1590348</v>
          </cell>
          <cell r="J1143">
            <v>1590348</v>
          </cell>
        </row>
        <row r="1144">
          <cell r="C1144" t="str">
            <v xml:space="preserve">                JCT LIMITED                   -PHAGWARA</v>
          </cell>
          <cell r="D1144">
            <v>69085.789999999994</v>
          </cell>
          <cell r="H1144">
            <v>-69085.789999999994</v>
          </cell>
          <cell r="J1144">
            <v>-69085.789999999994</v>
          </cell>
        </row>
        <row r="1145">
          <cell r="C1145" t="str">
            <v xml:space="preserve">                KANNAV INTERNATIONAL          -LUDHIANA</v>
          </cell>
          <cell r="E1145">
            <v>4071530</v>
          </cell>
          <cell r="H1145">
            <v>0</v>
          </cell>
          <cell r="I1145">
            <v>4071530</v>
          </cell>
          <cell r="J1145">
            <v>4071530</v>
          </cell>
        </row>
        <row r="1146">
          <cell r="C1146" t="str">
            <v xml:space="preserve">                KARLE &amp; COMPANY               -BANGALORE</v>
          </cell>
          <cell r="D1146">
            <v>80395</v>
          </cell>
          <cell r="H1146">
            <v>-80395</v>
          </cell>
          <cell r="J1146">
            <v>-80395</v>
          </cell>
        </row>
        <row r="1147">
          <cell r="C1147" t="str">
            <v xml:space="preserve">                KG DENIM LIMITED              -COIMBATORE</v>
          </cell>
          <cell r="E1147">
            <v>2188593</v>
          </cell>
          <cell r="F1147">
            <v>2230631</v>
          </cell>
          <cell r="H1147">
            <v>-42038</v>
          </cell>
          <cell r="J1147">
            <v>-42038</v>
          </cell>
        </row>
        <row r="1148">
          <cell r="C1148" t="str">
            <v xml:space="preserve">                KHAWAISH CREATIONS            -LUDHIANA</v>
          </cell>
          <cell r="D1148">
            <v>34000</v>
          </cell>
          <cell r="H1148">
            <v>-34000</v>
          </cell>
          <cell r="J1148">
            <v>-34000</v>
          </cell>
        </row>
        <row r="1149">
          <cell r="C1149" t="str">
            <v xml:space="preserve">                KRIVI ENERGY PVT LTD ( KRIVI TEX ) -MUMBAI</v>
          </cell>
          <cell r="E1149">
            <v>44779</v>
          </cell>
          <cell r="F1149">
            <v>75097</v>
          </cell>
          <cell r="G1149">
            <v>21291</v>
          </cell>
          <cell r="H1149">
            <v>-9027</v>
          </cell>
          <cell r="J1149">
            <v>-9027</v>
          </cell>
        </row>
        <row r="1150">
          <cell r="C1150" t="str">
            <v xml:space="preserve">                KUDU KNIT PROCESS PVT LTD     -LUDHIANA</v>
          </cell>
          <cell r="D1150">
            <v>47775</v>
          </cell>
          <cell r="F1150">
            <v>31314</v>
          </cell>
          <cell r="G1150">
            <v>24870</v>
          </cell>
          <cell r="H1150">
            <v>-54219</v>
          </cell>
          <cell r="J1150">
            <v>-54219</v>
          </cell>
        </row>
        <row r="1151">
          <cell r="C1151" t="str">
            <v xml:space="preserve">                M H FABRICS                   -MUMBAI</v>
          </cell>
          <cell r="E1151">
            <v>130139</v>
          </cell>
          <cell r="H1151">
            <v>0</v>
          </cell>
          <cell r="I1151">
            <v>130139</v>
          </cell>
          <cell r="J1151">
            <v>130139</v>
          </cell>
        </row>
        <row r="1152">
          <cell r="C1152" t="str">
            <v xml:space="preserve">                M M FABRICS SOURCING LLP      -BELLARY</v>
          </cell>
          <cell r="D1152">
            <v>2594</v>
          </cell>
          <cell r="H1152">
            <v>-2594</v>
          </cell>
          <cell r="J1152">
            <v>-2594</v>
          </cell>
        </row>
        <row r="1153">
          <cell r="C1153" t="str">
            <v xml:space="preserve">                M.M.EXPORTS                   -ICHALKARANJ</v>
          </cell>
          <cell r="E1153">
            <v>700191</v>
          </cell>
          <cell r="F1153">
            <v>339341</v>
          </cell>
          <cell r="G1153">
            <v>127727</v>
          </cell>
          <cell r="H1153">
            <v>0</v>
          </cell>
          <cell r="I1153">
            <v>488577</v>
          </cell>
          <cell r="J1153">
            <v>488577</v>
          </cell>
        </row>
        <row r="1154">
          <cell r="C1154" t="str">
            <v xml:space="preserve">                MAHASHAKTHI TEXTILE INDIA     -BANGALORE</v>
          </cell>
          <cell r="E1154">
            <v>755156</v>
          </cell>
          <cell r="H1154">
            <v>0</v>
          </cell>
          <cell r="I1154">
            <v>755156</v>
          </cell>
          <cell r="J1154">
            <v>755156</v>
          </cell>
        </row>
        <row r="1155">
          <cell r="C1155" t="str">
            <v xml:space="preserve">                MANALI MILLS (INDIA)          -MUMBAI</v>
          </cell>
          <cell r="E1155">
            <v>614994</v>
          </cell>
          <cell r="F1155">
            <v>390909</v>
          </cell>
          <cell r="G1155">
            <v>602054</v>
          </cell>
          <cell r="H1155">
            <v>0</v>
          </cell>
          <cell r="I1155">
            <v>826139</v>
          </cell>
          <cell r="J1155">
            <v>826139</v>
          </cell>
        </row>
        <row r="1156">
          <cell r="C1156" t="str">
            <v xml:space="preserve">                MANJOT TRADING COMPANY        -LUDHIANA</v>
          </cell>
          <cell r="E1156">
            <v>13125</v>
          </cell>
          <cell r="H1156">
            <v>0</v>
          </cell>
          <cell r="I1156">
            <v>13125</v>
          </cell>
          <cell r="J1156">
            <v>13125</v>
          </cell>
        </row>
        <row r="1157">
          <cell r="C1157" t="str">
            <v xml:space="preserve">                MARUTHI KNITTERSS             -TIRUPUR</v>
          </cell>
          <cell r="E1157">
            <v>1975431</v>
          </cell>
          <cell r="F1157">
            <v>150143</v>
          </cell>
          <cell r="G1157">
            <v>738558</v>
          </cell>
          <cell r="H1157">
            <v>0</v>
          </cell>
          <cell r="I1157">
            <v>2563846</v>
          </cell>
          <cell r="J1157">
            <v>2563846</v>
          </cell>
        </row>
        <row r="1158">
          <cell r="C1158" t="str">
            <v xml:space="preserve">                MAYKA LIFESTYLE               -MUMBAI</v>
          </cell>
          <cell r="E1158">
            <v>27001</v>
          </cell>
          <cell r="F1158">
            <v>55876</v>
          </cell>
          <cell r="H1158">
            <v>-28875</v>
          </cell>
          <cell r="J1158">
            <v>-28875</v>
          </cell>
        </row>
        <row r="1159">
          <cell r="C1159" t="str">
            <v xml:space="preserve">                MAYONN CLOTHINGS              -TIRUCHENGODE</v>
          </cell>
          <cell r="D1159">
            <v>9963</v>
          </cell>
          <cell r="H1159">
            <v>-9963</v>
          </cell>
          <cell r="J1159">
            <v>-9963</v>
          </cell>
        </row>
        <row r="1160">
          <cell r="C1160" t="str">
            <v xml:space="preserve">                MOHATA FABRICS                -ICHALKARANJ</v>
          </cell>
          <cell r="E1160">
            <v>13504</v>
          </cell>
          <cell r="H1160">
            <v>0</v>
          </cell>
          <cell r="I1160">
            <v>13504</v>
          </cell>
          <cell r="J1160">
            <v>13504</v>
          </cell>
        </row>
        <row r="1161">
          <cell r="C1161" t="str">
            <v xml:space="preserve">                NAHAR INDUSTRIAL ENTERPRISES LTD -AMBALA</v>
          </cell>
          <cell r="E1161">
            <v>1147092</v>
          </cell>
          <cell r="F1161">
            <v>1166708</v>
          </cell>
          <cell r="G1161">
            <v>6236658</v>
          </cell>
          <cell r="H1161">
            <v>0</v>
          </cell>
          <cell r="I1161">
            <v>6217042</v>
          </cell>
          <cell r="J1161">
            <v>6217042</v>
          </cell>
        </row>
        <row r="1162">
          <cell r="C1162" t="str">
            <v xml:space="preserve">                NASSA TAIPEI TEXTILE MILLS LTD.                                                                     </v>
          </cell>
          <cell r="G1162">
            <v>4781</v>
          </cell>
          <cell r="H1162">
            <v>0</v>
          </cell>
          <cell r="I1162">
            <v>4781</v>
          </cell>
          <cell r="J1162">
            <v>4781</v>
          </cell>
        </row>
        <row r="1163">
          <cell r="C1163" t="str">
            <v xml:space="preserve">                NAVYUG LAMINATES              -LUDHIANA</v>
          </cell>
          <cell r="D1163">
            <v>4038</v>
          </cell>
          <cell r="H1163">
            <v>-4038</v>
          </cell>
          <cell r="J1163">
            <v>-4038</v>
          </cell>
        </row>
        <row r="1164">
          <cell r="C1164" t="str">
            <v xml:space="preserve">                NIKKU RAM &amp; CO.               -NEW DELHI</v>
          </cell>
          <cell r="E1164">
            <v>366671</v>
          </cell>
          <cell r="F1164">
            <v>366670</v>
          </cell>
          <cell r="H1164">
            <v>0</v>
          </cell>
          <cell r="I1164">
            <v>1</v>
          </cell>
          <cell r="J1164">
            <v>1</v>
          </cell>
        </row>
        <row r="1165">
          <cell r="C1165" t="str">
            <v xml:space="preserve">                NITIN SPINNERS LTD.           -KOTA</v>
          </cell>
          <cell r="E1165">
            <v>1907929.92</v>
          </cell>
          <cell r="F1165">
            <v>2492197</v>
          </cell>
          <cell r="G1165">
            <v>5168584</v>
          </cell>
          <cell r="H1165">
            <v>0</v>
          </cell>
          <cell r="I1165">
            <v>4584316.92</v>
          </cell>
          <cell r="J1165">
            <v>4584316.92</v>
          </cell>
        </row>
        <row r="1166">
          <cell r="C1166" t="str">
            <v xml:space="preserve">                NV INTERNATIONAL              -LUDHIANA</v>
          </cell>
          <cell r="E1166">
            <v>785062.5</v>
          </cell>
          <cell r="G1166">
            <v>13389</v>
          </cell>
          <cell r="H1166">
            <v>0</v>
          </cell>
          <cell r="I1166">
            <v>798451.5</v>
          </cell>
          <cell r="J1166">
            <v>798451.5</v>
          </cell>
        </row>
        <row r="1167">
          <cell r="C1167" t="str">
            <v xml:space="preserve">                OLIVE TEX SILK MILLS PRIVATE LIMITED -MUMBAI</v>
          </cell>
          <cell r="E1167">
            <v>98713</v>
          </cell>
          <cell r="F1167">
            <v>98713</v>
          </cell>
          <cell r="H1167">
            <v>0</v>
          </cell>
          <cell r="J1167">
            <v>0</v>
          </cell>
        </row>
        <row r="1168">
          <cell r="C1168" t="str">
            <v xml:space="preserve">                PARSHWA ENTERPRISES           -ICHALKARANJ</v>
          </cell>
          <cell r="E1168">
            <v>3155639.5</v>
          </cell>
          <cell r="F1168">
            <v>70844</v>
          </cell>
          <cell r="G1168">
            <v>698149</v>
          </cell>
          <cell r="H1168">
            <v>0</v>
          </cell>
          <cell r="I1168">
            <v>3782944.5</v>
          </cell>
          <cell r="J1168">
            <v>3782944.5</v>
          </cell>
        </row>
        <row r="1169">
          <cell r="C1169" t="str">
            <v xml:space="preserve">                PIYUTEX SYNFAB (I) PVT LTD    -MUMBAI</v>
          </cell>
          <cell r="E1169">
            <v>2003</v>
          </cell>
          <cell r="H1169">
            <v>0</v>
          </cell>
          <cell r="I1169">
            <v>2003</v>
          </cell>
          <cell r="J1169">
            <v>2003</v>
          </cell>
        </row>
        <row r="1170">
          <cell r="C1170" t="str">
            <v xml:space="preserve">                POLKA CLOTHING CO.            -LUDHIANA</v>
          </cell>
          <cell r="E1170">
            <v>4769</v>
          </cell>
          <cell r="H1170">
            <v>0</v>
          </cell>
          <cell r="I1170">
            <v>4769</v>
          </cell>
          <cell r="J1170">
            <v>4769</v>
          </cell>
        </row>
        <row r="1171">
          <cell r="C1171" t="str">
            <v xml:space="preserve">                POSITEX PRIVATE LIMITED       -DELHI</v>
          </cell>
          <cell r="E1171">
            <v>2979</v>
          </cell>
          <cell r="F1171">
            <v>2978</v>
          </cell>
          <cell r="H1171">
            <v>0</v>
          </cell>
          <cell r="I1171">
            <v>1</v>
          </cell>
          <cell r="J1171">
            <v>1</v>
          </cell>
        </row>
        <row r="1172">
          <cell r="C1172" t="str">
            <v xml:space="preserve">                PRATEEKS COLLECTION           -BANAGLORE</v>
          </cell>
          <cell r="F1172">
            <v>1470</v>
          </cell>
          <cell r="H1172">
            <v>-1470</v>
          </cell>
          <cell r="J1172">
            <v>-1470</v>
          </cell>
        </row>
        <row r="1173">
          <cell r="C1173" t="str">
            <v xml:space="preserve">                PRINCE FABRICS                -LUDHIANA</v>
          </cell>
          <cell r="E1173">
            <v>7446</v>
          </cell>
          <cell r="H1173">
            <v>0</v>
          </cell>
          <cell r="I1173">
            <v>7446</v>
          </cell>
          <cell r="J1173">
            <v>7446</v>
          </cell>
        </row>
        <row r="1174">
          <cell r="C1174" t="str">
            <v xml:space="preserve">                RAYMOND UCO DENIM PRIVATE LIMITED -BANAGLORE</v>
          </cell>
          <cell r="E1174">
            <v>3541</v>
          </cell>
          <cell r="H1174">
            <v>0</v>
          </cell>
          <cell r="I1174">
            <v>3541</v>
          </cell>
          <cell r="J1174">
            <v>3541</v>
          </cell>
        </row>
        <row r="1175">
          <cell r="C1175" t="str">
            <v xml:space="preserve">                SANYA FABRICS                 -LUDHIANA</v>
          </cell>
          <cell r="D1175">
            <v>5032</v>
          </cell>
          <cell r="H1175">
            <v>-5032</v>
          </cell>
          <cell r="J1175">
            <v>-5032</v>
          </cell>
        </row>
        <row r="1176">
          <cell r="C1176" t="str">
            <v xml:space="preserve">                SGV TEX FAB                   -MUMBAI</v>
          </cell>
          <cell r="E1176">
            <v>1</v>
          </cell>
          <cell r="H1176">
            <v>0</v>
          </cell>
          <cell r="I1176">
            <v>1</v>
          </cell>
          <cell r="J1176">
            <v>1</v>
          </cell>
        </row>
        <row r="1177">
          <cell r="C1177" t="str">
            <v xml:space="preserve">                SHAILEES EXPORTS              -SURAT</v>
          </cell>
          <cell r="E1177">
            <v>7032</v>
          </cell>
          <cell r="H1177">
            <v>0</v>
          </cell>
          <cell r="I1177">
            <v>7032</v>
          </cell>
          <cell r="J1177">
            <v>7032</v>
          </cell>
        </row>
        <row r="1178">
          <cell r="C1178" t="str">
            <v xml:space="preserve">                SHREE BAJRANG AGENCIES        -BANGALORE</v>
          </cell>
          <cell r="E1178">
            <v>18252</v>
          </cell>
          <cell r="H1178">
            <v>0</v>
          </cell>
          <cell r="I1178">
            <v>18252</v>
          </cell>
          <cell r="J1178">
            <v>18252</v>
          </cell>
        </row>
        <row r="1179">
          <cell r="C1179" t="str">
            <v xml:space="preserve">                SHREE KRISHNA KNITS           -BANGALORE</v>
          </cell>
          <cell r="E1179">
            <v>3262193</v>
          </cell>
          <cell r="F1179">
            <v>2569894</v>
          </cell>
          <cell r="G1179">
            <v>496281.9</v>
          </cell>
          <cell r="H1179">
            <v>0</v>
          </cell>
          <cell r="I1179">
            <v>1188580.8999999999</v>
          </cell>
          <cell r="J1179">
            <v>1188580.8999999999</v>
          </cell>
        </row>
        <row r="1180">
          <cell r="C1180" t="str">
            <v xml:space="preserve">                SHRI PONVEL TEXTILES          -BANGALORE</v>
          </cell>
          <cell r="E1180">
            <v>158</v>
          </cell>
          <cell r="H1180">
            <v>0</v>
          </cell>
          <cell r="I1180">
            <v>158</v>
          </cell>
          <cell r="J1180">
            <v>158</v>
          </cell>
        </row>
        <row r="1181">
          <cell r="C1181" t="str">
            <v xml:space="preserve">                SHUBH SWASAN (I) PRIVATE LIMITED -CHENNAI</v>
          </cell>
          <cell r="E1181">
            <v>151200</v>
          </cell>
          <cell r="H1181">
            <v>0</v>
          </cell>
          <cell r="I1181">
            <v>151200</v>
          </cell>
          <cell r="J1181">
            <v>151200</v>
          </cell>
        </row>
        <row r="1182">
          <cell r="C1182" t="str">
            <v xml:space="preserve">                SHUBHAVI ENTERPRISES          -LUDHIANA</v>
          </cell>
          <cell r="E1182">
            <v>883168</v>
          </cell>
          <cell r="F1182">
            <v>883168</v>
          </cell>
          <cell r="H1182">
            <v>0</v>
          </cell>
          <cell r="J1182">
            <v>0</v>
          </cell>
        </row>
        <row r="1183">
          <cell r="C1183" t="str">
            <v xml:space="preserve">                SILVERLINE FASHION FABRICS LTD -BHIWANDI</v>
          </cell>
          <cell r="E1183">
            <v>5049101</v>
          </cell>
          <cell r="F1183">
            <v>3765628</v>
          </cell>
          <cell r="H1183">
            <v>0</v>
          </cell>
          <cell r="I1183">
            <v>1283473</v>
          </cell>
          <cell r="J1183">
            <v>1283473</v>
          </cell>
        </row>
        <row r="1184">
          <cell r="C1184" t="str">
            <v xml:space="preserve">                SRI MARUTHI VASTRAS PVT.LTD.  -BANAGLORE</v>
          </cell>
          <cell r="F1184">
            <v>29327</v>
          </cell>
          <cell r="G1184">
            <v>29326.5</v>
          </cell>
          <cell r="H1184">
            <v>-0.5</v>
          </cell>
          <cell r="J1184">
            <v>-0.5</v>
          </cell>
        </row>
        <row r="1185">
          <cell r="C1185" t="str">
            <v xml:space="preserve">                STANDARD WOOLEN MILLS         -LUDHIANA</v>
          </cell>
          <cell r="E1185">
            <v>2169325</v>
          </cell>
          <cell r="F1185">
            <v>42809</v>
          </cell>
          <cell r="H1185">
            <v>0</v>
          </cell>
          <cell r="I1185">
            <v>2126516</v>
          </cell>
          <cell r="J1185">
            <v>2126516</v>
          </cell>
        </row>
        <row r="1186">
          <cell r="C1186" t="str">
            <v xml:space="preserve">                SWAN ENERGY LIMITED           -AHMEDABAD</v>
          </cell>
          <cell r="E1186">
            <v>851383</v>
          </cell>
          <cell r="F1186">
            <v>851383</v>
          </cell>
          <cell r="H1186">
            <v>0</v>
          </cell>
          <cell r="J1186">
            <v>0</v>
          </cell>
        </row>
        <row r="1187">
          <cell r="C1187" t="str">
            <v xml:space="preserve">                TEXCHEM GLOBAL                -LUDHIANA</v>
          </cell>
          <cell r="E1187">
            <v>3415003</v>
          </cell>
          <cell r="G1187">
            <v>6248</v>
          </cell>
          <cell r="H1187">
            <v>0</v>
          </cell>
          <cell r="I1187">
            <v>3421251</v>
          </cell>
          <cell r="J1187">
            <v>3421251</v>
          </cell>
        </row>
        <row r="1188">
          <cell r="C1188" t="str">
            <v xml:space="preserve">                TEXCHEM GLOBAL DELHI          -NORTH DELHI</v>
          </cell>
          <cell r="E1188">
            <v>995826</v>
          </cell>
          <cell r="H1188">
            <v>0</v>
          </cell>
          <cell r="I1188">
            <v>995826</v>
          </cell>
          <cell r="J1188">
            <v>995826</v>
          </cell>
        </row>
        <row r="1189">
          <cell r="C1189" t="str">
            <v xml:space="preserve">                TROPICAL EXIM INTERNATIONAL PVT. LT-NEW DELHI</v>
          </cell>
          <cell r="E1189">
            <v>48416</v>
          </cell>
          <cell r="H1189">
            <v>0</v>
          </cell>
          <cell r="I1189">
            <v>48416</v>
          </cell>
          <cell r="J1189">
            <v>48416</v>
          </cell>
        </row>
        <row r="1190">
          <cell r="C1190" t="str">
            <v xml:space="preserve">                UKNITEX FASHION PVT LTD       -AHMEDABAD</v>
          </cell>
          <cell r="E1190">
            <v>62429</v>
          </cell>
          <cell r="H1190">
            <v>0</v>
          </cell>
          <cell r="I1190">
            <v>62429</v>
          </cell>
          <cell r="J1190">
            <v>62429</v>
          </cell>
        </row>
        <row r="1191">
          <cell r="C1191" t="str">
            <v xml:space="preserve">                VAAHO INDUSTRIES PRIVATE LIMITED -AMRITSAR</v>
          </cell>
          <cell r="E1191">
            <v>15277</v>
          </cell>
          <cell r="F1191">
            <v>15277</v>
          </cell>
          <cell r="H1191">
            <v>0</v>
          </cell>
          <cell r="J1191">
            <v>0</v>
          </cell>
        </row>
        <row r="1192">
          <cell r="C1192" t="str">
            <v xml:space="preserve">                VARDHMAN FABRICS ( A UNIT OF VARDHMAN TEXTILES LTD ) -TEHSIL</v>
          </cell>
          <cell r="D1192">
            <v>371907</v>
          </cell>
          <cell r="H1192">
            <v>-371907</v>
          </cell>
          <cell r="J1192">
            <v>-371907</v>
          </cell>
        </row>
        <row r="1193">
          <cell r="C1193" t="str">
            <v xml:space="preserve">                VASTHRA SOURCING              -BANAGLORE</v>
          </cell>
          <cell r="E1193">
            <v>544173</v>
          </cell>
          <cell r="H1193">
            <v>0</v>
          </cell>
          <cell r="I1193">
            <v>544173</v>
          </cell>
          <cell r="J1193">
            <v>544173</v>
          </cell>
        </row>
        <row r="1194">
          <cell r="C1194" t="str">
            <v xml:space="preserve">                VELA WEAVING                  -ERODE</v>
          </cell>
          <cell r="E1194">
            <v>924</v>
          </cell>
          <cell r="H1194">
            <v>0</v>
          </cell>
          <cell r="I1194">
            <v>924</v>
          </cell>
          <cell r="J1194">
            <v>924</v>
          </cell>
        </row>
        <row r="1195">
          <cell r="C1195" t="str">
            <v xml:space="preserve">                VELCORD TEXTILES PVT LTD      -THANE</v>
          </cell>
          <cell r="E1195">
            <v>38166</v>
          </cell>
          <cell r="H1195">
            <v>0</v>
          </cell>
          <cell r="I1195">
            <v>38166</v>
          </cell>
          <cell r="J1195">
            <v>38166</v>
          </cell>
        </row>
        <row r="1196">
          <cell r="C1196" t="str">
            <v xml:space="preserve">                VIDHI  CLOTHING  COMPANY      -BANGALORE</v>
          </cell>
          <cell r="D1196">
            <v>9555</v>
          </cell>
          <cell r="H1196">
            <v>-9555</v>
          </cell>
          <cell r="J1196">
            <v>-9555</v>
          </cell>
        </row>
        <row r="1197">
          <cell r="C1197" t="str">
            <v xml:space="preserve">                VRIJESH NATURAL FIBER &amp; FABRICS (I) P. LTD - UNIT -1. -VAPI</v>
          </cell>
          <cell r="E1197">
            <v>1222</v>
          </cell>
          <cell r="H1197">
            <v>0</v>
          </cell>
          <cell r="I1197">
            <v>1222</v>
          </cell>
          <cell r="J1197">
            <v>1222</v>
          </cell>
        </row>
        <row r="1198">
          <cell r="C1198" t="str">
            <v xml:space="preserve">                XYZ                           -NOIDA</v>
          </cell>
          <cell r="F1198">
            <v>2</v>
          </cell>
          <cell r="G1198">
            <v>2</v>
          </cell>
          <cell r="H1198">
            <v>0</v>
          </cell>
          <cell r="J1198">
            <v>0</v>
          </cell>
        </row>
        <row r="1199">
          <cell r="C1199" t="str">
            <v xml:space="preserve">        BALAJI ENTERPRISES            -MUMBAI</v>
          </cell>
          <cell r="E1199">
            <v>230870</v>
          </cell>
          <cell r="H1199">
            <v>0</v>
          </cell>
          <cell r="I1199">
            <v>230870</v>
          </cell>
          <cell r="J1199">
            <v>230870</v>
          </cell>
        </row>
        <row r="1200">
          <cell r="C1200" t="str">
            <v xml:space="preserve">        ENTERPRISE IT SERVICES        -BANGALORE</v>
          </cell>
          <cell r="F1200">
            <v>43200</v>
          </cell>
          <cell r="G1200">
            <v>43200</v>
          </cell>
          <cell r="H1200">
            <v>0</v>
          </cell>
          <cell r="J1200">
            <v>0</v>
          </cell>
        </row>
        <row r="1201">
          <cell r="C1201" t="str">
            <v xml:space="preserve">        FLIPCARBON INTEGRATED CFO SOLUTION PVT LTD -BANGALORE</v>
          </cell>
          <cell r="F1201">
            <v>200000</v>
          </cell>
          <cell r="G1201">
            <v>697506</v>
          </cell>
          <cell r="H1201">
            <v>0</v>
          </cell>
          <cell r="I1201">
            <v>497506</v>
          </cell>
          <cell r="J1201">
            <v>497506</v>
          </cell>
        </row>
        <row r="1202">
          <cell r="C1202" t="str">
            <v xml:space="preserve">        FULL AND FINAL SETTLEMENT PAYABLE-WORKERS AND FACTORY STAFF                                         </v>
          </cell>
          <cell r="E1202">
            <v>38990</v>
          </cell>
          <cell r="F1202">
            <v>547945</v>
          </cell>
          <cell r="G1202">
            <v>1133004</v>
          </cell>
          <cell r="H1202">
            <v>0</v>
          </cell>
          <cell r="I1202">
            <v>624049</v>
          </cell>
          <cell r="J1202">
            <v>624049</v>
          </cell>
        </row>
        <row r="1203">
          <cell r="C1203" t="str">
            <v>EXPENSE</v>
          </cell>
          <cell r="F1203">
            <v>20279</v>
          </cell>
          <cell r="G1203">
            <v>20279</v>
          </cell>
          <cell r="H1203">
            <v>0</v>
          </cell>
          <cell r="J1203">
            <v>0</v>
          </cell>
        </row>
        <row r="1204">
          <cell r="C1204" t="str">
            <v xml:space="preserve">    HRBS GARMENTS                 -BANGALORE</v>
          </cell>
          <cell r="F1204">
            <v>20279</v>
          </cell>
          <cell r="G1204">
            <v>20279</v>
          </cell>
          <cell r="H1204">
            <v>0</v>
          </cell>
          <cell r="J1204">
            <v>0</v>
          </cell>
        </row>
        <row r="1205">
          <cell r="C1205" t="str">
            <v>OTHER INCOME (NP)</v>
          </cell>
          <cell r="F1205">
            <v>3153.49</v>
          </cell>
          <cell r="G1205">
            <v>2229.94</v>
          </cell>
          <cell r="H1205">
            <v>-923.55</v>
          </cell>
          <cell r="J1205">
            <v>-923.55</v>
          </cell>
        </row>
        <row r="1206">
          <cell r="C1206" t="str">
            <v xml:space="preserve">    INDIRECT INCOME</v>
          </cell>
          <cell r="F1206">
            <v>3153.49</v>
          </cell>
          <cell r="G1206">
            <v>2229.94</v>
          </cell>
          <cell r="H1206">
            <v>-923.55</v>
          </cell>
          <cell r="J1206">
            <v>-923.55</v>
          </cell>
        </row>
        <row r="1207">
          <cell r="C1207" t="str">
            <v xml:space="preserve">        INDIRECT INCOME</v>
          </cell>
          <cell r="G1207">
            <v>1007</v>
          </cell>
          <cell r="H1207">
            <v>0</v>
          </cell>
          <cell r="I1207">
            <v>1007</v>
          </cell>
          <cell r="J1207">
            <v>1007</v>
          </cell>
        </row>
        <row r="1208">
          <cell r="C1208" t="str">
            <v xml:space="preserve">            INTEREST RECEIVED  ON GRATUITY A/C                                                                  </v>
          </cell>
          <cell r="G1208">
            <v>1007</v>
          </cell>
          <cell r="H1208">
            <v>0</v>
          </cell>
          <cell r="I1208">
            <v>1007</v>
          </cell>
          <cell r="J1208">
            <v>1007</v>
          </cell>
        </row>
        <row r="1209">
          <cell r="C1209" t="str">
            <v xml:space="preserve">        FOREX GAIN/LOSS                                                                                     </v>
          </cell>
          <cell r="F1209">
            <v>3153.49</v>
          </cell>
          <cell r="G1209">
            <v>1222.94</v>
          </cell>
          <cell r="H1209">
            <v>-1930.55</v>
          </cell>
          <cell r="J1209">
            <v>-1930.55</v>
          </cell>
        </row>
        <row r="1210">
          <cell r="C1210" t="str">
            <v>INDIRECT EXPENSES</v>
          </cell>
          <cell r="F1210">
            <v>25413628.859999999</v>
          </cell>
          <cell r="G1210">
            <v>728591.54</v>
          </cell>
          <cell r="H1210">
            <v>-24685037.32</v>
          </cell>
          <cell r="J1210">
            <v>-24685037.32</v>
          </cell>
        </row>
        <row r="1211">
          <cell r="C1211" t="str">
            <v xml:space="preserve">    BANK INTEREST CHARGES AND COMMISSION</v>
          </cell>
          <cell r="F1211">
            <v>22361.08</v>
          </cell>
          <cell r="G1211">
            <v>1066.8800000000001</v>
          </cell>
          <cell r="H1211">
            <v>-21294.2</v>
          </cell>
          <cell r="J1211">
            <v>-21294.2</v>
          </cell>
        </row>
        <row r="1212">
          <cell r="C1212" t="str">
            <v xml:space="preserve">        BANK CHARGES                                                                                        </v>
          </cell>
          <cell r="F1212">
            <v>22361.08</v>
          </cell>
          <cell r="G1212">
            <v>1066.8800000000001</v>
          </cell>
          <cell r="H1212">
            <v>-21294.2</v>
          </cell>
          <cell r="J1212">
            <v>-21294.2</v>
          </cell>
        </row>
        <row r="1213">
          <cell r="C1213" t="str">
            <v xml:space="preserve">    DISCOUNTING CHARGES</v>
          </cell>
          <cell r="F1213">
            <v>441622.94</v>
          </cell>
          <cell r="H1213">
            <v>-441622.94</v>
          </cell>
          <cell r="J1213">
            <v>-441622.94</v>
          </cell>
        </row>
        <row r="1214">
          <cell r="C1214" t="str">
            <v xml:space="preserve">        BILL DISCOUNTING CHARGES CELIO                                                                      </v>
          </cell>
          <cell r="F1214">
            <v>28516.89</v>
          </cell>
          <cell r="H1214">
            <v>-28516.89</v>
          </cell>
          <cell r="J1214">
            <v>-28516.89</v>
          </cell>
        </row>
        <row r="1215">
          <cell r="C1215" t="str">
            <v xml:space="preserve">        BILL DISCOUNTING CHARGES INDIAN TERRAIN                                                             </v>
          </cell>
          <cell r="F1215">
            <v>204894.6</v>
          </cell>
          <cell r="H1215">
            <v>-204894.6</v>
          </cell>
          <cell r="J1215">
            <v>-204894.6</v>
          </cell>
        </row>
        <row r="1216">
          <cell r="C1216" t="str">
            <v xml:space="preserve">        BILL DISCOUNTING CHARGES-PEPE                                                                       </v>
          </cell>
          <cell r="F1216">
            <v>208211.45</v>
          </cell>
          <cell r="H1216">
            <v>-208211.45</v>
          </cell>
          <cell r="J1216">
            <v>-208211.45</v>
          </cell>
        </row>
        <row r="1217">
          <cell r="C1217" t="str">
            <v xml:space="preserve">    INTEREST EXPENSES</v>
          </cell>
          <cell r="F1217">
            <v>2094641.57</v>
          </cell>
          <cell r="H1217">
            <v>-2094641.57</v>
          </cell>
          <cell r="J1217">
            <v>-2094641.57</v>
          </cell>
        </row>
        <row r="1218">
          <cell r="C1218" t="str">
            <v xml:space="preserve">        INTEREST EXPENSES</v>
          </cell>
          <cell r="F1218">
            <v>2094641.57</v>
          </cell>
          <cell r="H1218">
            <v>-2094641.57</v>
          </cell>
          <cell r="J1218">
            <v>-2094641.57</v>
          </cell>
        </row>
        <row r="1219">
          <cell r="C1219" t="str">
            <v xml:space="preserve">            INTEREST ON  VEHICLE LOAN                                                                           </v>
          </cell>
          <cell r="F1219">
            <v>20436.61</v>
          </cell>
          <cell r="H1219">
            <v>-20436.61</v>
          </cell>
          <cell r="J1219">
            <v>-20436.61</v>
          </cell>
        </row>
        <row r="1220">
          <cell r="C1220" t="str">
            <v xml:space="preserve">            INTEREST ON C.C A/C - SCB BANK                                                                      </v>
          </cell>
          <cell r="F1220">
            <v>1586860</v>
          </cell>
          <cell r="H1220">
            <v>-1586860</v>
          </cell>
          <cell r="J1220">
            <v>-1586860</v>
          </cell>
        </row>
        <row r="1221">
          <cell r="C1221" t="str">
            <v xml:space="preserve">            INTEREST ON TERM LOAN                                                                               </v>
          </cell>
          <cell r="F1221">
            <v>87344.960000000006</v>
          </cell>
          <cell r="H1221">
            <v>-87344.960000000006</v>
          </cell>
          <cell r="J1221">
            <v>-87344.960000000006</v>
          </cell>
        </row>
        <row r="1222">
          <cell r="C1222" t="str">
            <v xml:space="preserve">            INTEREST PAID ON UNSECURED LOAN                                                                     </v>
          </cell>
          <cell r="F1222">
            <v>400000</v>
          </cell>
          <cell r="H1222">
            <v>-400000</v>
          </cell>
          <cell r="J1222">
            <v>-400000</v>
          </cell>
        </row>
        <row r="1223">
          <cell r="C1223" t="str">
            <v xml:space="preserve">    LC OPENING CHARGES AND RETIREMENT CHARGES</v>
          </cell>
          <cell r="F1223">
            <v>130289.68</v>
          </cell>
          <cell r="H1223">
            <v>-130289.68</v>
          </cell>
          <cell r="J1223">
            <v>-130289.68</v>
          </cell>
        </row>
        <row r="1224">
          <cell r="C1224" t="str">
            <v xml:space="preserve">        LC CHARGES                                                                                          </v>
          </cell>
          <cell r="F1224">
            <v>130289.68</v>
          </cell>
          <cell r="H1224">
            <v>-130289.68</v>
          </cell>
          <cell r="J1224">
            <v>-130289.68</v>
          </cell>
        </row>
        <row r="1225">
          <cell r="C1225" t="str">
            <v xml:space="preserve">    LEGAL AND PROFESSIONAL CHARGES</v>
          </cell>
          <cell r="F1225">
            <v>766880</v>
          </cell>
          <cell r="H1225">
            <v>-766880</v>
          </cell>
          <cell r="J1225">
            <v>-766880</v>
          </cell>
        </row>
        <row r="1226">
          <cell r="C1226" t="str">
            <v xml:space="preserve">        LEGAL &amp; PROFESSIONAL CHARGES                                                                        </v>
          </cell>
          <cell r="F1226">
            <v>747180</v>
          </cell>
          <cell r="H1226">
            <v>-747180</v>
          </cell>
          <cell r="J1226">
            <v>-747180</v>
          </cell>
        </row>
        <row r="1227">
          <cell r="C1227" t="str">
            <v xml:space="preserve">        LOGIC ERP PROFEESIONAL/AMC CHARGES                                                                  </v>
          </cell>
          <cell r="F1227">
            <v>19700</v>
          </cell>
          <cell r="H1227">
            <v>-19700</v>
          </cell>
          <cell r="J1227">
            <v>-19700</v>
          </cell>
        </row>
        <row r="1228">
          <cell r="C1228" t="str">
            <v xml:space="preserve">    LOCAL CONVEYANCE</v>
          </cell>
          <cell r="F1228">
            <v>451619.1</v>
          </cell>
          <cell r="G1228">
            <v>51069</v>
          </cell>
          <cell r="H1228">
            <v>-400550.1</v>
          </cell>
          <cell r="J1228">
            <v>-400550.1</v>
          </cell>
        </row>
        <row r="1229">
          <cell r="C1229" t="str">
            <v xml:space="preserve">        LOCAL CONVEYANCE                                                                                    </v>
          </cell>
          <cell r="F1229">
            <v>451619.1</v>
          </cell>
          <cell r="G1229">
            <v>51069</v>
          </cell>
          <cell r="H1229">
            <v>-400550.1</v>
          </cell>
          <cell r="J1229">
            <v>-400550.1</v>
          </cell>
        </row>
        <row r="1230">
          <cell r="C1230" t="str">
            <v xml:space="preserve">    OTHER EXPENSES</v>
          </cell>
          <cell r="F1230">
            <v>7092.33</v>
          </cell>
          <cell r="G1230">
            <v>337.66</v>
          </cell>
          <cell r="H1230">
            <v>-6754.67</v>
          </cell>
          <cell r="J1230">
            <v>-6754.67</v>
          </cell>
        </row>
        <row r="1231">
          <cell r="C1231" t="str">
            <v xml:space="preserve">        OFFICE MAINTENANCE EXPENSES                                                                         </v>
          </cell>
          <cell r="F1231">
            <v>110</v>
          </cell>
          <cell r="H1231">
            <v>-110</v>
          </cell>
          <cell r="J1231">
            <v>-110</v>
          </cell>
        </row>
        <row r="1232">
          <cell r="C1232" t="str">
            <v xml:space="preserve">        POOJA EXPENSES                                                                                      </v>
          </cell>
          <cell r="F1232">
            <v>6580</v>
          </cell>
          <cell r="H1232">
            <v>-6580</v>
          </cell>
          <cell r="J1232">
            <v>-6580</v>
          </cell>
        </row>
        <row r="1233">
          <cell r="C1233" t="str">
            <v xml:space="preserve">        ROUND OFF                                                                                           </v>
          </cell>
          <cell r="F1233">
            <v>402.33</v>
          </cell>
          <cell r="G1233">
            <v>337.66</v>
          </cell>
          <cell r="H1233">
            <v>-64.67</v>
          </cell>
          <cell r="J1233">
            <v>-64.67</v>
          </cell>
        </row>
        <row r="1234">
          <cell r="C1234" t="str">
            <v xml:space="preserve">    PETROL CHARGES</v>
          </cell>
          <cell r="F1234">
            <v>270754.90000000002</v>
          </cell>
          <cell r="H1234">
            <v>-270754.90000000002</v>
          </cell>
          <cell r="J1234">
            <v>-270754.90000000002</v>
          </cell>
        </row>
        <row r="1235">
          <cell r="C1235" t="str">
            <v xml:space="preserve">        PETROL CHARGES                                                                                      </v>
          </cell>
          <cell r="F1235">
            <v>270754.90000000002</v>
          </cell>
          <cell r="H1235">
            <v>-270754.90000000002</v>
          </cell>
          <cell r="J1235">
            <v>-270754.90000000002</v>
          </cell>
        </row>
        <row r="1236">
          <cell r="C1236" t="str">
            <v xml:space="preserve">    PRINTING AND STATIONERY</v>
          </cell>
          <cell r="F1236">
            <v>26070</v>
          </cell>
          <cell r="H1236">
            <v>-26070</v>
          </cell>
          <cell r="J1236">
            <v>-26070</v>
          </cell>
        </row>
        <row r="1237">
          <cell r="C1237" t="str">
            <v xml:space="preserve">        PRINTING  &amp; STATIONERY EXPENSES                                                                     </v>
          </cell>
          <cell r="F1237">
            <v>26070</v>
          </cell>
          <cell r="H1237">
            <v>-26070</v>
          </cell>
          <cell r="J1237">
            <v>-26070</v>
          </cell>
        </row>
        <row r="1238">
          <cell r="C1238" t="str">
            <v xml:space="preserve">    REPAIR AND MAINTAINANCE</v>
          </cell>
          <cell r="F1238">
            <v>146463.98000000001</v>
          </cell>
          <cell r="H1238">
            <v>-146463.98000000001</v>
          </cell>
          <cell r="J1238">
            <v>-146463.98000000001</v>
          </cell>
        </row>
        <row r="1239">
          <cell r="C1239" t="str">
            <v xml:space="preserve">        ELECTRICAL EXPENSES                                                                                 </v>
          </cell>
          <cell r="F1239">
            <v>20224.080000000002</v>
          </cell>
          <cell r="H1239">
            <v>-20224.080000000002</v>
          </cell>
          <cell r="J1239">
            <v>-20224.080000000002</v>
          </cell>
        </row>
        <row r="1240">
          <cell r="C1240" t="str">
            <v xml:space="preserve">        REPAIRS AND MAINTENANCE 18%                                                                         </v>
          </cell>
          <cell r="F1240">
            <v>57769</v>
          </cell>
          <cell r="H1240">
            <v>-57769</v>
          </cell>
          <cell r="J1240">
            <v>-57769</v>
          </cell>
        </row>
        <row r="1241">
          <cell r="C1241" t="str">
            <v xml:space="preserve">        VEHICLE CHARGES                                                                                     </v>
          </cell>
          <cell r="F1241">
            <v>17645</v>
          </cell>
          <cell r="H1241">
            <v>-17645</v>
          </cell>
          <cell r="J1241">
            <v>-17645</v>
          </cell>
        </row>
        <row r="1242">
          <cell r="C1242" t="str">
            <v xml:space="preserve">        VEHICLE MAINTENANCE                                                                                 </v>
          </cell>
          <cell r="F1242">
            <v>50825.9</v>
          </cell>
          <cell r="H1242">
            <v>-50825.9</v>
          </cell>
          <cell r="J1242">
            <v>-50825.9</v>
          </cell>
        </row>
        <row r="1243">
          <cell r="C1243" t="str">
            <v xml:space="preserve">    SALARIES AND BONUS</v>
          </cell>
          <cell r="F1243">
            <v>11838252</v>
          </cell>
          <cell r="G1243">
            <v>75208</v>
          </cell>
          <cell r="H1243">
            <v>-11763044</v>
          </cell>
          <cell r="J1243">
            <v>-11763044</v>
          </cell>
        </row>
        <row r="1244">
          <cell r="C1244" t="str">
            <v xml:space="preserve">        SALARIES AND BONUS</v>
          </cell>
          <cell r="F1244">
            <v>254418</v>
          </cell>
          <cell r="G1244">
            <v>74030</v>
          </cell>
          <cell r="H1244">
            <v>-180388</v>
          </cell>
          <cell r="J1244">
            <v>-180388</v>
          </cell>
        </row>
        <row r="1245">
          <cell r="C1245" t="str">
            <v xml:space="preserve">            SALARIES AND BONUS</v>
          </cell>
          <cell r="F1245">
            <v>254418</v>
          </cell>
          <cell r="G1245">
            <v>74030</v>
          </cell>
          <cell r="H1245">
            <v>-180388</v>
          </cell>
          <cell r="J1245">
            <v>-180388</v>
          </cell>
        </row>
        <row r="1246">
          <cell r="C1246" t="str">
            <v xml:space="preserve">                STAFF AND LABOUR WELFARE                                                                            </v>
          </cell>
          <cell r="F1246">
            <v>254418</v>
          </cell>
          <cell r="G1246">
            <v>74030</v>
          </cell>
          <cell r="H1246">
            <v>-180388</v>
          </cell>
          <cell r="J1246">
            <v>-180388</v>
          </cell>
        </row>
        <row r="1247">
          <cell r="C1247" t="str">
            <v xml:space="preserve">        BONUS FOR STAFF                                                                                     </v>
          </cell>
          <cell r="F1247">
            <v>309216</v>
          </cell>
          <cell r="H1247">
            <v>-309216</v>
          </cell>
          <cell r="J1247">
            <v>-309216</v>
          </cell>
        </row>
        <row r="1248">
          <cell r="C1248" t="str">
            <v xml:space="preserve">        LEAVE ENCASHMENT (STAFF) EXPENSES                                                                   </v>
          </cell>
          <cell r="F1248">
            <v>248748</v>
          </cell>
          <cell r="H1248">
            <v>-248748</v>
          </cell>
          <cell r="J1248">
            <v>-248748</v>
          </cell>
        </row>
        <row r="1249">
          <cell r="C1249" t="str">
            <v xml:space="preserve">        SALARY EXPENSES                                                                                     </v>
          </cell>
          <cell r="F1249">
            <v>11025870</v>
          </cell>
          <cell r="G1249">
            <v>1178</v>
          </cell>
          <cell r="H1249">
            <v>-11024692</v>
          </cell>
          <cell r="J1249">
            <v>-11024692</v>
          </cell>
        </row>
        <row r="1250">
          <cell r="C1250" t="str">
            <v xml:space="preserve">    SELLING AND DISTRIBUTION EXPENSES</v>
          </cell>
          <cell r="F1250">
            <v>4626815.66</v>
          </cell>
          <cell r="H1250">
            <v>-4626815.66</v>
          </cell>
          <cell r="J1250">
            <v>-4626815.66</v>
          </cell>
        </row>
        <row r="1251">
          <cell r="C1251" t="str">
            <v xml:space="preserve">        T BASE DISTRIBUTOR EXPENSES</v>
          </cell>
          <cell r="F1251">
            <v>1687962.67</v>
          </cell>
          <cell r="H1251">
            <v>-1687962.67</v>
          </cell>
          <cell r="J1251">
            <v>-1687962.67</v>
          </cell>
        </row>
        <row r="1252">
          <cell r="C1252" t="str">
            <v xml:space="preserve">            T BASE  DEALERS CASH DISCOUNT                                                                       </v>
          </cell>
          <cell r="F1252">
            <v>172950.68</v>
          </cell>
          <cell r="H1252">
            <v>-172950.68</v>
          </cell>
          <cell r="J1252">
            <v>-172950.68</v>
          </cell>
        </row>
        <row r="1253">
          <cell r="C1253" t="str">
            <v xml:space="preserve">            T BASE DIST. CASH DISCOUNT                                                                          </v>
          </cell>
          <cell r="F1253">
            <v>319553.14</v>
          </cell>
          <cell r="H1253">
            <v>-319553.14</v>
          </cell>
          <cell r="J1253">
            <v>-319553.14</v>
          </cell>
        </row>
        <row r="1254">
          <cell r="C1254" t="str">
            <v xml:space="preserve">            T BASE DIST. INTEREST PAYMENT                                                                       </v>
          </cell>
          <cell r="F1254">
            <v>282658</v>
          </cell>
          <cell r="H1254">
            <v>-282658</v>
          </cell>
          <cell r="J1254">
            <v>-282658</v>
          </cell>
        </row>
        <row r="1255">
          <cell r="C1255" t="str">
            <v xml:space="preserve">            T BASE DIST. REIMBURSEMENT EXPENSES                                                                 </v>
          </cell>
          <cell r="F1255">
            <v>71157</v>
          </cell>
          <cell r="H1255">
            <v>-71157</v>
          </cell>
          <cell r="J1255">
            <v>-71157</v>
          </cell>
        </row>
        <row r="1256">
          <cell r="C1256" t="str">
            <v xml:space="preserve">            T BASE DIST. TRADE DISCOUNT                                                                         </v>
          </cell>
          <cell r="F1256">
            <v>835590.85</v>
          </cell>
          <cell r="H1256">
            <v>-835590.85</v>
          </cell>
          <cell r="J1256">
            <v>-835590.85</v>
          </cell>
        </row>
        <row r="1257">
          <cell r="C1257" t="str">
            <v xml:space="preserve">            T BASE DIST. TRANSIT LOSS (SHORT RECD)                                                              </v>
          </cell>
          <cell r="F1257">
            <v>6053</v>
          </cell>
          <cell r="H1257">
            <v>-6053</v>
          </cell>
          <cell r="J1257">
            <v>-6053</v>
          </cell>
        </row>
        <row r="1258">
          <cell r="C1258" t="str">
            <v xml:space="preserve">        T BASE EBO EXPNSES</v>
          </cell>
          <cell r="F1258">
            <v>158347.17000000001</v>
          </cell>
          <cell r="H1258">
            <v>-158347.17000000001</v>
          </cell>
          <cell r="J1258">
            <v>-158347.17000000001</v>
          </cell>
        </row>
        <row r="1259">
          <cell r="C1259" t="str">
            <v xml:space="preserve">            COSMOS MALL - SILIGURI - HVAC CHARGES                                                               </v>
          </cell>
          <cell r="F1259">
            <v>5290</v>
          </cell>
          <cell r="H1259">
            <v>-5290</v>
          </cell>
          <cell r="J1259">
            <v>-5290</v>
          </cell>
        </row>
        <row r="1260">
          <cell r="C1260" t="str">
            <v xml:space="preserve">            COSMOS MALL - SILIGURI -ELECTRICITY CHARGES                                                         </v>
          </cell>
          <cell r="F1260">
            <v>6506</v>
          </cell>
          <cell r="H1260">
            <v>-6506</v>
          </cell>
          <cell r="J1260">
            <v>-6506</v>
          </cell>
        </row>
        <row r="1261">
          <cell r="C1261" t="str">
            <v xml:space="preserve">            COSMOS MALL- SILIGURI- CAM CHARGES                                                                  </v>
          </cell>
          <cell r="F1261">
            <v>28500</v>
          </cell>
          <cell r="H1261">
            <v>-28500</v>
          </cell>
          <cell r="J1261">
            <v>-28500</v>
          </cell>
        </row>
        <row r="1262">
          <cell r="C1262" t="str">
            <v xml:space="preserve">            COSMOS MALL- SILLIGURI- RENT EXPENSES                                                               </v>
          </cell>
          <cell r="F1262">
            <v>91200</v>
          </cell>
          <cell r="H1262">
            <v>-91200</v>
          </cell>
          <cell r="J1262">
            <v>-91200</v>
          </cell>
        </row>
        <row r="1263">
          <cell r="C1263" t="str">
            <v xml:space="preserve">            COSMOSS MALL- SILLIGURI- STORE EXPENSES                                                             </v>
          </cell>
          <cell r="F1263">
            <v>26405.16</v>
          </cell>
          <cell r="H1263">
            <v>-26405.16</v>
          </cell>
          <cell r="J1263">
            <v>-26405.16</v>
          </cell>
        </row>
        <row r="1264">
          <cell r="C1264" t="str">
            <v xml:space="preserve">            T BASE EBO CREDIT CARD BANK CHARGES                                                                 </v>
          </cell>
          <cell r="F1264">
            <v>446.01</v>
          </cell>
          <cell r="H1264">
            <v>-446.01</v>
          </cell>
          <cell r="J1264">
            <v>-446.01</v>
          </cell>
        </row>
        <row r="1265">
          <cell r="C1265" t="str">
            <v xml:space="preserve">        T BASE INDIVIDUAL EXPENSES</v>
          </cell>
          <cell r="F1265">
            <v>160403</v>
          </cell>
          <cell r="H1265">
            <v>-160403</v>
          </cell>
          <cell r="J1265">
            <v>-160403</v>
          </cell>
        </row>
        <row r="1266">
          <cell r="C1266" t="str">
            <v xml:space="preserve">            ROAD SHOW EXPENCES                                                                                  </v>
          </cell>
          <cell r="F1266">
            <v>160403</v>
          </cell>
          <cell r="H1266">
            <v>-160403</v>
          </cell>
          <cell r="J1266">
            <v>-160403</v>
          </cell>
        </row>
        <row r="1267">
          <cell r="C1267" t="str">
            <v xml:space="preserve">        T BASE LFS EXPENSES</v>
          </cell>
          <cell r="F1267">
            <v>1132806</v>
          </cell>
          <cell r="H1267">
            <v>-1132806</v>
          </cell>
          <cell r="J1267">
            <v>-1132806</v>
          </cell>
        </row>
        <row r="1268">
          <cell r="C1268" t="str">
            <v xml:space="preserve">            LFS - FREIGHT CHARGES                                                                               </v>
          </cell>
          <cell r="F1268">
            <v>90888</v>
          </cell>
          <cell r="H1268">
            <v>-90888</v>
          </cell>
          <cell r="J1268">
            <v>-90888</v>
          </cell>
        </row>
        <row r="1269">
          <cell r="C1269" t="str">
            <v xml:space="preserve">            LFS- PROMOTIONAL EXPENSES                                                                           </v>
          </cell>
          <cell r="F1269">
            <v>460880</v>
          </cell>
          <cell r="H1269">
            <v>-460880</v>
          </cell>
          <cell r="J1269">
            <v>-460880</v>
          </cell>
        </row>
        <row r="1270">
          <cell r="C1270" t="str">
            <v xml:space="preserve">            LFS SHRINKAGE EXPENSES                                                                              </v>
          </cell>
          <cell r="F1270">
            <v>581038</v>
          </cell>
          <cell r="H1270">
            <v>-581038</v>
          </cell>
          <cell r="J1270">
            <v>-581038</v>
          </cell>
        </row>
        <row r="1271">
          <cell r="C1271" t="str">
            <v xml:space="preserve">        T BASE ONLINE EXPENSES</v>
          </cell>
          <cell r="F1271">
            <v>679496.82</v>
          </cell>
          <cell r="H1271">
            <v>-679496.82</v>
          </cell>
          <cell r="J1271">
            <v>-679496.82</v>
          </cell>
        </row>
        <row r="1272">
          <cell r="C1272" t="str">
            <v xml:space="preserve">            COLLECTION &amp; OTHER CHARGES - MYNTRA DESIGNS                                                         </v>
          </cell>
          <cell r="F1272">
            <v>33509.980000000003</v>
          </cell>
          <cell r="H1272">
            <v>-33509.980000000003</v>
          </cell>
          <cell r="J1272">
            <v>-33509.980000000003</v>
          </cell>
        </row>
        <row r="1273">
          <cell r="C1273" t="str">
            <v xml:space="preserve">            COMMISSION CHARGES - MYNTRA                                                                         </v>
          </cell>
          <cell r="F1273">
            <v>201664.36</v>
          </cell>
          <cell r="H1273">
            <v>-201664.36</v>
          </cell>
          <cell r="J1273">
            <v>-201664.36</v>
          </cell>
        </row>
        <row r="1274">
          <cell r="C1274" t="str">
            <v xml:space="preserve">            FIXED FEES &amp; OTHER CHARGES - MYNTRA DESIGNS                                                         </v>
          </cell>
          <cell r="F1274">
            <v>47757.86</v>
          </cell>
          <cell r="H1274">
            <v>-47757.86</v>
          </cell>
          <cell r="J1274">
            <v>-47757.86</v>
          </cell>
        </row>
        <row r="1275">
          <cell r="C1275" t="str">
            <v xml:space="preserve">            FREIGHT CHARGES RECOVERY-RELIANCE RETAIL LIMITED-AJIO                                               </v>
          </cell>
          <cell r="F1275">
            <v>279120</v>
          </cell>
          <cell r="H1275">
            <v>-279120</v>
          </cell>
          <cell r="J1275">
            <v>-279120</v>
          </cell>
        </row>
        <row r="1276">
          <cell r="C1276" t="str">
            <v xml:space="preserve">            SHIPPING &amp; OTHER CHARGES - MYNTRA DESIGNS                                                           </v>
          </cell>
          <cell r="F1276">
            <v>101217.62</v>
          </cell>
          <cell r="H1276">
            <v>-101217.62</v>
          </cell>
          <cell r="J1276">
            <v>-101217.62</v>
          </cell>
        </row>
        <row r="1277">
          <cell r="C1277" t="str">
            <v xml:space="preserve">            T BASE ONLINE SALES OTHER EXPENSES                                                                  </v>
          </cell>
          <cell r="F1277">
            <v>16227</v>
          </cell>
          <cell r="H1277">
            <v>-16227</v>
          </cell>
          <cell r="J1277">
            <v>-16227</v>
          </cell>
        </row>
        <row r="1278">
          <cell r="C1278" t="str">
            <v xml:space="preserve">        T BASE SALES EXPENSES</v>
          </cell>
          <cell r="F1278">
            <v>661634</v>
          </cell>
          <cell r="H1278">
            <v>-661634</v>
          </cell>
          <cell r="J1278">
            <v>-661634</v>
          </cell>
        </row>
        <row r="1279">
          <cell r="C1279" t="str">
            <v xml:space="preserve">            T BASE ADVERTISEMENT EXPENSES                                                                       </v>
          </cell>
          <cell r="F1279">
            <v>255590</v>
          </cell>
          <cell r="H1279">
            <v>-255590</v>
          </cell>
          <cell r="J1279">
            <v>-255590</v>
          </cell>
        </row>
        <row r="1280">
          <cell r="C1280" t="str">
            <v xml:space="preserve">            T BASE SALES EXPENSES - ASM - AMIT DARJI                                                            </v>
          </cell>
          <cell r="F1280">
            <v>15273</v>
          </cell>
          <cell r="H1280">
            <v>-15273</v>
          </cell>
          <cell r="J1280">
            <v>-15273</v>
          </cell>
        </row>
        <row r="1281">
          <cell r="C1281" t="str">
            <v xml:space="preserve">            T BASE SALES EXPENSES - ASM - ASHISH TYAGI                                                          </v>
          </cell>
          <cell r="F1281">
            <v>39170</v>
          </cell>
          <cell r="H1281">
            <v>-39170</v>
          </cell>
          <cell r="J1281">
            <v>-39170</v>
          </cell>
        </row>
        <row r="1282">
          <cell r="C1282" t="str">
            <v xml:space="preserve">            T BASE SALES EXPENSES - ASM - DINESH KUMAR D.B                                                      </v>
          </cell>
          <cell r="F1282">
            <v>46343</v>
          </cell>
          <cell r="H1282">
            <v>-46343</v>
          </cell>
          <cell r="J1282">
            <v>-46343</v>
          </cell>
        </row>
        <row r="1283">
          <cell r="C1283" t="str">
            <v xml:space="preserve">            T BASE SALES EXPENSES - ASM - SOURABH  GOSWAMI                                                      </v>
          </cell>
          <cell r="F1283">
            <v>44994</v>
          </cell>
          <cell r="H1283">
            <v>-44994</v>
          </cell>
          <cell r="J1283">
            <v>-44994</v>
          </cell>
        </row>
        <row r="1284">
          <cell r="C1284" t="str">
            <v xml:space="preserve">            T BASE SALES EXPENSES - ASM - SUDHANSHU SINGH                                                       </v>
          </cell>
          <cell r="F1284">
            <v>30953</v>
          </cell>
          <cell r="H1284">
            <v>-30953</v>
          </cell>
          <cell r="J1284">
            <v>-30953</v>
          </cell>
        </row>
        <row r="1285">
          <cell r="C1285" t="str">
            <v xml:space="preserve">            T BASE SALES EXPENSES - ASM - SUNIL KUMAR                                                           </v>
          </cell>
          <cell r="F1285">
            <v>55441</v>
          </cell>
          <cell r="H1285">
            <v>-55441</v>
          </cell>
          <cell r="J1285">
            <v>-55441</v>
          </cell>
        </row>
        <row r="1286">
          <cell r="C1286" t="str">
            <v xml:space="preserve">            T BASE SALES EXPENSES - ASM -CHANDAN KUMAR DAS                                                      </v>
          </cell>
          <cell r="F1286">
            <v>111464</v>
          </cell>
          <cell r="H1286">
            <v>-111464</v>
          </cell>
          <cell r="J1286">
            <v>-111464</v>
          </cell>
        </row>
        <row r="1287">
          <cell r="C1287" t="str">
            <v xml:space="preserve">            T BASE SALES EXPENSES - NSM- ANIL SOOD                                                              </v>
          </cell>
          <cell r="F1287">
            <v>10323</v>
          </cell>
          <cell r="H1287">
            <v>-10323</v>
          </cell>
          <cell r="J1287">
            <v>-10323</v>
          </cell>
        </row>
        <row r="1288">
          <cell r="C1288" t="str">
            <v xml:space="preserve">            T BASE SALES EXPENSES- PUSHPENDER                                                                   </v>
          </cell>
          <cell r="F1288">
            <v>52083</v>
          </cell>
          <cell r="H1288">
            <v>-52083</v>
          </cell>
          <cell r="J1288">
            <v>-52083</v>
          </cell>
        </row>
        <row r="1289">
          <cell r="C1289" t="str">
            <v xml:space="preserve">        T BASE SIS EXPENSES</v>
          </cell>
          <cell r="F1289">
            <v>146166</v>
          </cell>
          <cell r="H1289">
            <v>-146166</v>
          </cell>
          <cell r="J1289">
            <v>-146166</v>
          </cell>
        </row>
        <row r="1290">
          <cell r="C1290" t="str">
            <v xml:space="preserve">            T BASE SIS TRADE DISCOUNT                                                                           </v>
          </cell>
          <cell r="F1290">
            <v>146166</v>
          </cell>
          <cell r="H1290">
            <v>-146166</v>
          </cell>
          <cell r="J1290">
            <v>-146166</v>
          </cell>
        </row>
        <row r="1291">
          <cell r="C1291" t="str">
            <v xml:space="preserve">    TELEPHONE EXPENSES</v>
          </cell>
          <cell r="F1291">
            <v>23510.22</v>
          </cell>
          <cell r="H1291">
            <v>-23510.22</v>
          </cell>
          <cell r="J1291">
            <v>-23510.22</v>
          </cell>
        </row>
        <row r="1292">
          <cell r="C1292" t="str">
            <v xml:space="preserve">        TELEPHONE EXPENSES                                                                                  </v>
          </cell>
          <cell r="F1292">
            <v>23510.22</v>
          </cell>
          <cell r="H1292">
            <v>-23510.22</v>
          </cell>
          <cell r="J1292">
            <v>-23510.22</v>
          </cell>
        </row>
        <row r="1293">
          <cell r="C1293" t="str">
            <v xml:space="preserve">    TRAVELLING EXPENSES</v>
          </cell>
          <cell r="F1293">
            <v>134962.22</v>
          </cell>
          <cell r="H1293">
            <v>-134962.22</v>
          </cell>
          <cell r="J1293">
            <v>-134962.22</v>
          </cell>
        </row>
        <row r="1294">
          <cell r="C1294" t="str">
            <v xml:space="preserve">        TRAVELLING EXPENSES                                                                                 </v>
          </cell>
          <cell r="F1294">
            <v>134962.22</v>
          </cell>
          <cell r="H1294">
            <v>-134962.22</v>
          </cell>
          <cell r="J1294">
            <v>-134962.22</v>
          </cell>
        </row>
        <row r="1295">
          <cell r="C1295" t="str">
            <v xml:space="preserve">    VEHICLE TOLL CHARGES</v>
          </cell>
          <cell r="F1295">
            <v>24574.34</v>
          </cell>
          <cell r="H1295">
            <v>-24574.34</v>
          </cell>
          <cell r="J1295">
            <v>-24574.34</v>
          </cell>
        </row>
        <row r="1296">
          <cell r="C1296" t="str">
            <v xml:space="preserve">        VEHICLE TOLL CHARGES                                                                                </v>
          </cell>
          <cell r="F1296">
            <v>24574.34</v>
          </cell>
          <cell r="H1296">
            <v>-24574.34</v>
          </cell>
          <cell r="J1296">
            <v>-24574.34</v>
          </cell>
        </row>
        <row r="1297">
          <cell r="C1297" t="str">
            <v xml:space="preserve">    CARRIAGE OUTWARD                                                                                    </v>
          </cell>
          <cell r="F1297">
            <v>1099913</v>
          </cell>
          <cell r="H1297">
            <v>-1099913</v>
          </cell>
          <cell r="J1297">
            <v>-1099913</v>
          </cell>
        </row>
        <row r="1298">
          <cell r="C1298" t="str">
            <v xml:space="preserve">    COURIER CHARGES                                                                                     </v>
          </cell>
          <cell r="F1298">
            <v>107033.84</v>
          </cell>
          <cell r="G1298">
            <v>56</v>
          </cell>
          <cell r="H1298">
            <v>-106977.84</v>
          </cell>
          <cell r="J1298">
            <v>-106977.84</v>
          </cell>
        </row>
        <row r="1299">
          <cell r="C1299" t="str">
            <v xml:space="preserve">    DEPRECIATION                                                                                        </v>
          </cell>
          <cell r="F1299">
            <v>800000</v>
          </cell>
          <cell r="H1299">
            <v>-800000</v>
          </cell>
          <cell r="J1299">
            <v>-800000</v>
          </cell>
        </row>
        <row r="1300">
          <cell r="C1300" t="str">
            <v xml:space="preserve">    FEES &amp; RENEWALS                                                                                     </v>
          </cell>
          <cell r="F1300">
            <v>94552</v>
          </cell>
          <cell r="H1300">
            <v>-94552</v>
          </cell>
          <cell r="J1300">
            <v>-94552</v>
          </cell>
        </row>
        <row r="1301">
          <cell r="C1301" t="str">
            <v xml:space="preserve">    INTERNET EXPENSES                                                                                   </v>
          </cell>
          <cell r="F1301">
            <v>3300</v>
          </cell>
          <cell r="H1301">
            <v>-3300</v>
          </cell>
          <cell r="J1301">
            <v>-3300</v>
          </cell>
        </row>
        <row r="1302">
          <cell r="C1302" t="str">
            <v xml:space="preserve">    LFS - MARKDOWN SALES DISCOUNT                                                                       </v>
          </cell>
          <cell r="F1302">
            <v>2264694</v>
          </cell>
          <cell r="G1302">
            <v>600854</v>
          </cell>
          <cell r="H1302">
            <v>-1663840</v>
          </cell>
          <cell r="J1302">
            <v>-1663840</v>
          </cell>
        </row>
        <row r="1303">
          <cell r="C1303" t="str">
            <v xml:space="preserve">    PT ON ENROLLMENT OF BUSINESS PLACE                                                                  </v>
          </cell>
          <cell r="F1303">
            <v>38226</v>
          </cell>
          <cell r="H1303">
            <v>-38226</v>
          </cell>
          <cell r="J1303">
            <v>-38226</v>
          </cell>
        </row>
        <row r="1304">
          <cell r="C1304" t="str">
            <v>LIABILITY</v>
          </cell>
          <cell r="E1304">
            <v>9186559.3300000001</v>
          </cell>
          <cell r="F1304">
            <v>21268664</v>
          </cell>
          <cell r="G1304">
            <v>24045664.530000001</v>
          </cell>
          <cell r="H1304">
            <v>0</v>
          </cell>
          <cell r="I1304">
            <v>11963559.859999999</v>
          </cell>
          <cell r="J1304">
            <v>11963559.859999999</v>
          </cell>
        </row>
        <row r="1305">
          <cell r="C1305" t="str">
            <v xml:space="preserve">    LIABILITY</v>
          </cell>
          <cell r="E1305">
            <v>9186559.3300000001</v>
          </cell>
          <cell r="F1305">
            <v>21268664</v>
          </cell>
          <cell r="G1305">
            <v>24045664.530000001</v>
          </cell>
          <cell r="H1305">
            <v>0</v>
          </cell>
          <cell r="I1305">
            <v>11963559.859999999</v>
          </cell>
          <cell r="J1305">
            <v>11963559.859999999</v>
          </cell>
        </row>
        <row r="1306">
          <cell r="C1306" t="str">
            <v xml:space="preserve">        LIABILITTY</v>
          </cell>
          <cell r="E1306">
            <v>9041923</v>
          </cell>
          <cell r="F1306">
            <v>21268664</v>
          </cell>
          <cell r="G1306">
            <v>24045664.530000001</v>
          </cell>
          <cell r="H1306">
            <v>0</v>
          </cell>
          <cell r="I1306">
            <v>11818923.529999999</v>
          </cell>
          <cell r="J1306">
            <v>11818923.529999999</v>
          </cell>
        </row>
        <row r="1307">
          <cell r="C1307" t="str">
            <v xml:space="preserve">            BONUS PAYABLE                                                                                       </v>
          </cell>
          <cell r="E1307">
            <v>57423</v>
          </cell>
          <cell r="F1307">
            <v>368060</v>
          </cell>
          <cell r="G1307">
            <v>310637</v>
          </cell>
          <cell r="H1307">
            <v>0</v>
          </cell>
          <cell r="J1307">
            <v>0</v>
          </cell>
        </row>
        <row r="1308">
          <cell r="C1308" t="str">
            <v xml:space="preserve">            LEAVE ENCASHMENT PAYABLE                                                                            </v>
          </cell>
          <cell r="E1308">
            <v>207343</v>
          </cell>
          <cell r="F1308">
            <v>165498</v>
          </cell>
          <cell r="G1308">
            <v>64643</v>
          </cell>
          <cell r="H1308">
            <v>0</v>
          </cell>
          <cell r="I1308">
            <v>106488</v>
          </cell>
          <cell r="J1308">
            <v>106488</v>
          </cell>
        </row>
        <row r="1309">
          <cell r="C1309" t="str">
            <v xml:space="preserve">            LIC GROUP GRATUITY SCHEME                                                                           </v>
          </cell>
          <cell r="D1309">
            <v>4</v>
          </cell>
          <cell r="G1309">
            <v>980439</v>
          </cell>
          <cell r="H1309">
            <v>0</v>
          </cell>
          <cell r="I1309">
            <v>980435</v>
          </cell>
          <cell r="J1309">
            <v>980435</v>
          </cell>
        </row>
        <row r="1310">
          <cell r="C1310" t="str">
            <v xml:space="preserve">            OVER TIME WAGES PAYABLE                                                                             </v>
          </cell>
          <cell r="E1310">
            <v>34691</v>
          </cell>
          <cell r="F1310">
            <v>71697</v>
          </cell>
          <cell r="G1310">
            <v>98362</v>
          </cell>
          <cell r="H1310">
            <v>0</v>
          </cell>
          <cell r="I1310">
            <v>61356</v>
          </cell>
          <cell r="J1310">
            <v>61356</v>
          </cell>
        </row>
        <row r="1311">
          <cell r="C1311" t="str">
            <v xml:space="preserve">            PROVISIONS FOR EXPENSE                                                                              </v>
          </cell>
          <cell r="F1311">
            <v>14000</v>
          </cell>
          <cell r="G1311">
            <v>1218433</v>
          </cell>
          <cell r="H1311">
            <v>0</v>
          </cell>
          <cell r="I1311">
            <v>1204433</v>
          </cell>
          <cell r="J1311">
            <v>1204433</v>
          </cell>
        </row>
        <row r="1312">
          <cell r="C1312" t="str">
            <v xml:space="preserve">            SALARY PAYABLE                                                                                      </v>
          </cell>
          <cell r="E1312">
            <v>3229950</v>
          </cell>
          <cell r="F1312">
            <v>9574995</v>
          </cell>
          <cell r="G1312">
            <v>10483455</v>
          </cell>
          <cell r="H1312">
            <v>0</v>
          </cell>
          <cell r="I1312">
            <v>4138410</v>
          </cell>
          <cell r="J1312">
            <v>4138410</v>
          </cell>
        </row>
        <row r="1313">
          <cell r="C1313" t="str">
            <v xml:space="preserve">            WAGES PAYABLE                                                                                       </v>
          </cell>
          <cell r="E1313">
            <v>5512520</v>
          </cell>
          <cell r="F1313">
            <v>11074414</v>
          </cell>
          <cell r="G1313">
            <v>10889695.529999999</v>
          </cell>
          <cell r="H1313">
            <v>0</v>
          </cell>
          <cell r="I1313">
            <v>5327801.53</v>
          </cell>
          <cell r="J1313">
            <v>5327801.53</v>
          </cell>
        </row>
        <row r="1314">
          <cell r="C1314" t="str">
            <v xml:space="preserve">        TCS PAYABLE SALE                                                                                    </v>
          </cell>
          <cell r="E1314">
            <v>144636.32999999999</v>
          </cell>
          <cell r="H1314">
            <v>0</v>
          </cell>
          <cell r="I1314">
            <v>144636.32999999999</v>
          </cell>
          <cell r="J1314">
            <v>144636.32999999999</v>
          </cell>
        </row>
        <row r="1315">
          <cell r="C1315" t="str">
            <v>LOANS (LIABILITY)</v>
          </cell>
          <cell r="E1315">
            <v>277952039.00999999</v>
          </cell>
          <cell r="F1315">
            <v>69634967.510000005</v>
          </cell>
          <cell r="G1315">
            <v>78024715.280000001</v>
          </cell>
          <cell r="H1315">
            <v>0</v>
          </cell>
          <cell r="I1315">
            <v>286341786.77999997</v>
          </cell>
          <cell r="J1315">
            <v>286341786.77999997</v>
          </cell>
        </row>
        <row r="1316">
          <cell r="C1316" t="str">
            <v xml:space="preserve">    BANK OD</v>
          </cell>
          <cell r="E1316">
            <v>87732829.430000007</v>
          </cell>
          <cell r="F1316">
            <v>66998535.880000003</v>
          </cell>
          <cell r="G1316">
            <v>70824715.280000001</v>
          </cell>
          <cell r="H1316">
            <v>0</v>
          </cell>
          <cell r="I1316">
            <v>91559008.829999998</v>
          </cell>
          <cell r="J1316">
            <v>91559008.829999998</v>
          </cell>
        </row>
        <row r="1317">
          <cell r="C1317" t="str">
            <v xml:space="preserve">        SCB OD A/C -45605147958                                                                             </v>
          </cell>
          <cell r="E1317">
            <v>87732829.430000007</v>
          </cell>
          <cell r="F1317">
            <v>66998535.880000003</v>
          </cell>
          <cell r="G1317">
            <v>70824715.280000001</v>
          </cell>
          <cell r="H1317">
            <v>0</v>
          </cell>
          <cell r="I1317">
            <v>91559008.829999998</v>
          </cell>
          <cell r="J1317">
            <v>91559008.829999998</v>
          </cell>
        </row>
        <row r="1318">
          <cell r="C1318" t="str">
            <v xml:space="preserve">    LOANS</v>
          </cell>
          <cell r="E1318">
            <v>190219209.58000001</v>
          </cell>
          <cell r="F1318">
            <v>2636431.63</v>
          </cell>
          <cell r="G1318">
            <v>7200000</v>
          </cell>
          <cell r="H1318">
            <v>0</v>
          </cell>
          <cell r="I1318">
            <v>194782777.94999999</v>
          </cell>
          <cell r="J1318">
            <v>194782777.94999999</v>
          </cell>
        </row>
        <row r="1319">
          <cell r="C1319" t="str">
            <v xml:space="preserve">        SECURED LOANS</v>
          </cell>
          <cell r="E1319">
            <v>7293384.3899999997</v>
          </cell>
          <cell r="F1319">
            <v>1251444.92</v>
          </cell>
          <cell r="H1319">
            <v>0</v>
          </cell>
          <cell r="I1319">
            <v>6041939.4699999997</v>
          </cell>
          <cell r="J1319">
            <v>6041939.4699999997</v>
          </cell>
        </row>
        <row r="1320">
          <cell r="C1320" t="str">
            <v xml:space="preserve">            SECURED LOANS</v>
          </cell>
          <cell r="E1320">
            <v>7293384.3899999997</v>
          </cell>
          <cell r="F1320">
            <v>1251444.92</v>
          </cell>
          <cell r="H1320">
            <v>0</v>
          </cell>
          <cell r="I1320">
            <v>6041939.4699999997</v>
          </cell>
          <cell r="J1320">
            <v>6041939.4699999997</v>
          </cell>
        </row>
        <row r="1321">
          <cell r="C1321" t="str">
            <v xml:space="preserve">                HDFC VH LOAN A/C NO.86897316 ( TATA MARCOPOLO)                                                      </v>
          </cell>
          <cell r="E1321">
            <v>1439139.96</v>
          </cell>
          <cell r="F1321">
            <v>86597.39</v>
          </cell>
          <cell r="H1321">
            <v>0</v>
          </cell>
          <cell r="I1321">
            <v>1352542.57</v>
          </cell>
          <cell r="J1321">
            <v>1352542.57</v>
          </cell>
        </row>
        <row r="1322">
          <cell r="C1322" t="str">
            <v xml:space="preserve">                INTEREST PAYABLE ON TERM LOAN                                                                       </v>
          </cell>
          <cell r="F1322">
            <v>6916.95</v>
          </cell>
          <cell r="H1322">
            <v>-6916.95</v>
          </cell>
          <cell r="J1322">
            <v>-6916.95</v>
          </cell>
        </row>
        <row r="1323">
          <cell r="C1323" t="str">
            <v xml:space="preserve">                SCB TERM LOAN A/C IF005551774-LOAN AMOUNT-2140239/-                                                 </v>
          </cell>
          <cell r="E1323">
            <v>1487284.86</v>
          </cell>
          <cell r="F1323">
            <v>72550.460000000006</v>
          </cell>
          <cell r="H1323">
            <v>0</v>
          </cell>
          <cell r="I1323">
            <v>1414734.4</v>
          </cell>
          <cell r="J1323">
            <v>1414734.4</v>
          </cell>
        </row>
        <row r="1324">
          <cell r="C1324" t="str">
            <v xml:space="preserve">                SCB TERM LOAN A/C IF005629436-LOAN AMOUNT 1026172/-                                                 </v>
          </cell>
          <cell r="E1324">
            <v>751304.5</v>
          </cell>
          <cell r="F1324">
            <v>36649</v>
          </cell>
          <cell r="H1324">
            <v>0</v>
          </cell>
          <cell r="I1324">
            <v>714655.5</v>
          </cell>
          <cell r="J1324">
            <v>714655.5</v>
          </cell>
        </row>
        <row r="1325">
          <cell r="C1325" t="str">
            <v xml:space="preserve">                SCB TERM LOAN A/C NO.50169076 -MSME-IF-004517982- 00156458695                                       </v>
          </cell>
          <cell r="E1325">
            <v>1933333.44</v>
          </cell>
          <cell r="F1325">
            <v>966666.66</v>
          </cell>
          <cell r="H1325">
            <v>0</v>
          </cell>
          <cell r="I1325">
            <v>966666.78</v>
          </cell>
          <cell r="J1325">
            <v>966666.78</v>
          </cell>
        </row>
        <row r="1326">
          <cell r="C1326" t="str">
            <v xml:space="preserve">                SCB TERM LOAN A/C-IF005486221- LOAN AMOUNT-2461934/-                                                </v>
          </cell>
          <cell r="E1326">
            <v>1682321.63</v>
          </cell>
          <cell r="F1326">
            <v>82064.460000000006</v>
          </cell>
          <cell r="H1326">
            <v>0</v>
          </cell>
          <cell r="I1326">
            <v>1600257.17</v>
          </cell>
          <cell r="J1326">
            <v>1600257.17</v>
          </cell>
        </row>
        <row r="1327">
          <cell r="C1327" t="str">
            <v xml:space="preserve">        UNSECURED LOANS</v>
          </cell>
          <cell r="E1327">
            <v>182925825.19</v>
          </cell>
          <cell r="F1327">
            <v>1384986.71</v>
          </cell>
          <cell r="G1327">
            <v>7200000</v>
          </cell>
          <cell r="H1327">
            <v>0</v>
          </cell>
          <cell r="I1327">
            <v>188740838.47999999</v>
          </cell>
          <cell r="J1327">
            <v>188740838.47999999</v>
          </cell>
        </row>
        <row r="1328">
          <cell r="C1328" t="str">
            <v xml:space="preserve">            UNSECURED LOANS</v>
          </cell>
          <cell r="E1328">
            <v>182925825.19</v>
          </cell>
          <cell r="F1328">
            <v>1384986.71</v>
          </cell>
          <cell r="G1328">
            <v>7200000</v>
          </cell>
          <cell r="H1328">
            <v>0</v>
          </cell>
          <cell r="I1328">
            <v>188740838.47999999</v>
          </cell>
          <cell r="J1328">
            <v>188740838.47999999</v>
          </cell>
        </row>
        <row r="1329">
          <cell r="C1329" t="str">
            <v xml:space="preserve">                AMBIKA  R  CHHABRIA                                                                                 </v>
          </cell>
          <cell r="F1329">
            <v>13532</v>
          </cell>
          <cell r="H1329">
            <v>-13532</v>
          </cell>
          <cell r="J1329">
            <v>-13532</v>
          </cell>
        </row>
        <row r="1330">
          <cell r="C1330" t="str">
            <v xml:space="preserve">                ASHA CHHABRIA LOAN A/C                                                                              </v>
          </cell>
          <cell r="E1330">
            <v>82650859.019999996</v>
          </cell>
          <cell r="F1330">
            <v>144407.17000000001</v>
          </cell>
          <cell r="G1330">
            <v>3000000</v>
          </cell>
          <cell r="H1330">
            <v>0</v>
          </cell>
          <cell r="I1330">
            <v>85506451.849999994</v>
          </cell>
          <cell r="J1330">
            <v>85506451.849999994</v>
          </cell>
        </row>
        <row r="1331">
          <cell r="C1331" t="str">
            <v xml:space="preserve">                BHARATI KALRO                                                                                       </v>
          </cell>
          <cell r="E1331">
            <v>1200000</v>
          </cell>
          <cell r="H1331">
            <v>0</v>
          </cell>
          <cell r="I1331">
            <v>1200000</v>
          </cell>
          <cell r="J1331">
            <v>1200000</v>
          </cell>
        </row>
        <row r="1332">
          <cell r="C1332" t="str">
            <v xml:space="preserve">                DNC - HUF                                                                                           </v>
          </cell>
          <cell r="E1332">
            <v>13515227.310000001</v>
          </cell>
          <cell r="H1332">
            <v>0</v>
          </cell>
          <cell r="I1332">
            <v>13515227.310000001</v>
          </cell>
          <cell r="J1332">
            <v>13515227.310000001</v>
          </cell>
        </row>
        <row r="1333">
          <cell r="C1333" t="str">
            <v xml:space="preserve">                DNC LOAN A/C                                                                                        </v>
          </cell>
          <cell r="E1333">
            <v>27781053.120000001</v>
          </cell>
          <cell r="F1333">
            <v>48335.54</v>
          </cell>
          <cell r="G1333">
            <v>3000000</v>
          </cell>
          <cell r="H1333">
            <v>0</v>
          </cell>
          <cell r="I1333">
            <v>30732717.579999998</v>
          </cell>
          <cell r="J1333">
            <v>30732717.579999998</v>
          </cell>
        </row>
        <row r="1334">
          <cell r="C1334" t="str">
            <v xml:space="preserve">                JAMUNA SATISH KUMAR OSWAL                                                                           </v>
          </cell>
          <cell r="E1334">
            <v>1090000</v>
          </cell>
          <cell r="H1334">
            <v>0</v>
          </cell>
          <cell r="I1334">
            <v>1090000</v>
          </cell>
          <cell r="J1334">
            <v>1090000</v>
          </cell>
        </row>
        <row r="1335">
          <cell r="C1335" t="str">
            <v xml:space="preserve">                RADHIECKA PERIWAAL LOAN 2                                                                           </v>
          </cell>
          <cell r="E1335">
            <v>1648500</v>
          </cell>
          <cell r="F1335">
            <v>148500</v>
          </cell>
          <cell r="H1335">
            <v>0</v>
          </cell>
          <cell r="I1335">
            <v>1500000</v>
          </cell>
          <cell r="J1335">
            <v>1500000</v>
          </cell>
        </row>
        <row r="1336">
          <cell r="C1336" t="str">
            <v xml:space="preserve">                REKHA K LUND                                                                                        </v>
          </cell>
          <cell r="E1336">
            <v>2655952</v>
          </cell>
          <cell r="H1336">
            <v>0</v>
          </cell>
          <cell r="I1336">
            <v>2655952</v>
          </cell>
          <cell r="J1336">
            <v>2655952</v>
          </cell>
        </row>
        <row r="1337">
          <cell r="C1337" t="str">
            <v xml:space="preserve">                RISHI CHHABRIA -  HUF                                                                               </v>
          </cell>
          <cell r="E1337">
            <v>10891418.130000001</v>
          </cell>
          <cell r="H1337">
            <v>0</v>
          </cell>
          <cell r="I1337">
            <v>10891418.130000001</v>
          </cell>
          <cell r="J1337">
            <v>10891418.130000001</v>
          </cell>
        </row>
        <row r="1338">
          <cell r="C1338" t="str">
            <v xml:space="preserve">                RITU CHABBRIA                                                                                       </v>
          </cell>
          <cell r="E1338">
            <v>1927191</v>
          </cell>
          <cell r="F1338">
            <v>427191</v>
          </cell>
          <cell r="H1338">
            <v>0</v>
          </cell>
          <cell r="I1338">
            <v>1500000</v>
          </cell>
          <cell r="J1338">
            <v>1500000</v>
          </cell>
        </row>
        <row r="1339">
          <cell r="C1339" t="str">
            <v xml:space="preserve">                SATYAN CHHABRIA- HUF                                                                                </v>
          </cell>
          <cell r="E1339">
            <v>10818519.529999999</v>
          </cell>
          <cell r="H1339">
            <v>0</v>
          </cell>
          <cell r="I1339">
            <v>10818519.529999999</v>
          </cell>
          <cell r="J1339">
            <v>10818519.529999999</v>
          </cell>
        </row>
        <row r="1340">
          <cell r="C1340" t="str">
            <v xml:space="preserve">                SHIBANI CHHABRIA                                                                                    </v>
          </cell>
          <cell r="E1340">
            <v>15287751.15</v>
          </cell>
          <cell r="F1340">
            <v>228000</v>
          </cell>
          <cell r="H1340">
            <v>0</v>
          </cell>
          <cell r="I1340">
            <v>15059751.15</v>
          </cell>
          <cell r="J1340">
            <v>15059751.15</v>
          </cell>
        </row>
        <row r="1341">
          <cell r="C1341" t="str">
            <v xml:space="preserve">                SHILPA RAMESH CHHABRIA                                                                              </v>
          </cell>
          <cell r="E1341">
            <v>3557400</v>
          </cell>
          <cell r="F1341">
            <v>149000</v>
          </cell>
          <cell r="H1341">
            <v>0</v>
          </cell>
          <cell r="I1341">
            <v>3408400</v>
          </cell>
          <cell r="J1341">
            <v>3408400</v>
          </cell>
        </row>
        <row r="1342">
          <cell r="C1342" t="str">
            <v xml:space="preserve">                SNEHAL DHAVAL OSWAL                                                                                 </v>
          </cell>
          <cell r="E1342">
            <v>1090000</v>
          </cell>
          <cell r="H1342">
            <v>0</v>
          </cell>
          <cell r="I1342">
            <v>1090000</v>
          </cell>
          <cell r="J1342">
            <v>1090000</v>
          </cell>
        </row>
        <row r="1343">
          <cell r="C1343" t="str">
            <v xml:space="preserve">                SUSHILA NARIAN DAS CHHABRIA                                                                         </v>
          </cell>
          <cell r="E1343">
            <v>7165932.9299999997</v>
          </cell>
          <cell r="F1343">
            <v>80000</v>
          </cell>
          <cell r="H1343">
            <v>0</v>
          </cell>
          <cell r="I1343">
            <v>7085932.9299999997</v>
          </cell>
          <cell r="J1343">
            <v>7085932.9299999997</v>
          </cell>
        </row>
        <row r="1344">
          <cell r="C1344" t="str">
            <v xml:space="preserve">                VIJAY LACHHMANDAS CHHABRIA - HUF                                                                    </v>
          </cell>
          <cell r="E1344">
            <v>1646021</v>
          </cell>
          <cell r="F1344">
            <v>146021</v>
          </cell>
          <cell r="G1344">
            <v>1200000</v>
          </cell>
          <cell r="H1344">
            <v>0</v>
          </cell>
          <cell r="I1344">
            <v>2700000</v>
          </cell>
          <cell r="J1344">
            <v>2700000</v>
          </cell>
        </row>
        <row r="1345">
          <cell r="C1345" t="str">
            <v>PURCHASE</v>
          </cell>
          <cell r="F1345">
            <v>22521641.629999999</v>
          </cell>
          <cell r="G1345">
            <v>2493185.4</v>
          </cell>
          <cell r="H1345">
            <v>-20028456.23</v>
          </cell>
          <cell r="J1345">
            <v>-20028456.23</v>
          </cell>
        </row>
        <row r="1346">
          <cell r="C1346" t="str">
            <v xml:space="preserve">    BRANCH TRANFER IN</v>
          </cell>
          <cell r="F1346">
            <v>209285.06</v>
          </cell>
          <cell r="H1346">
            <v>-209285.06</v>
          </cell>
          <cell r="J1346">
            <v>-209285.06</v>
          </cell>
        </row>
        <row r="1347">
          <cell r="C1347" t="str">
            <v xml:space="preserve">        GST STOCK TRANSFER IN 5%                                                                            </v>
          </cell>
          <cell r="F1347">
            <v>209285.06</v>
          </cell>
          <cell r="H1347">
            <v>-209285.06</v>
          </cell>
          <cell r="J1347">
            <v>-209285.06</v>
          </cell>
        </row>
        <row r="1348">
          <cell r="C1348" t="str">
            <v xml:space="preserve">    PURCHASE</v>
          </cell>
          <cell r="F1348">
            <v>22312356.57</v>
          </cell>
          <cell r="G1348">
            <v>2493185.4</v>
          </cell>
          <cell r="H1348">
            <v>-19819171.170000002</v>
          </cell>
          <cell r="J1348">
            <v>-19819171.170000002</v>
          </cell>
        </row>
        <row r="1349">
          <cell r="C1349" t="str">
            <v xml:space="preserve">        PURCHASE</v>
          </cell>
          <cell r="F1349">
            <v>22312356.57</v>
          </cell>
          <cell r="G1349">
            <v>2493185.4</v>
          </cell>
          <cell r="H1349">
            <v>-19819171.170000002</v>
          </cell>
          <cell r="J1349">
            <v>-19819171.170000002</v>
          </cell>
        </row>
        <row r="1350">
          <cell r="C1350" t="str">
            <v xml:space="preserve">            PURCHASE</v>
          </cell>
          <cell r="F1350">
            <v>22312356.57</v>
          </cell>
          <cell r="G1350">
            <v>2493185.4</v>
          </cell>
          <cell r="H1350">
            <v>-19819171.170000002</v>
          </cell>
          <cell r="J1350">
            <v>-19819171.170000002</v>
          </cell>
        </row>
        <row r="1351">
          <cell r="C1351" t="str">
            <v xml:space="preserve">                GST PURCHASE 12%                                                                                    </v>
          </cell>
          <cell r="F1351">
            <v>559797.14</v>
          </cell>
          <cell r="H1351">
            <v>-559797.14</v>
          </cell>
          <cell r="J1351">
            <v>-559797.14</v>
          </cell>
        </row>
        <row r="1352">
          <cell r="C1352" t="str">
            <v xml:space="preserve">                GST PURCHASE 18%                                                                                    </v>
          </cell>
          <cell r="F1352">
            <v>796403.8</v>
          </cell>
          <cell r="H1352">
            <v>-796403.8</v>
          </cell>
          <cell r="J1352">
            <v>-796403.8</v>
          </cell>
        </row>
        <row r="1353">
          <cell r="C1353" t="str">
            <v xml:space="preserve">                GST PURCHASE 5%                                                                                     </v>
          </cell>
          <cell r="F1353">
            <v>684251.77</v>
          </cell>
          <cell r="G1353">
            <v>2182090</v>
          </cell>
          <cell r="H1353">
            <v>0</v>
          </cell>
          <cell r="I1353">
            <v>1497838.23</v>
          </cell>
          <cell r="J1353">
            <v>1497838.23</v>
          </cell>
        </row>
        <row r="1354">
          <cell r="C1354" t="str">
            <v xml:space="preserve">                GST PURCHASE TAXFREE                                                                                </v>
          </cell>
          <cell r="F1354">
            <v>7143</v>
          </cell>
          <cell r="H1354">
            <v>-7143</v>
          </cell>
          <cell r="J1354">
            <v>-7143</v>
          </cell>
        </row>
        <row r="1355">
          <cell r="C1355" t="str">
            <v xml:space="preserve">                IGST PURCHASE 12%                                                                                   </v>
          </cell>
          <cell r="F1355">
            <v>2667454.7799999998</v>
          </cell>
          <cell r="G1355">
            <v>55557.48</v>
          </cell>
          <cell r="H1355">
            <v>-2611897.2999999998</v>
          </cell>
          <cell r="J1355">
            <v>-2611897.2999999998</v>
          </cell>
        </row>
        <row r="1356">
          <cell r="C1356" t="str">
            <v xml:space="preserve">                IGST PURCHASE 18%                                                                                   </v>
          </cell>
          <cell r="F1356">
            <v>301151.01</v>
          </cell>
          <cell r="H1356">
            <v>-301151.01</v>
          </cell>
          <cell r="J1356">
            <v>-301151.01</v>
          </cell>
        </row>
        <row r="1357">
          <cell r="C1357" t="str">
            <v xml:space="preserve">                IGST PURCHASE 5%                                                                                    </v>
          </cell>
          <cell r="F1357">
            <v>17264525.07</v>
          </cell>
          <cell r="G1357">
            <v>255537.92000000001</v>
          </cell>
          <cell r="H1357">
            <v>-17008987.149999999</v>
          </cell>
          <cell r="J1357">
            <v>-17008987.149999999</v>
          </cell>
        </row>
        <row r="1358">
          <cell r="C1358" t="str">
            <v xml:space="preserve">                PURCHASE CST 5% A/C                                                                                 </v>
          </cell>
          <cell r="F1358">
            <v>3100</v>
          </cell>
          <cell r="H1358">
            <v>-3100</v>
          </cell>
          <cell r="J1358">
            <v>-3100</v>
          </cell>
        </row>
        <row r="1359">
          <cell r="C1359" t="str">
            <v xml:space="preserve">                PURCHASE IMPORT A/C                                                                                 </v>
          </cell>
          <cell r="F1359">
            <v>23980</v>
          </cell>
          <cell r="H1359">
            <v>-23980</v>
          </cell>
          <cell r="J1359">
            <v>-23980</v>
          </cell>
        </row>
        <row r="1360">
          <cell r="C1360" t="str">
            <v xml:space="preserve">                PURCHASE TAXFREE A/C                                                                                </v>
          </cell>
          <cell r="F1360">
            <v>4550</v>
          </cell>
          <cell r="H1360">
            <v>-4550</v>
          </cell>
          <cell r="J1360">
            <v>-4550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"/>
    </sheetNames>
    <sheetDataSet>
      <sheetData sheetId="0">
        <row r="4">
          <cell r="C4" t="str">
            <v>BRANCH CONTROL</v>
          </cell>
          <cell r="F4">
            <v>535062.88</v>
          </cell>
          <cell r="G4">
            <v>536145</v>
          </cell>
          <cell r="I4">
            <v>1082.1199999999999</v>
          </cell>
          <cell r="J4">
            <v>0</v>
          </cell>
          <cell r="K4">
            <v>1082.1199999999999</v>
          </cell>
        </row>
        <row r="5">
          <cell r="C5" t="str">
            <v xml:space="preserve">    EBO</v>
          </cell>
          <cell r="D5">
            <v>4840822.47</v>
          </cell>
          <cell r="F5">
            <v>246973</v>
          </cell>
          <cell r="G5">
            <v>246687</v>
          </cell>
          <cell r="H5">
            <v>4841108.47</v>
          </cell>
          <cell r="J5">
            <v>-4841108.47</v>
          </cell>
          <cell r="K5">
            <v>-4841108.47</v>
          </cell>
        </row>
        <row r="6">
          <cell r="C6" t="str">
            <v xml:space="preserve">        BRANCH TRANSFER - COSMOS MALL- SILLIGURI -SILIGURI</v>
          </cell>
          <cell r="D6">
            <v>3457382.28</v>
          </cell>
          <cell r="F6">
            <v>246973</v>
          </cell>
          <cell r="G6">
            <v>246687</v>
          </cell>
          <cell r="H6">
            <v>3457668.28</v>
          </cell>
          <cell r="J6">
            <v>-3457668.28</v>
          </cell>
          <cell r="K6">
            <v>-3457668.28</v>
          </cell>
        </row>
        <row r="7">
          <cell r="C7" t="str">
            <v xml:space="preserve">        BRANCH TRANSFER - SEASON MALL- PUNE -PUNE</v>
          </cell>
          <cell r="D7">
            <v>1383440.19</v>
          </cell>
          <cell r="H7">
            <v>1383440.19</v>
          </cell>
          <cell r="J7">
            <v>-1383440.19</v>
          </cell>
          <cell r="K7">
            <v>-1383440.19</v>
          </cell>
        </row>
        <row r="8">
          <cell r="C8" t="str">
            <v xml:space="preserve">    HO</v>
          </cell>
          <cell r="E8">
            <v>4840822.47</v>
          </cell>
          <cell r="F8">
            <v>288089.88</v>
          </cell>
          <cell r="G8">
            <v>289458</v>
          </cell>
          <cell r="I8">
            <v>4842190.59</v>
          </cell>
          <cell r="J8">
            <v>0</v>
          </cell>
          <cell r="K8">
            <v>4842190.59</v>
          </cell>
        </row>
        <row r="9">
          <cell r="C9" t="str">
            <v xml:space="preserve">        INLEATHER BATCH TG PALYA      -BANGALORE</v>
          </cell>
          <cell r="E9">
            <v>4840822.47</v>
          </cell>
          <cell r="F9">
            <v>288089.88</v>
          </cell>
          <cell r="G9">
            <v>289458</v>
          </cell>
          <cell r="I9">
            <v>4842190.59</v>
          </cell>
          <cell r="J9">
            <v>0</v>
          </cell>
          <cell r="K9">
            <v>4842190.59</v>
          </cell>
        </row>
        <row r="10">
          <cell r="C10" t="str">
            <v>DIRECT EXPENSES</v>
          </cell>
          <cell r="F10">
            <v>103861325.29000001</v>
          </cell>
          <cell r="G10">
            <v>126315</v>
          </cell>
          <cell r="H10">
            <v>103735010.29000001</v>
          </cell>
          <cell r="J10">
            <v>-103735010.29000001</v>
          </cell>
          <cell r="K10">
            <v>-103735010.29000001</v>
          </cell>
        </row>
        <row r="11">
          <cell r="C11" t="str">
            <v xml:space="preserve">    CARRIAGE INWARDS</v>
          </cell>
          <cell r="F11">
            <v>385233</v>
          </cell>
          <cell r="G11">
            <v>911</v>
          </cell>
          <cell r="H11">
            <v>384322</v>
          </cell>
          <cell r="J11">
            <v>-384322</v>
          </cell>
          <cell r="K11">
            <v>-384322</v>
          </cell>
        </row>
        <row r="12">
          <cell r="C12" t="str">
            <v xml:space="preserve">        CARRIAGE INWARD BILL                                                                                </v>
          </cell>
          <cell r="F12">
            <v>385033</v>
          </cell>
          <cell r="G12">
            <v>911</v>
          </cell>
          <cell r="H12">
            <v>384122</v>
          </cell>
          <cell r="J12">
            <v>-384122</v>
          </cell>
          <cell r="K12">
            <v>-384122</v>
          </cell>
        </row>
        <row r="13">
          <cell r="C13" t="str">
            <v xml:space="preserve">        FREIGHT CHARGES                                                                                     </v>
          </cell>
          <cell r="F13">
            <v>200</v>
          </cell>
          <cell r="H13">
            <v>200</v>
          </cell>
          <cell r="J13">
            <v>-200</v>
          </cell>
          <cell r="K13">
            <v>-200</v>
          </cell>
        </row>
        <row r="14">
          <cell r="C14" t="str">
            <v xml:space="preserve">    FIRST AID EXPENSES AS PER FACTORY ACTS</v>
          </cell>
          <cell r="F14">
            <v>3490</v>
          </cell>
          <cell r="H14">
            <v>3490</v>
          </cell>
          <cell r="J14">
            <v>-3490</v>
          </cell>
          <cell r="K14">
            <v>-3490</v>
          </cell>
        </row>
        <row r="15">
          <cell r="C15" t="str">
            <v xml:space="preserve">        FIRST AID EXPENSES AS  PER FACTORY ACT                                                              </v>
          </cell>
          <cell r="F15">
            <v>3490</v>
          </cell>
          <cell r="H15">
            <v>3490</v>
          </cell>
          <cell r="J15">
            <v>-3490</v>
          </cell>
          <cell r="K15">
            <v>-3490</v>
          </cell>
        </row>
        <row r="16">
          <cell r="C16" t="str">
            <v xml:space="preserve">    JOB WORK CHARGE</v>
          </cell>
          <cell r="F16">
            <v>3797866.7</v>
          </cell>
          <cell r="H16">
            <v>3797866.7</v>
          </cell>
          <cell r="J16">
            <v>-3797866.7</v>
          </cell>
          <cell r="K16">
            <v>-3797866.7</v>
          </cell>
        </row>
        <row r="17">
          <cell r="C17" t="str">
            <v xml:space="preserve">        JOB WORK PURCHASE-DYEING                                                                            </v>
          </cell>
          <cell r="F17">
            <v>33494</v>
          </cell>
          <cell r="H17">
            <v>33494</v>
          </cell>
          <cell r="J17">
            <v>-33494</v>
          </cell>
          <cell r="K17">
            <v>-33494</v>
          </cell>
        </row>
        <row r="18">
          <cell r="C18" t="str">
            <v xml:space="preserve">        JOB WORK PURCHASE-EMBROIDERY                                                                        </v>
          </cell>
          <cell r="F18">
            <v>43614</v>
          </cell>
          <cell r="H18">
            <v>43614</v>
          </cell>
          <cell r="J18">
            <v>-43614</v>
          </cell>
          <cell r="K18">
            <v>-43614</v>
          </cell>
        </row>
        <row r="19">
          <cell r="C19" t="str">
            <v xml:space="preserve">        JOB WORK PURCHASE-OTHERS                                                                            </v>
          </cell>
          <cell r="F19">
            <v>73217</v>
          </cell>
          <cell r="H19">
            <v>73217</v>
          </cell>
          <cell r="J19">
            <v>-73217</v>
          </cell>
          <cell r="K19">
            <v>-73217</v>
          </cell>
        </row>
        <row r="20">
          <cell r="C20" t="str">
            <v xml:space="preserve">        JOB WORK PURCHASE-PRINTING                                                                          </v>
          </cell>
          <cell r="F20">
            <v>13793</v>
          </cell>
          <cell r="H20">
            <v>13793</v>
          </cell>
          <cell r="J20">
            <v>-13793</v>
          </cell>
          <cell r="K20">
            <v>-13793</v>
          </cell>
        </row>
        <row r="21">
          <cell r="C21" t="str">
            <v xml:space="preserve">        JOB WORK PURCHASE-STICHING                                                                          </v>
          </cell>
          <cell r="F21">
            <v>1353378</v>
          </cell>
          <cell r="H21">
            <v>1353378</v>
          </cell>
          <cell r="J21">
            <v>-1353378</v>
          </cell>
          <cell r="K21">
            <v>-1353378</v>
          </cell>
        </row>
        <row r="22">
          <cell r="C22" t="str">
            <v xml:space="preserve">        JOB WORK PURCHASE-WASHING GST@5%                                                                    </v>
          </cell>
          <cell r="F22">
            <v>2280370.7000000002</v>
          </cell>
          <cell r="H22">
            <v>2280370.7000000002</v>
          </cell>
          <cell r="J22">
            <v>-2280370.7000000002</v>
          </cell>
          <cell r="K22">
            <v>-2280370.7000000002</v>
          </cell>
        </row>
        <row r="23">
          <cell r="C23" t="str">
            <v xml:space="preserve">    MANUFACTURING EXPENSE</v>
          </cell>
          <cell r="F23">
            <v>123700.72</v>
          </cell>
          <cell r="H23">
            <v>123700.72</v>
          </cell>
          <cell r="J23">
            <v>-123700.72</v>
          </cell>
          <cell r="K23">
            <v>-123700.72</v>
          </cell>
        </row>
        <row r="24">
          <cell r="C24" t="str">
            <v xml:space="preserve">        LAB TEST CHARGES                                                                                    </v>
          </cell>
          <cell r="F24">
            <v>123700.72</v>
          </cell>
          <cell r="H24">
            <v>123700.72</v>
          </cell>
          <cell r="J24">
            <v>-123700.72</v>
          </cell>
          <cell r="K24">
            <v>-123700.72</v>
          </cell>
        </row>
        <row r="25">
          <cell r="C25" t="str">
            <v xml:space="preserve">    POWER &amp; FULES</v>
          </cell>
          <cell r="F25">
            <v>1650400</v>
          </cell>
          <cell r="G25">
            <v>125404</v>
          </cell>
          <cell r="H25">
            <v>1524996</v>
          </cell>
          <cell r="J25">
            <v>-1524996</v>
          </cell>
          <cell r="K25">
            <v>-1524996</v>
          </cell>
        </row>
        <row r="26">
          <cell r="C26" t="str">
            <v xml:space="preserve">        DIESEL AND OIL FOR GENERATOR                                                                        </v>
          </cell>
          <cell r="F26">
            <v>115021</v>
          </cell>
          <cell r="H26">
            <v>115021</v>
          </cell>
          <cell r="J26">
            <v>-115021</v>
          </cell>
          <cell r="K26">
            <v>-115021</v>
          </cell>
        </row>
        <row r="27">
          <cell r="C27" t="str">
            <v xml:space="preserve">        ELECTRICITY AND WATER CHARGES                                                                       </v>
          </cell>
          <cell r="F27">
            <v>1535379</v>
          </cell>
          <cell r="G27">
            <v>125404</v>
          </cell>
          <cell r="H27">
            <v>1409975</v>
          </cell>
          <cell r="J27">
            <v>-1409975</v>
          </cell>
          <cell r="K27">
            <v>-1409975</v>
          </cell>
        </row>
        <row r="28">
          <cell r="C28" t="str">
            <v xml:space="preserve">    RENT RATE &amp; TAX</v>
          </cell>
          <cell r="F28">
            <v>2708976</v>
          </cell>
          <cell r="H28">
            <v>2708976</v>
          </cell>
          <cell r="J28">
            <v>-2708976</v>
          </cell>
          <cell r="K28">
            <v>-2708976</v>
          </cell>
        </row>
        <row r="29">
          <cell r="C29" t="str">
            <v xml:space="preserve">        RENT FACTORY                                                                                        </v>
          </cell>
          <cell r="F29">
            <v>2708976</v>
          </cell>
          <cell r="H29">
            <v>2708976</v>
          </cell>
          <cell r="J29">
            <v>-2708976</v>
          </cell>
          <cell r="K29">
            <v>-2708976</v>
          </cell>
        </row>
        <row r="30">
          <cell r="C30" t="str">
            <v xml:space="preserve">    SIS SALES TRADING STOCKS</v>
          </cell>
          <cell r="F30">
            <v>63495464</v>
          </cell>
          <cell r="H30">
            <v>63495464</v>
          </cell>
          <cell r="J30">
            <v>-63495464</v>
          </cell>
          <cell r="K30">
            <v>-63495464</v>
          </cell>
        </row>
        <row r="31">
          <cell r="C31" t="str">
            <v xml:space="preserve">        SIS SALES TRADING STOCK</v>
          </cell>
          <cell r="F31">
            <v>63495464</v>
          </cell>
          <cell r="H31">
            <v>63495464</v>
          </cell>
          <cell r="J31">
            <v>-63495464</v>
          </cell>
          <cell r="K31">
            <v>-63495464</v>
          </cell>
        </row>
        <row r="32">
          <cell r="C32" t="str">
            <v xml:space="preserve">            SOR STOCK WITH LFS &amp; SIS                                                                            </v>
          </cell>
          <cell r="F32">
            <v>63495464</v>
          </cell>
          <cell r="H32">
            <v>63495464</v>
          </cell>
          <cell r="J32">
            <v>-63495464</v>
          </cell>
          <cell r="K32">
            <v>-63495464</v>
          </cell>
        </row>
        <row r="33">
          <cell r="C33" t="str">
            <v xml:space="preserve">    WAGES AND SALARY</v>
          </cell>
          <cell r="F33">
            <v>24294517</v>
          </cell>
          <cell r="H33">
            <v>24294517</v>
          </cell>
          <cell r="J33">
            <v>-24294517</v>
          </cell>
          <cell r="K33">
            <v>-24294517</v>
          </cell>
        </row>
        <row r="34">
          <cell r="C34" t="str">
            <v xml:space="preserve">        BONUS FOR WORKERS                                                                                   </v>
          </cell>
          <cell r="F34">
            <v>928087</v>
          </cell>
          <cell r="H34">
            <v>928087</v>
          </cell>
          <cell r="J34">
            <v>-928087</v>
          </cell>
          <cell r="K34">
            <v>-928087</v>
          </cell>
        </row>
        <row r="35">
          <cell r="C35" t="str">
            <v xml:space="preserve">        ESI EMPLOYER CONTRIBUTION                                                                           </v>
          </cell>
          <cell r="F35">
            <v>675144</v>
          </cell>
          <cell r="H35">
            <v>675144</v>
          </cell>
          <cell r="J35">
            <v>-675144</v>
          </cell>
          <cell r="K35">
            <v>-675144</v>
          </cell>
        </row>
        <row r="36">
          <cell r="C36" t="str">
            <v xml:space="preserve">        LEAVE ENCASHMENT ( WORKERS)                                                                         </v>
          </cell>
          <cell r="F36">
            <v>544609</v>
          </cell>
          <cell r="H36">
            <v>544609</v>
          </cell>
          <cell r="J36">
            <v>-544609</v>
          </cell>
          <cell r="K36">
            <v>-544609</v>
          </cell>
        </row>
        <row r="37">
          <cell r="C37" t="str">
            <v xml:space="preserve">        OVER TIME WAGES                                                                                     </v>
          </cell>
          <cell r="F37">
            <v>128865</v>
          </cell>
          <cell r="H37">
            <v>128865</v>
          </cell>
          <cell r="J37">
            <v>-128865</v>
          </cell>
          <cell r="K37">
            <v>-128865</v>
          </cell>
        </row>
        <row r="38">
          <cell r="C38" t="str">
            <v xml:space="preserve">        PF ADMIN CHARGES                                                                                    </v>
          </cell>
          <cell r="F38">
            <v>88784</v>
          </cell>
          <cell r="H38">
            <v>88784</v>
          </cell>
          <cell r="J38">
            <v>-88784</v>
          </cell>
          <cell r="K38">
            <v>-88784</v>
          </cell>
        </row>
        <row r="39">
          <cell r="C39" t="str">
            <v xml:space="preserve">        PF EMPLOYER  CONTRIBUTION                                                                           </v>
          </cell>
          <cell r="F39">
            <v>2219688</v>
          </cell>
          <cell r="H39">
            <v>2219688</v>
          </cell>
          <cell r="J39">
            <v>-2219688</v>
          </cell>
          <cell r="K39">
            <v>-2219688</v>
          </cell>
        </row>
        <row r="40">
          <cell r="C40" t="str">
            <v xml:space="preserve">        PIECE RATE WORK CHARGES                                                                             </v>
          </cell>
          <cell r="F40">
            <v>1759828</v>
          </cell>
          <cell r="H40">
            <v>1759828</v>
          </cell>
          <cell r="J40">
            <v>-1759828</v>
          </cell>
          <cell r="K40">
            <v>-1759828</v>
          </cell>
        </row>
        <row r="41">
          <cell r="C41" t="str">
            <v xml:space="preserve">        SECURITY EXPENSES ( FACTORY)                                                                        </v>
          </cell>
          <cell r="F41">
            <v>741397</v>
          </cell>
          <cell r="H41">
            <v>741397</v>
          </cell>
          <cell r="J41">
            <v>-741397</v>
          </cell>
          <cell r="K41">
            <v>-741397</v>
          </cell>
        </row>
        <row r="42">
          <cell r="C42" t="str">
            <v xml:space="preserve">        WAGES                                                                                               </v>
          </cell>
          <cell r="F42">
            <v>17208115</v>
          </cell>
          <cell r="H42">
            <v>17208115</v>
          </cell>
          <cell r="J42">
            <v>-17208115</v>
          </cell>
          <cell r="K42">
            <v>-17208115</v>
          </cell>
        </row>
        <row r="43">
          <cell r="C43" t="str">
            <v xml:space="preserve">    STOCK AT BANGALORE GODOWN (TRADING )                                                                </v>
          </cell>
          <cell r="F43">
            <v>7401677.8700000001</v>
          </cell>
          <cell r="H43">
            <v>7401677.8700000001</v>
          </cell>
          <cell r="J43">
            <v>-7401677.8700000001</v>
          </cell>
          <cell r="K43">
            <v>-7401677.8700000001</v>
          </cell>
        </row>
        <row r="44">
          <cell r="C44" t="str">
            <v>OPENING STOCK</v>
          </cell>
          <cell r="D44">
            <v>224680034.13999999</v>
          </cell>
          <cell r="H44">
            <v>224680034.13999999</v>
          </cell>
          <cell r="J44">
            <v>-224680034.13999999</v>
          </cell>
          <cell r="K44">
            <v>-224680034.13999999</v>
          </cell>
        </row>
        <row r="45">
          <cell r="C45" t="str">
            <v xml:space="preserve">    OPENING STOCK AS 0104                                                                               </v>
          </cell>
          <cell r="D45">
            <v>205061056.19999999</v>
          </cell>
          <cell r="H45">
            <v>205061056.19999999</v>
          </cell>
          <cell r="J45">
            <v>-205061056.19999999</v>
          </cell>
          <cell r="K45">
            <v>-205061056.19999999</v>
          </cell>
        </row>
        <row r="46">
          <cell r="C46" t="str">
            <v xml:space="preserve">    WIP STOCK                                                                                           </v>
          </cell>
          <cell r="D46">
            <v>19618977.940000001</v>
          </cell>
          <cell r="H46">
            <v>19618977.940000001</v>
          </cell>
          <cell r="J46">
            <v>-19618977.940000001</v>
          </cell>
          <cell r="K46">
            <v>-19618977.940000001</v>
          </cell>
        </row>
        <row r="47">
          <cell r="C47" t="str">
            <v>SALES</v>
          </cell>
          <cell r="F47">
            <v>14922896.91</v>
          </cell>
          <cell r="G47">
            <v>175323751.38999999</v>
          </cell>
          <cell r="I47">
            <v>160400854.47999999</v>
          </cell>
          <cell r="J47">
            <v>0</v>
          </cell>
          <cell r="K47">
            <v>160400854.47999999</v>
          </cell>
        </row>
        <row r="48">
          <cell r="C48" t="str">
            <v xml:space="preserve">    BRANCH STOCK TRANSFER</v>
          </cell>
          <cell r="F48">
            <v>231236.63</v>
          </cell>
          <cell r="G48">
            <v>235212.79</v>
          </cell>
          <cell r="I48">
            <v>3976.16</v>
          </cell>
          <cell r="J48">
            <v>0</v>
          </cell>
          <cell r="K48">
            <v>3976.16</v>
          </cell>
        </row>
        <row r="49">
          <cell r="C49" t="str">
            <v xml:space="preserve">        GST STOCK TRANSFER OUT 12%                                                                          </v>
          </cell>
          <cell r="F49">
            <v>55557.48</v>
          </cell>
          <cell r="H49">
            <v>55557.48</v>
          </cell>
          <cell r="J49">
            <v>-55557.48</v>
          </cell>
          <cell r="K49">
            <v>-55557.48</v>
          </cell>
        </row>
        <row r="50">
          <cell r="C50" t="str">
            <v xml:space="preserve">        GST STOCK TRANSFER OUT 5%                                                                           </v>
          </cell>
          <cell r="F50">
            <v>175679.15</v>
          </cell>
          <cell r="G50">
            <v>235212.79</v>
          </cell>
          <cell r="I50">
            <v>59533.64</v>
          </cell>
          <cell r="J50">
            <v>0</v>
          </cell>
          <cell r="K50">
            <v>59533.64</v>
          </cell>
        </row>
        <row r="51">
          <cell r="C51" t="str">
            <v xml:space="preserve">    EXPORT SALE</v>
          </cell>
          <cell r="G51">
            <v>558066</v>
          </cell>
          <cell r="I51">
            <v>558066</v>
          </cell>
          <cell r="J51">
            <v>0</v>
          </cell>
          <cell r="K51">
            <v>558066</v>
          </cell>
        </row>
        <row r="52">
          <cell r="C52" t="str">
            <v xml:space="preserve">        SALES EXPORT A/C                                                                                    </v>
          </cell>
          <cell r="G52">
            <v>558066</v>
          </cell>
          <cell r="I52">
            <v>558066</v>
          </cell>
          <cell r="J52">
            <v>0</v>
          </cell>
          <cell r="K52">
            <v>558066</v>
          </cell>
        </row>
        <row r="53">
          <cell r="C53" t="str">
            <v xml:space="preserve">    SALE</v>
          </cell>
          <cell r="F53">
            <v>14691660.279999999</v>
          </cell>
          <cell r="G53">
            <v>84748020.599999994</v>
          </cell>
          <cell r="I53">
            <v>70056360.319999993</v>
          </cell>
          <cell r="J53">
            <v>0</v>
          </cell>
          <cell r="K53">
            <v>70056360.319999993</v>
          </cell>
        </row>
        <row r="54">
          <cell r="C54" t="str">
            <v xml:space="preserve">        GST SALE 12%                                                                                        </v>
          </cell>
          <cell r="F54">
            <v>2017935.53</v>
          </cell>
          <cell r="G54">
            <v>6592322.8300000001</v>
          </cell>
          <cell r="I54">
            <v>4574387.3</v>
          </cell>
          <cell r="J54">
            <v>0</v>
          </cell>
          <cell r="K54">
            <v>4574387.3</v>
          </cell>
        </row>
        <row r="55">
          <cell r="C55" t="str">
            <v xml:space="preserve">        GST SALE 18%                                                                                        </v>
          </cell>
          <cell r="G55">
            <v>22.28</v>
          </cell>
          <cell r="I55">
            <v>22.28</v>
          </cell>
          <cell r="J55">
            <v>0</v>
          </cell>
          <cell r="K55">
            <v>22.28</v>
          </cell>
        </row>
        <row r="56">
          <cell r="C56" t="str">
            <v xml:space="preserve">        GST SALE 5%                                                                                         </v>
          </cell>
          <cell r="F56">
            <v>661669.02</v>
          </cell>
          <cell r="G56">
            <v>20140810.550000001</v>
          </cell>
          <cell r="I56">
            <v>19479141.530000001</v>
          </cell>
          <cell r="J56">
            <v>0</v>
          </cell>
          <cell r="K56">
            <v>19479141.530000001</v>
          </cell>
        </row>
        <row r="57">
          <cell r="C57" t="str">
            <v xml:space="preserve">        IGST SALE 12%</v>
          </cell>
          <cell r="F57">
            <v>8573122.8499999996</v>
          </cell>
          <cell r="G57">
            <v>19235486.84</v>
          </cell>
          <cell r="I57">
            <v>10662363.99</v>
          </cell>
          <cell r="J57">
            <v>0</v>
          </cell>
          <cell r="K57">
            <v>10662363.99</v>
          </cell>
        </row>
        <row r="58">
          <cell r="C58" t="str">
            <v xml:space="preserve">        IGST SALE 18%                                                                                       </v>
          </cell>
          <cell r="G58">
            <v>101049.48</v>
          </cell>
          <cell r="I58">
            <v>101049.48</v>
          </cell>
          <cell r="J58">
            <v>0</v>
          </cell>
          <cell r="K58">
            <v>101049.48</v>
          </cell>
        </row>
        <row r="59">
          <cell r="C59" t="str">
            <v xml:space="preserve">        IGST SALE 5%</v>
          </cell>
          <cell r="F59">
            <v>3438932.88</v>
          </cell>
          <cell r="G59">
            <v>38678328.619999997</v>
          </cell>
          <cell r="I59">
            <v>35239395.740000002</v>
          </cell>
          <cell r="J59">
            <v>0</v>
          </cell>
          <cell r="K59">
            <v>35239395.740000002</v>
          </cell>
        </row>
        <row r="60">
          <cell r="C60" t="str">
            <v xml:space="preserve">    SOR SALE</v>
          </cell>
          <cell r="G60">
            <v>89782452</v>
          </cell>
          <cell r="I60">
            <v>89782452</v>
          </cell>
          <cell r="J60">
            <v>0</v>
          </cell>
          <cell r="K60">
            <v>89782452</v>
          </cell>
        </row>
        <row r="61">
          <cell r="C61" t="str">
            <v xml:space="preserve">        SALES LFS CONSOLIDATED                                                                              </v>
          </cell>
          <cell r="G61">
            <v>89782452</v>
          </cell>
          <cell r="I61">
            <v>89782452</v>
          </cell>
          <cell r="J61">
            <v>0</v>
          </cell>
          <cell r="K61">
            <v>89782452</v>
          </cell>
        </row>
        <row r="62">
          <cell r="C62" t="str">
            <v>CURRENT ASSETS</v>
          </cell>
          <cell r="D62">
            <v>170697876.56</v>
          </cell>
          <cell r="F62">
            <v>205484345.44</v>
          </cell>
          <cell r="G62">
            <v>219863096.53999999</v>
          </cell>
          <cell r="H62">
            <v>156319125.46000001</v>
          </cell>
          <cell r="J62">
            <v>-156319125.46000001</v>
          </cell>
          <cell r="K62">
            <v>-156319125.46000001</v>
          </cell>
        </row>
        <row r="63">
          <cell r="C63" t="str">
            <v xml:space="preserve">    BANK ACCOUNTS</v>
          </cell>
          <cell r="D63">
            <v>247966.28</v>
          </cell>
          <cell r="F63">
            <v>18650940.050000001</v>
          </cell>
          <cell r="G63">
            <v>18772065.579999998</v>
          </cell>
          <cell r="H63">
            <v>126840.75</v>
          </cell>
          <cell r="J63">
            <v>-126840.75</v>
          </cell>
          <cell r="K63">
            <v>-126840.75</v>
          </cell>
        </row>
        <row r="64">
          <cell r="C64" t="str">
            <v xml:space="preserve">        CURRENT A/C</v>
          </cell>
          <cell r="D64">
            <v>177887.28</v>
          </cell>
          <cell r="F64">
            <v>17669494.050000001</v>
          </cell>
          <cell r="G64">
            <v>17859819.579999998</v>
          </cell>
          <cell r="I64">
            <v>12438.25</v>
          </cell>
          <cell r="J64">
            <v>0</v>
          </cell>
          <cell r="K64">
            <v>12438.25</v>
          </cell>
        </row>
        <row r="65">
          <cell r="C65" t="str">
            <v xml:space="preserve">            CANARA BANK - AVENUE ROAD BANGALORE BRANCH A/C 0402261030026                                        </v>
          </cell>
          <cell r="D65">
            <v>122448.08</v>
          </cell>
          <cell r="F65">
            <v>17420434.399999999</v>
          </cell>
          <cell r="G65">
            <v>17514435.940000001</v>
          </cell>
          <cell r="H65">
            <v>28446.54</v>
          </cell>
          <cell r="J65">
            <v>-28446.54</v>
          </cell>
          <cell r="K65">
            <v>-28446.54</v>
          </cell>
        </row>
        <row r="66">
          <cell r="C66" t="str">
            <v xml:space="preserve">            CANARA BANK - TUMKUR BRANCH - A/C NO.0522201001733                                                  </v>
          </cell>
          <cell r="D66">
            <v>47340.4</v>
          </cell>
          <cell r="G66">
            <v>90534.399999999994</v>
          </cell>
          <cell r="I66">
            <v>43194</v>
          </cell>
          <cell r="J66">
            <v>0</v>
          </cell>
          <cell r="K66">
            <v>43194</v>
          </cell>
        </row>
        <row r="67">
          <cell r="C67" t="str">
            <v xml:space="preserve">            HDFC BANK - A/C NO. 00412000022731                                                                  </v>
          </cell>
          <cell r="D67">
            <v>5167.3500000000004</v>
          </cell>
          <cell r="F67">
            <v>113621.88</v>
          </cell>
          <cell r="G67">
            <v>117252.47</v>
          </cell>
          <cell r="H67">
            <v>1536.76</v>
          </cell>
          <cell r="J67">
            <v>-1536.76</v>
          </cell>
          <cell r="K67">
            <v>-1536.76</v>
          </cell>
        </row>
        <row r="68">
          <cell r="C68" t="str">
            <v xml:space="preserve">            HDFC BANK - A/C NO. 00412320001421                                                                  </v>
          </cell>
          <cell r="D68">
            <v>2159</v>
          </cell>
          <cell r="F68">
            <v>135437.76999999999</v>
          </cell>
          <cell r="G68">
            <v>137596.76999999999</v>
          </cell>
          <cell r="J68">
            <v>0</v>
          </cell>
          <cell r="K68">
            <v>0</v>
          </cell>
        </row>
        <row r="69">
          <cell r="C69" t="str">
            <v xml:space="preserve">            SBI A/C  NO. 31327489024                                                                            </v>
          </cell>
          <cell r="D69">
            <v>772.45</v>
          </cell>
          <cell r="H69">
            <v>772.45</v>
          </cell>
          <cell r="J69">
            <v>-772.45</v>
          </cell>
          <cell r="K69">
            <v>-772.45</v>
          </cell>
        </row>
        <row r="70">
          <cell r="C70" t="str">
            <v xml:space="preserve">        GRATUITY A/C</v>
          </cell>
          <cell r="D70">
            <v>70079</v>
          </cell>
          <cell r="F70">
            <v>981446</v>
          </cell>
          <cell r="G70">
            <v>912246</v>
          </cell>
          <cell r="H70">
            <v>139279</v>
          </cell>
          <cell r="J70">
            <v>-139279</v>
          </cell>
          <cell r="K70">
            <v>-139279</v>
          </cell>
        </row>
        <row r="71">
          <cell r="C71" t="str">
            <v xml:space="preserve">            GRATUITY A/C - NO.0402101066296                                                                     </v>
          </cell>
          <cell r="D71">
            <v>70079</v>
          </cell>
          <cell r="F71">
            <v>981446</v>
          </cell>
          <cell r="G71">
            <v>912246</v>
          </cell>
          <cell r="H71">
            <v>139279</v>
          </cell>
          <cell r="J71">
            <v>-139279</v>
          </cell>
          <cell r="K71">
            <v>-139279</v>
          </cell>
        </row>
        <row r="72">
          <cell r="C72" t="str">
            <v xml:space="preserve">    CASH</v>
          </cell>
          <cell r="D72">
            <v>205533.01</v>
          </cell>
          <cell r="F72">
            <v>1129820.3999999999</v>
          </cell>
          <cell r="G72">
            <v>878158</v>
          </cell>
          <cell r="H72">
            <v>457195.41</v>
          </cell>
          <cell r="J72">
            <v>-457195.41</v>
          </cell>
          <cell r="K72">
            <v>-457195.41</v>
          </cell>
        </row>
        <row r="73">
          <cell r="C73" t="str">
            <v xml:space="preserve">        CASH IN HAND</v>
          </cell>
          <cell r="D73">
            <v>205533.01</v>
          </cell>
          <cell r="F73">
            <v>1129820.3999999999</v>
          </cell>
          <cell r="G73">
            <v>878158</v>
          </cell>
          <cell r="H73">
            <v>457195.41</v>
          </cell>
          <cell r="J73">
            <v>-457195.41</v>
          </cell>
          <cell r="K73">
            <v>-457195.41</v>
          </cell>
        </row>
        <row r="74">
          <cell r="C74" t="str">
            <v xml:space="preserve">            CASH IN HAND                                                                                        </v>
          </cell>
          <cell r="D74">
            <v>203635.01</v>
          </cell>
          <cell r="F74">
            <v>1079820.3999999999</v>
          </cell>
          <cell r="G74">
            <v>834800</v>
          </cell>
          <cell r="H74">
            <v>448655.41</v>
          </cell>
          <cell r="J74">
            <v>-448655.41</v>
          </cell>
          <cell r="K74">
            <v>-448655.41</v>
          </cell>
        </row>
        <row r="75">
          <cell r="C75" t="str">
            <v xml:space="preserve">            CASH IN HAND (TUMKUR)                                                                               </v>
          </cell>
          <cell r="D75">
            <v>1898</v>
          </cell>
          <cell r="F75">
            <v>50000</v>
          </cell>
          <cell r="G75">
            <v>43358</v>
          </cell>
          <cell r="H75">
            <v>8540</v>
          </cell>
          <cell r="J75">
            <v>-8540</v>
          </cell>
          <cell r="K75">
            <v>-8540</v>
          </cell>
        </row>
        <row r="76">
          <cell r="C76" t="str">
            <v xml:space="preserve">        CASH IN IOU</v>
          </cell>
          <cell r="J76">
            <v>0</v>
          </cell>
          <cell r="K76">
            <v>0</v>
          </cell>
        </row>
        <row r="77">
          <cell r="C77" t="str">
            <v xml:space="preserve">    CLOSING STOCK</v>
          </cell>
          <cell r="D77">
            <v>41402.589999999997</v>
          </cell>
          <cell r="G77">
            <v>41402.589999999997</v>
          </cell>
          <cell r="J77">
            <v>0</v>
          </cell>
          <cell r="K77">
            <v>0</v>
          </cell>
        </row>
        <row r="78">
          <cell r="C78" t="str">
            <v xml:space="preserve">        STOCK IN TRANSIT                                                                                    </v>
          </cell>
          <cell r="D78">
            <v>41402.589999999997</v>
          </cell>
          <cell r="G78">
            <v>41402.589999999997</v>
          </cell>
          <cell r="J78">
            <v>0</v>
          </cell>
          <cell r="K78">
            <v>0</v>
          </cell>
        </row>
        <row r="79">
          <cell r="C79" t="str">
            <v xml:space="preserve">    DEPOSITS (ASSETS)</v>
          </cell>
          <cell r="D79">
            <v>15520776.5</v>
          </cell>
          <cell r="G79">
            <v>500000</v>
          </cell>
          <cell r="H79">
            <v>15020776.5</v>
          </cell>
          <cell r="J79">
            <v>-15020776.5</v>
          </cell>
          <cell r="K79">
            <v>-15020776.5</v>
          </cell>
        </row>
        <row r="80">
          <cell r="C80" t="str">
            <v xml:space="preserve">        DEPOSITS (ASSETS)</v>
          </cell>
          <cell r="D80">
            <v>15520776.5</v>
          </cell>
          <cell r="H80">
            <v>15520776.5</v>
          </cell>
          <cell r="J80">
            <v>-15520776.5</v>
          </cell>
          <cell r="K80">
            <v>-15520776.5</v>
          </cell>
        </row>
        <row r="81">
          <cell r="C81" t="str">
            <v xml:space="preserve">            BRAND FACTORY - SECURITY DEPOSIT - ABIDS - ATRIA MALL                                               </v>
          </cell>
          <cell r="D81">
            <v>50301</v>
          </cell>
          <cell r="H81">
            <v>50301</v>
          </cell>
          <cell r="J81">
            <v>-50301</v>
          </cell>
          <cell r="K81">
            <v>-50301</v>
          </cell>
        </row>
        <row r="82">
          <cell r="C82" t="str">
            <v xml:space="preserve">            BRAND FACTORY - SECURITY DEPOSIT - AHMEDABAD - CITY GOLD MALL                                       </v>
          </cell>
          <cell r="D82">
            <v>80190</v>
          </cell>
          <cell r="H82">
            <v>80190</v>
          </cell>
          <cell r="J82">
            <v>-80190</v>
          </cell>
          <cell r="K82">
            <v>-80190</v>
          </cell>
        </row>
        <row r="83">
          <cell r="C83" t="str">
            <v xml:space="preserve">            BRAND FACTORY - SECURITY DEPOSIT - ALLAHABAD - GALAXY PARK                                          </v>
          </cell>
          <cell r="D83">
            <v>44714</v>
          </cell>
          <cell r="H83">
            <v>44714</v>
          </cell>
          <cell r="J83">
            <v>-44714</v>
          </cell>
          <cell r="K83">
            <v>-44714</v>
          </cell>
        </row>
        <row r="84">
          <cell r="C84" t="str">
            <v xml:space="preserve">            BRAND FACTORY - SECURITY DEPOSIT - ASANSOL - SENTRUM MALL                                           </v>
          </cell>
          <cell r="D84">
            <v>109350</v>
          </cell>
          <cell r="H84">
            <v>109350</v>
          </cell>
          <cell r="J84">
            <v>-109350</v>
          </cell>
          <cell r="K84">
            <v>-109350</v>
          </cell>
        </row>
        <row r="85">
          <cell r="C85" t="str">
            <v xml:space="preserve">            BRAND FACTORY - SECURITY DEPOSIT - BANGALORE - KANAKPURA ROAD                                       </v>
          </cell>
          <cell r="D85">
            <v>109350</v>
          </cell>
          <cell r="H85">
            <v>109350</v>
          </cell>
          <cell r="J85">
            <v>-109350</v>
          </cell>
          <cell r="K85">
            <v>-109350</v>
          </cell>
        </row>
        <row r="86">
          <cell r="C86" t="str">
            <v xml:space="preserve">            BRAND FACTORY - SECURITY DEPOSIT - BANGALORE - MARATHAHALLI                                         </v>
          </cell>
          <cell r="D86">
            <v>111780</v>
          </cell>
          <cell r="H86">
            <v>111780</v>
          </cell>
          <cell r="J86">
            <v>-111780</v>
          </cell>
          <cell r="K86">
            <v>-111780</v>
          </cell>
        </row>
        <row r="87">
          <cell r="C87" t="str">
            <v xml:space="preserve">            BRAND FACTORY - SECURITY DEPOSIT - BANGALORE - SARJAPUR ROAD                                        </v>
          </cell>
          <cell r="D87">
            <v>95256</v>
          </cell>
          <cell r="H87">
            <v>95256</v>
          </cell>
          <cell r="J87">
            <v>-95256</v>
          </cell>
          <cell r="K87">
            <v>-95256</v>
          </cell>
        </row>
        <row r="88">
          <cell r="C88" t="str">
            <v xml:space="preserve">            BRAND FACTORY - SECURITY DEPOSIT - CHENNAI - PALLIKARANAI                                           </v>
          </cell>
          <cell r="D88">
            <v>52974</v>
          </cell>
          <cell r="H88">
            <v>52974</v>
          </cell>
          <cell r="J88">
            <v>-52974</v>
          </cell>
          <cell r="K88">
            <v>-52974</v>
          </cell>
        </row>
        <row r="89">
          <cell r="C89" t="str">
            <v xml:space="preserve">            BRAND FACTORY - SECURITY DEPOSIT - DEHRADUN - DARSHANI TOWERS                                       </v>
          </cell>
          <cell r="D89">
            <v>54675</v>
          </cell>
          <cell r="H89">
            <v>54675</v>
          </cell>
          <cell r="J89">
            <v>-54675</v>
          </cell>
          <cell r="K89">
            <v>-54675</v>
          </cell>
        </row>
        <row r="90">
          <cell r="C90" t="str">
            <v xml:space="preserve">            BRAND FACTORY - SECURITY DEPOSIT - GHAZIABAD - JAIPURIA SUNRISE                                     </v>
          </cell>
          <cell r="D90">
            <v>40000</v>
          </cell>
          <cell r="H90">
            <v>40000</v>
          </cell>
          <cell r="J90">
            <v>-40000</v>
          </cell>
          <cell r="K90">
            <v>-40000</v>
          </cell>
        </row>
        <row r="91">
          <cell r="C91" t="str">
            <v xml:space="preserve">            BRAND FACTORY - SECURITY DEPOSIT - GHAZIABAD - PACIFIC MALL -SAHI                                   </v>
          </cell>
          <cell r="D91">
            <v>40000</v>
          </cell>
          <cell r="H91">
            <v>40000</v>
          </cell>
          <cell r="J91">
            <v>-40000</v>
          </cell>
          <cell r="K91">
            <v>-40000</v>
          </cell>
        </row>
        <row r="92">
          <cell r="C92" t="str">
            <v xml:space="preserve">            BRAND FACTORY - SECURITY DEPOSIT - GUWHATI - PRITHVI PLANET                                         </v>
          </cell>
          <cell r="D92">
            <v>65610</v>
          </cell>
          <cell r="H92">
            <v>65610</v>
          </cell>
          <cell r="J92">
            <v>-65610</v>
          </cell>
          <cell r="K92">
            <v>-65610</v>
          </cell>
        </row>
        <row r="93">
          <cell r="C93" t="str">
            <v xml:space="preserve">            BRAND FACTORY - SECURITY DEPOSIT - HYDERABAD - DILSUKH NAGAR                                        </v>
          </cell>
          <cell r="D93">
            <v>110079</v>
          </cell>
          <cell r="H93">
            <v>110079</v>
          </cell>
          <cell r="J93">
            <v>-110079</v>
          </cell>
          <cell r="K93">
            <v>-110079</v>
          </cell>
        </row>
        <row r="94">
          <cell r="C94" t="str">
            <v xml:space="preserve">            BRAND FACTORY - SECURITY DEPOSIT - INDORE BPK SQUARE                                                </v>
          </cell>
          <cell r="D94">
            <v>86994</v>
          </cell>
          <cell r="H94">
            <v>86994</v>
          </cell>
          <cell r="J94">
            <v>-86994</v>
          </cell>
          <cell r="K94">
            <v>-86994</v>
          </cell>
        </row>
        <row r="95">
          <cell r="C95" t="str">
            <v xml:space="preserve">            BRAND FACTORY - SECURITY DEPOSIT - JAIPUR -SUNNY TRADE CENTER                                       </v>
          </cell>
          <cell r="D95">
            <v>36450</v>
          </cell>
          <cell r="H95">
            <v>36450</v>
          </cell>
          <cell r="J95">
            <v>-36450</v>
          </cell>
          <cell r="K95">
            <v>-36450</v>
          </cell>
        </row>
        <row r="96">
          <cell r="C96" t="str">
            <v xml:space="preserve">            BRAND FACTORY - SECURITY DEPOSIT - JAMMU - PRITHVI PLANET                                           </v>
          </cell>
          <cell r="D96">
            <v>77760</v>
          </cell>
          <cell r="H96">
            <v>77760</v>
          </cell>
          <cell r="J96">
            <v>-77760</v>
          </cell>
          <cell r="K96">
            <v>-77760</v>
          </cell>
        </row>
        <row r="97">
          <cell r="C97" t="str">
            <v xml:space="preserve">            BRAND FACTORY - SECURITY DEPOSIT - KANPUR- RAVE MOTI MALL                                           </v>
          </cell>
          <cell r="D97">
            <v>40000</v>
          </cell>
          <cell r="H97">
            <v>40000</v>
          </cell>
          <cell r="J97">
            <v>-40000</v>
          </cell>
          <cell r="K97">
            <v>-40000</v>
          </cell>
        </row>
        <row r="98">
          <cell r="C98" t="str">
            <v xml:space="preserve">            BRAND FACTORY - SECURITY DEPOSIT - KUKATPALLY                                                       </v>
          </cell>
          <cell r="D98">
            <v>58320</v>
          </cell>
          <cell r="H98">
            <v>58320</v>
          </cell>
          <cell r="J98">
            <v>-58320</v>
          </cell>
          <cell r="K98">
            <v>-58320</v>
          </cell>
        </row>
        <row r="99">
          <cell r="C99" t="str">
            <v xml:space="preserve">            BRAND FACTORY - SECURITY DEPOSIT - LUCKNOW SKY LAP                                                  </v>
          </cell>
          <cell r="D99">
            <v>30132</v>
          </cell>
          <cell r="H99">
            <v>30132</v>
          </cell>
          <cell r="J99">
            <v>-30132</v>
          </cell>
          <cell r="K99">
            <v>-30132</v>
          </cell>
        </row>
        <row r="100">
          <cell r="C100" t="str">
            <v xml:space="preserve">            BRAND FACTORY - SECURITY DEPOSIT - NEW DELHI - CITY SQUARE MALL                                     </v>
          </cell>
          <cell r="D100">
            <v>58320</v>
          </cell>
          <cell r="H100">
            <v>58320</v>
          </cell>
          <cell r="J100">
            <v>-58320</v>
          </cell>
          <cell r="K100">
            <v>-58320</v>
          </cell>
        </row>
        <row r="101">
          <cell r="C101" t="str">
            <v xml:space="preserve">            BRAND FACTORY - SECURITY DEPOSIT - NEW DELHI - VIKAS SURYA MALL                                     </v>
          </cell>
          <cell r="D101">
            <v>40000</v>
          </cell>
          <cell r="H101">
            <v>40000</v>
          </cell>
          <cell r="J101">
            <v>-40000</v>
          </cell>
          <cell r="K101">
            <v>-40000</v>
          </cell>
        </row>
        <row r="102">
          <cell r="C102" t="str">
            <v xml:space="preserve">            BRAND FACTORY - SECURITY DEPOSIT - PATNA - RAJA BAZAAR                                              </v>
          </cell>
          <cell r="D102">
            <v>43134</v>
          </cell>
          <cell r="H102">
            <v>43134</v>
          </cell>
          <cell r="J102">
            <v>-43134</v>
          </cell>
          <cell r="K102">
            <v>-43134</v>
          </cell>
        </row>
        <row r="103">
          <cell r="C103" t="str">
            <v xml:space="preserve">            BRAND FACTORY - SECURITY DEPOSIT - PATNA GODAVARI PALACE                                            </v>
          </cell>
          <cell r="D103">
            <v>76300</v>
          </cell>
          <cell r="H103">
            <v>76300</v>
          </cell>
          <cell r="J103">
            <v>-76300</v>
          </cell>
          <cell r="K103">
            <v>-76300</v>
          </cell>
        </row>
        <row r="104">
          <cell r="C104" t="str">
            <v xml:space="preserve">            BRAND FACTORY - SECURITY DEPOSIT - PUNE -PREMIER PLAZA -CHINCHAW                                    </v>
          </cell>
          <cell r="D104">
            <v>123930</v>
          </cell>
          <cell r="H104">
            <v>123930</v>
          </cell>
          <cell r="J104">
            <v>-123930</v>
          </cell>
          <cell r="K104">
            <v>-123930</v>
          </cell>
        </row>
        <row r="105">
          <cell r="C105" t="str">
            <v xml:space="preserve">            BRAND FACTORY - SECURITY DEPOSIT - RAJKOT - AASHIRWAD CITY CENTER                                   </v>
          </cell>
          <cell r="D105">
            <v>108378</v>
          </cell>
          <cell r="H105">
            <v>108378</v>
          </cell>
          <cell r="J105">
            <v>-108378</v>
          </cell>
          <cell r="K105">
            <v>-108378</v>
          </cell>
        </row>
        <row r="106">
          <cell r="C106" t="str">
            <v xml:space="preserve">            BRAND FACTORY - SECURITY DEPOSIT - SALEM -NARASUS MURALI TOWERS                                     </v>
          </cell>
          <cell r="D106">
            <v>72900</v>
          </cell>
          <cell r="H106">
            <v>72900</v>
          </cell>
          <cell r="J106">
            <v>-72900</v>
          </cell>
          <cell r="K106">
            <v>-72900</v>
          </cell>
        </row>
        <row r="107">
          <cell r="C107" t="str">
            <v xml:space="preserve">            BRAND FACTORY - SECURITY DEPOSIT - SECUNDERABAD - BEGUMPETH - GSSH                                  </v>
          </cell>
          <cell r="D107">
            <v>42282</v>
          </cell>
          <cell r="H107">
            <v>42282</v>
          </cell>
          <cell r="J107">
            <v>-42282</v>
          </cell>
          <cell r="K107">
            <v>-42282</v>
          </cell>
        </row>
        <row r="108">
          <cell r="C108" t="str">
            <v xml:space="preserve">            BRAND FACTORY - SECURITY DEPOSIT - SILIGURI - SF ROAD                                               </v>
          </cell>
          <cell r="D108">
            <v>80190</v>
          </cell>
          <cell r="H108">
            <v>80190</v>
          </cell>
          <cell r="J108">
            <v>-80190</v>
          </cell>
          <cell r="K108">
            <v>-80190</v>
          </cell>
        </row>
        <row r="109">
          <cell r="C109" t="str">
            <v xml:space="preserve">            BRAND FACTORY - SECURITY DEPOSIT - SURAT - VIP ROAD                                                 </v>
          </cell>
          <cell r="D109">
            <v>80190</v>
          </cell>
          <cell r="H109">
            <v>80190</v>
          </cell>
          <cell r="J109">
            <v>-80190</v>
          </cell>
          <cell r="K109">
            <v>-80190</v>
          </cell>
        </row>
        <row r="110">
          <cell r="C110" t="str">
            <v xml:space="preserve">            BRAND FACTORY - SECURITY DEPOSIT - THE CELEBRATION MA                                               </v>
          </cell>
          <cell r="D110">
            <v>82620</v>
          </cell>
          <cell r="H110">
            <v>82620</v>
          </cell>
          <cell r="J110">
            <v>-82620</v>
          </cell>
          <cell r="K110">
            <v>-82620</v>
          </cell>
        </row>
        <row r="111">
          <cell r="C111" t="str">
            <v xml:space="preserve">            BRAND FACTORY - SECURITY DEPOSIT - VADODARA - RAAMA ICON                                            </v>
          </cell>
          <cell r="D111">
            <v>103000</v>
          </cell>
          <cell r="H111">
            <v>103000</v>
          </cell>
          <cell r="J111">
            <v>-103000</v>
          </cell>
          <cell r="K111">
            <v>-103000</v>
          </cell>
        </row>
        <row r="112">
          <cell r="C112" t="str">
            <v xml:space="preserve">            BRAND FACTORY - SECURITY DEPOSIT - VISAKAPATNAM - SRIRAM NARAS                                      </v>
          </cell>
          <cell r="D112">
            <v>83106</v>
          </cell>
          <cell r="H112">
            <v>83106</v>
          </cell>
          <cell r="J112">
            <v>-83106</v>
          </cell>
          <cell r="K112">
            <v>-83106</v>
          </cell>
        </row>
        <row r="113">
          <cell r="C113" t="str">
            <v xml:space="preserve">            BRAND FACTORY - SECURITY DEPOSIT - ZIRAKHPUR - COSMOS PLAZA MALL                                    </v>
          </cell>
          <cell r="D113">
            <v>48600</v>
          </cell>
          <cell r="H113">
            <v>48600</v>
          </cell>
          <cell r="J113">
            <v>-48600</v>
          </cell>
          <cell r="K113">
            <v>-48600</v>
          </cell>
        </row>
        <row r="114">
          <cell r="C114" t="str">
            <v xml:space="preserve">            FUTURE MARKET NETWORKS LTD - COSMOS MALL - CAM DEPOSIT                                              </v>
          </cell>
          <cell r="D114">
            <v>26220</v>
          </cell>
          <cell r="H114">
            <v>26220</v>
          </cell>
          <cell r="J114">
            <v>-26220</v>
          </cell>
          <cell r="K114">
            <v>-26220</v>
          </cell>
        </row>
        <row r="115">
          <cell r="C115" t="str">
            <v xml:space="preserve">            FUTURE MARKET NETWORKS LTD - COSMOS MALL - RENT -SECURITY DEPOSIT                                   </v>
          </cell>
          <cell r="D115">
            <v>154009</v>
          </cell>
          <cell r="H115">
            <v>154009</v>
          </cell>
          <cell r="J115">
            <v>-154009</v>
          </cell>
          <cell r="K115">
            <v>-154009</v>
          </cell>
        </row>
        <row r="116">
          <cell r="C116" t="str">
            <v xml:space="preserve">            G ARUNAKSHI -RENTAL DEPOSIT                                                                         </v>
          </cell>
          <cell r="D116">
            <v>4300000.5</v>
          </cell>
          <cell r="H116">
            <v>4300000.5</v>
          </cell>
          <cell r="J116">
            <v>-4300000.5</v>
          </cell>
          <cell r="K116">
            <v>-4300000.5</v>
          </cell>
        </row>
        <row r="117">
          <cell r="C117" t="str">
            <v xml:space="preserve">            GANGANARASAIAH ( SECURITY DEPOSIT)                                                                  </v>
          </cell>
          <cell r="D117">
            <v>57000</v>
          </cell>
          <cell r="H117">
            <v>57000</v>
          </cell>
          <cell r="J117">
            <v>-57000</v>
          </cell>
          <cell r="K117">
            <v>-57000</v>
          </cell>
        </row>
        <row r="118">
          <cell r="C118" t="str">
            <v xml:space="preserve">            GARUDAPPA (SECURITY DEPOSIT) SRI MARUTHI WATER SUPPLY                                               </v>
          </cell>
          <cell r="D118">
            <v>30000</v>
          </cell>
          <cell r="H118">
            <v>30000</v>
          </cell>
          <cell r="J118">
            <v>-30000</v>
          </cell>
          <cell r="K118">
            <v>-30000</v>
          </cell>
        </row>
        <row r="119">
          <cell r="C119" t="str">
            <v xml:space="preserve">            GOVINDRAJU  A - LAGGERE UNIT - SECURITY DEPOSIT                                                     </v>
          </cell>
          <cell r="E119">
            <v>270</v>
          </cell>
          <cell r="I119">
            <v>270</v>
          </cell>
          <cell r="J119">
            <v>0</v>
          </cell>
          <cell r="K119">
            <v>270</v>
          </cell>
        </row>
        <row r="120">
          <cell r="C120" t="str">
            <v xml:space="preserve">            LALITH FLAT - SECURITY DEPOSIT                                                                      </v>
          </cell>
          <cell r="D120">
            <v>100000</v>
          </cell>
          <cell r="H120">
            <v>100000</v>
          </cell>
          <cell r="J120">
            <v>-100000</v>
          </cell>
          <cell r="K120">
            <v>-100000</v>
          </cell>
        </row>
        <row r="121">
          <cell r="C121" t="str">
            <v xml:space="preserve">            LFS - FURUTE LIFE STYLE - SECURITY DEPOSIT - NAGPUR - POONAM MALL -VIP ROAD                         </v>
          </cell>
          <cell r="D121">
            <v>104312</v>
          </cell>
          <cell r="H121">
            <v>104312</v>
          </cell>
          <cell r="J121">
            <v>-104312</v>
          </cell>
          <cell r="K121">
            <v>-104312</v>
          </cell>
        </row>
        <row r="122">
          <cell r="C122" t="str">
            <v xml:space="preserve">            LFS - FUTURE LIFE STYLE - SECURITY DEPOSIT -  MUMBAI - VIKHROLI  247 PARK -                         </v>
          </cell>
          <cell r="D122">
            <v>216400</v>
          </cell>
          <cell r="H122">
            <v>216400</v>
          </cell>
          <cell r="J122">
            <v>-216400</v>
          </cell>
          <cell r="K122">
            <v>-216400</v>
          </cell>
        </row>
        <row r="123">
          <cell r="C123" t="str">
            <v xml:space="preserve">            LFS - FUTURE LIFE STYLE - SECURITY DEPOSIT -  RANCHI (SAVYRAJ MALL)                                 </v>
          </cell>
          <cell r="D123">
            <v>180900</v>
          </cell>
          <cell r="H123">
            <v>180900</v>
          </cell>
          <cell r="J123">
            <v>-180900</v>
          </cell>
          <cell r="K123">
            <v>-180900</v>
          </cell>
        </row>
        <row r="124">
          <cell r="C124" t="str">
            <v xml:space="preserve">            LFS - FUTURE LIFE STYLE - SECURITY DEPOSIT-  CENTRE MALL ( PIMPRI CITY)                             </v>
          </cell>
          <cell r="D124">
            <v>184210</v>
          </cell>
          <cell r="H124">
            <v>184210</v>
          </cell>
          <cell r="J124">
            <v>-184210</v>
          </cell>
          <cell r="K124">
            <v>-184210</v>
          </cell>
        </row>
        <row r="125">
          <cell r="C125" t="str">
            <v xml:space="preserve">            LFS - FUTURE LIFE STYLE - SECURITY DEPOSIT - CT SILLIGURI- COSMOS MALL                              </v>
          </cell>
          <cell r="D125">
            <v>221900</v>
          </cell>
          <cell r="H125">
            <v>221900</v>
          </cell>
          <cell r="J125">
            <v>-221900</v>
          </cell>
          <cell r="K125">
            <v>-221900</v>
          </cell>
        </row>
        <row r="126">
          <cell r="C126" t="str">
            <v xml:space="preserve">            LFS - FUTURE LIFE STYLE - SECURITY DEPOSIT - CT-PUNE (AMANORA TOWN CENTER)                          </v>
          </cell>
          <cell r="D126">
            <v>188600</v>
          </cell>
          <cell r="H126">
            <v>188600</v>
          </cell>
          <cell r="J126">
            <v>-188600</v>
          </cell>
          <cell r="K126">
            <v>-188600</v>
          </cell>
        </row>
        <row r="127">
          <cell r="C127" t="str">
            <v xml:space="preserve">            LFS - FUTURE LIFE STYLE - SECURITY DEPOSIT - DAHISAR - THAKUR MALL                                  </v>
          </cell>
          <cell r="D127">
            <v>97653</v>
          </cell>
          <cell r="H127">
            <v>97653</v>
          </cell>
          <cell r="J127">
            <v>-97653</v>
          </cell>
          <cell r="K127">
            <v>-97653</v>
          </cell>
        </row>
        <row r="128">
          <cell r="C128" t="str">
            <v xml:space="preserve">            LFS - FUTURE LIFE STYLE - SECURITY DEPOSIT - GACHIBOWLI ( HYDERABAD)                                </v>
          </cell>
          <cell r="D128">
            <v>201965</v>
          </cell>
          <cell r="H128">
            <v>201965</v>
          </cell>
          <cell r="J128">
            <v>-201965</v>
          </cell>
          <cell r="K128">
            <v>-201965</v>
          </cell>
        </row>
        <row r="129">
          <cell r="C129" t="str">
            <v xml:space="preserve">            LFS - FUTURE LIFE STYLE - SECURITY DEPOSIT - GUWAHATI -  EXOTICA GREENS                             </v>
          </cell>
          <cell r="D129">
            <v>288522</v>
          </cell>
          <cell r="H129">
            <v>288522</v>
          </cell>
          <cell r="J129">
            <v>-288522</v>
          </cell>
          <cell r="K129">
            <v>-288522</v>
          </cell>
        </row>
        <row r="130">
          <cell r="C130" t="str">
            <v xml:space="preserve">            LFS - FUTURE LIFE STYLE - SECURITY DEPOSIT - HYDERABAD - G.S. CENTER POINT                          </v>
          </cell>
          <cell r="D130">
            <v>122067</v>
          </cell>
          <cell r="H130">
            <v>122067</v>
          </cell>
          <cell r="J130">
            <v>-122067</v>
          </cell>
          <cell r="K130">
            <v>-122067</v>
          </cell>
        </row>
        <row r="131">
          <cell r="C131" t="str">
            <v xml:space="preserve">            LFS - FUTURE LIFE STYLE - SECURITY DEPOSIT - HYDERABAD - GSM MALL- CHANDANA                         </v>
          </cell>
          <cell r="D131">
            <v>186400</v>
          </cell>
          <cell r="H131">
            <v>186400</v>
          </cell>
          <cell r="J131">
            <v>-186400</v>
          </cell>
          <cell r="K131">
            <v>-186400</v>
          </cell>
        </row>
        <row r="132">
          <cell r="C132" t="str">
            <v xml:space="preserve">            LFS - FUTURE LIFE STYLE - SECURITY DEPOSIT - KOCHI, M.G ROAD-CENTRE SQUARE                          </v>
          </cell>
          <cell r="D132">
            <v>155358</v>
          </cell>
          <cell r="H132">
            <v>155358</v>
          </cell>
          <cell r="J132">
            <v>-155358</v>
          </cell>
          <cell r="K132">
            <v>-155358</v>
          </cell>
        </row>
        <row r="133">
          <cell r="C133" t="str">
            <v xml:space="preserve">            LFS - FUTURE LIFE STYLE - SECURITY DEPOSIT - LUCKNOW - SAHARA GANJ                                  </v>
          </cell>
          <cell r="D133">
            <v>66582</v>
          </cell>
          <cell r="H133">
            <v>66582</v>
          </cell>
          <cell r="J133">
            <v>-66582</v>
          </cell>
          <cell r="K133">
            <v>-66582</v>
          </cell>
        </row>
        <row r="134">
          <cell r="C134" t="str">
            <v xml:space="preserve">            LFS - FUTURE LIFE STYLE - SECURITY DEPOSIT - NEW DELHI (ROHINI)                                     </v>
          </cell>
          <cell r="D134">
            <v>166400</v>
          </cell>
          <cell r="H134">
            <v>166400</v>
          </cell>
          <cell r="J134">
            <v>-166400</v>
          </cell>
          <cell r="K134">
            <v>-166400</v>
          </cell>
        </row>
        <row r="135">
          <cell r="C135" t="str">
            <v xml:space="preserve">            LFS - FUTURE LIFE STYLE - SECURITY DEPOSIT - RNT MARG -NEAR RIGAL ( INDORE)                         </v>
          </cell>
          <cell r="D135">
            <v>190868</v>
          </cell>
          <cell r="H135">
            <v>190868</v>
          </cell>
          <cell r="J135">
            <v>-190868</v>
          </cell>
          <cell r="K135">
            <v>-190868</v>
          </cell>
        </row>
        <row r="136">
          <cell r="C136" t="str">
            <v xml:space="preserve">            LFS - FUTURE LIFE STYLE - SECURITY DEPOSIT - SAHEED NAGAR ( BHUBANESHWAR)                           </v>
          </cell>
          <cell r="D136">
            <v>179771</v>
          </cell>
          <cell r="H136">
            <v>179771</v>
          </cell>
          <cell r="J136">
            <v>-179771</v>
          </cell>
          <cell r="K136">
            <v>-179771</v>
          </cell>
        </row>
        <row r="137">
          <cell r="C137" t="str">
            <v xml:space="preserve">            LFS - FUTURE LIFE STYLE - SECURITY DEPOSIT - SPECTRUM MALL- BANGALORE                               </v>
          </cell>
          <cell r="D137">
            <v>285200</v>
          </cell>
          <cell r="H137">
            <v>285200</v>
          </cell>
          <cell r="J137">
            <v>-285200</v>
          </cell>
          <cell r="K137">
            <v>-285200</v>
          </cell>
        </row>
        <row r="138">
          <cell r="C138" t="str">
            <v xml:space="preserve">            LFS - FUTURE LIFE STYLE - SECURITY DEPOSIT (GURGAON)                                                </v>
          </cell>
          <cell r="D138">
            <v>145371</v>
          </cell>
          <cell r="H138">
            <v>145371</v>
          </cell>
          <cell r="J138">
            <v>-145371</v>
          </cell>
          <cell r="K138">
            <v>-145371</v>
          </cell>
        </row>
        <row r="139">
          <cell r="C139" t="str">
            <v xml:space="preserve">            LFS - FUTURE LIFE STYLE - SECURITY DEPOSIT (RAIPUR)                                                 </v>
          </cell>
          <cell r="D139">
            <v>197500</v>
          </cell>
          <cell r="H139">
            <v>197500</v>
          </cell>
          <cell r="J139">
            <v>-197500</v>
          </cell>
          <cell r="K139">
            <v>-197500</v>
          </cell>
        </row>
        <row r="140">
          <cell r="C140" t="str">
            <v xml:space="preserve">            LFS - FUTURE LIFE STYLE- SECURITY DEPOSIT - KUKATPALLY ( HYDERABAD)                                 </v>
          </cell>
          <cell r="D140">
            <v>215282</v>
          </cell>
          <cell r="H140">
            <v>215282</v>
          </cell>
          <cell r="J140">
            <v>-215282</v>
          </cell>
          <cell r="K140">
            <v>-215282</v>
          </cell>
        </row>
        <row r="141">
          <cell r="C141" t="str">
            <v xml:space="preserve">            LFS - FUTURE LIFE STYLE- SECURITY DEPOSIT (AHMEDABAD)                                               </v>
          </cell>
          <cell r="D141">
            <v>157562</v>
          </cell>
          <cell r="H141">
            <v>157562</v>
          </cell>
          <cell r="J141">
            <v>-157562</v>
          </cell>
          <cell r="K141">
            <v>-157562</v>
          </cell>
        </row>
        <row r="142">
          <cell r="C142" t="str">
            <v xml:space="preserve">            LFS - FUTURE LIFE STYLE- SECURITY DEPOSIT (J P NGR BANGALORE)                                       </v>
          </cell>
          <cell r="D142">
            <v>194198</v>
          </cell>
          <cell r="H142">
            <v>194198</v>
          </cell>
          <cell r="J142">
            <v>-194198</v>
          </cell>
          <cell r="K142">
            <v>-194198</v>
          </cell>
        </row>
        <row r="143">
          <cell r="C143" t="str">
            <v xml:space="preserve">            LFS - FUTURE LIFE STYLE- SECURITY DEPOSIT (JAIPUR)                                                  </v>
          </cell>
          <cell r="D143">
            <v>126505</v>
          </cell>
          <cell r="H143">
            <v>126505</v>
          </cell>
          <cell r="J143">
            <v>-126505</v>
          </cell>
          <cell r="K143">
            <v>-126505</v>
          </cell>
        </row>
        <row r="144">
          <cell r="C144" t="str">
            <v xml:space="preserve">            LFS - FUTURE LIFE STYLE- SECURITY DEPOSIT (KRD PUNE)                                                </v>
          </cell>
          <cell r="D144">
            <v>272986</v>
          </cell>
          <cell r="H144">
            <v>272986</v>
          </cell>
          <cell r="J144">
            <v>-272986</v>
          </cell>
          <cell r="K144">
            <v>-272986</v>
          </cell>
        </row>
        <row r="145">
          <cell r="C145" t="str">
            <v xml:space="preserve">            LFS - FUTURE LIFE STYLE- SECURITY DEPOSIT (SURAT)                                                   </v>
          </cell>
          <cell r="D145">
            <v>204164</v>
          </cell>
          <cell r="H145">
            <v>204164</v>
          </cell>
          <cell r="J145">
            <v>-204164</v>
          </cell>
          <cell r="K145">
            <v>-204164</v>
          </cell>
        </row>
        <row r="146">
          <cell r="C146" t="str">
            <v xml:space="preserve">            LFS - FUTURE LIFE STYLE- SECURITY DEPOSIT (VISHAKAPATNAM)                                           </v>
          </cell>
          <cell r="D146">
            <v>55485</v>
          </cell>
          <cell r="H146">
            <v>55485</v>
          </cell>
          <cell r="J146">
            <v>-55485</v>
          </cell>
          <cell r="K146">
            <v>-55485</v>
          </cell>
        </row>
        <row r="147">
          <cell r="C147" t="str">
            <v xml:space="preserve">            LFS - FUTURE LIFE STYLE- SECURITY DEPOSIT- ASCENT MALL (PUNE)                                       </v>
          </cell>
          <cell r="D147">
            <v>199746</v>
          </cell>
          <cell r="H147">
            <v>199746</v>
          </cell>
          <cell r="J147">
            <v>-199746</v>
          </cell>
          <cell r="K147">
            <v>-199746</v>
          </cell>
        </row>
        <row r="148">
          <cell r="C148" t="str">
            <v xml:space="preserve">            LFS - FUTURE LIFE STYLE- SECURITY DEPOSIT -FRAZER ROAD (PATNA)                                      </v>
          </cell>
          <cell r="D148">
            <v>172004</v>
          </cell>
          <cell r="H148">
            <v>172004</v>
          </cell>
          <cell r="J148">
            <v>-172004</v>
          </cell>
          <cell r="K148">
            <v>-172004</v>
          </cell>
        </row>
        <row r="149">
          <cell r="C149" t="str">
            <v xml:space="preserve">            LFS - FUTURE LIFE STYLE- SECURITY DEPOSIT -METRO EMPORIUM (KOLKATA)                                 </v>
          </cell>
          <cell r="D149">
            <v>170900</v>
          </cell>
          <cell r="H149">
            <v>170900</v>
          </cell>
          <cell r="J149">
            <v>-170900</v>
          </cell>
          <cell r="K149">
            <v>-170900</v>
          </cell>
        </row>
        <row r="150">
          <cell r="C150" t="str">
            <v xml:space="preserve">            LFS - FUTURE LIFE STYLE- SECURITY DEPOSIT SOUL SPACE SPIRIT (BANGALORE)                             </v>
          </cell>
          <cell r="D150">
            <v>199746</v>
          </cell>
          <cell r="H150">
            <v>199746</v>
          </cell>
          <cell r="J150">
            <v>-199746</v>
          </cell>
          <cell r="K150">
            <v>-199746</v>
          </cell>
        </row>
        <row r="151">
          <cell r="C151" t="str">
            <v xml:space="preserve">            LFS- FUTURE  LIFE STYLE - SECURITY DEPOSIT- BANGALORE - RESIDENCY ROAD                              </v>
          </cell>
          <cell r="D151">
            <v>147600</v>
          </cell>
          <cell r="H151">
            <v>147600</v>
          </cell>
          <cell r="J151">
            <v>-147600</v>
          </cell>
          <cell r="K151">
            <v>-147600</v>
          </cell>
        </row>
        <row r="152">
          <cell r="C152" t="str">
            <v xml:space="preserve">            MOHAMMED MAQSOOD - SECURITY DEPOSIT                                                                 </v>
          </cell>
          <cell r="D152">
            <v>1500000</v>
          </cell>
          <cell r="H152">
            <v>1500000</v>
          </cell>
          <cell r="J152">
            <v>-1500000</v>
          </cell>
          <cell r="K152">
            <v>-1500000</v>
          </cell>
        </row>
        <row r="153">
          <cell r="C153" t="str">
            <v xml:space="preserve">            MOHAMMED MASOOD - SECURITY DEPOSIT                                                                  </v>
          </cell>
          <cell r="D153">
            <v>1500000</v>
          </cell>
          <cell r="H153">
            <v>1500000</v>
          </cell>
          <cell r="J153">
            <v>-1500000</v>
          </cell>
          <cell r="K153">
            <v>-1500000</v>
          </cell>
        </row>
        <row r="154">
          <cell r="C154" t="str">
            <v xml:space="preserve">            SECURITY DEPOSITE MSEDL - PUNE FACTORY CONSUMER NO.160254541637                                     </v>
          </cell>
          <cell r="D154">
            <v>10000</v>
          </cell>
          <cell r="H154">
            <v>10000</v>
          </cell>
          <cell r="J154">
            <v>-10000</v>
          </cell>
          <cell r="K154">
            <v>-10000</v>
          </cell>
        </row>
        <row r="155">
          <cell r="C155" t="str">
            <v xml:space="preserve">            TELEPHONE DEPOSIT                                                                                   </v>
          </cell>
          <cell r="D155">
            <v>9275</v>
          </cell>
          <cell r="H155">
            <v>9275</v>
          </cell>
          <cell r="J155">
            <v>-9275</v>
          </cell>
          <cell r="K155">
            <v>-9275</v>
          </cell>
        </row>
        <row r="156">
          <cell r="C156" t="str">
            <v xml:space="preserve">            TELEPHONE DEPOSIT- TG PALYA                                                                         </v>
          </cell>
          <cell r="D156">
            <v>1500</v>
          </cell>
          <cell r="H156">
            <v>1500</v>
          </cell>
          <cell r="J156">
            <v>-1500</v>
          </cell>
          <cell r="K156">
            <v>-1500</v>
          </cell>
        </row>
        <row r="157">
          <cell r="C157" t="str">
            <v xml:space="preserve">        PICASSO INTERNATIONAL -FIXED DEPOSIT                                                                </v>
          </cell>
          <cell r="G157">
            <v>500000</v>
          </cell>
          <cell r="I157">
            <v>500000</v>
          </cell>
          <cell r="J157">
            <v>0</v>
          </cell>
          <cell r="K157">
            <v>500000</v>
          </cell>
        </row>
        <row r="158">
          <cell r="C158" t="str">
            <v xml:space="preserve">    LOANS &amp; ADVANCES (ASSET)</v>
          </cell>
          <cell r="D158">
            <v>1026755.44</v>
          </cell>
          <cell r="F158">
            <v>253908.77</v>
          </cell>
          <cell r="G158">
            <v>39577.660000000003</v>
          </cell>
          <cell r="H158">
            <v>1241086.55</v>
          </cell>
          <cell r="J158">
            <v>-1241086.55</v>
          </cell>
          <cell r="K158">
            <v>-1241086.55</v>
          </cell>
        </row>
        <row r="159">
          <cell r="C159" t="str">
            <v xml:space="preserve">        OTHER CURRENT ASSETS</v>
          </cell>
          <cell r="D159">
            <v>1026755.44</v>
          </cell>
          <cell r="F159">
            <v>253908.77</v>
          </cell>
          <cell r="G159">
            <v>39577.660000000003</v>
          </cell>
          <cell r="H159">
            <v>1241086.55</v>
          </cell>
          <cell r="J159">
            <v>-1241086.55</v>
          </cell>
          <cell r="K159">
            <v>-1241086.55</v>
          </cell>
        </row>
        <row r="160">
          <cell r="C160" t="str">
            <v xml:space="preserve">            INTEREST  ACCURED  ON BANK FD                                                                       </v>
          </cell>
          <cell r="D160">
            <v>69615</v>
          </cell>
          <cell r="G160">
            <v>31820.66</v>
          </cell>
          <cell r="H160">
            <v>37794.339999999997</v>
          </cell>
          <cell r="J160">
            <v>-37794.339999999997</v>
          </cell>
          <cell r="K160">
            <v>-37794.339999999997</v>
          </cell>
        </row>
        <row r="161">
          <cell r="C161" t="str">
            <v xml:space="preserve">            TCS RECEIAVBLE PURCHASE                                                                             </v>
          </cell>
          <cell r="D161">
            <v>15925.63</v>
          </cell>
          <cell r="F161">
            <v>6139.41</v>
          </cell>
          <cell r="H161">
            <v>22065.040000000001</v>
          </cell>
          <cell r="J161">
            <v>-22065.040000000001</v>
          </cell>
          <cell r="K161">
            <v>-22065.040000000001</v>
          </cell>
        </row>
        <row r="162">
          <cell r="C162" t="str">
            <v xml:space="preserve">            TDS-DEDUCTED RECEIVABLE                                                                             </v>
          </cell>
          <cell r="D162">
            <v>941214.81</v>
          </cell>
          <cell r="F162">
            <v>247769.36</v>
          </cell>
          <cell r="G162">
            <v>7757</v>
          </cell>
          <cell r="H162">
            <v>1181227.17</v>
          </cell>
          <cell r="J162">
            <v>-1181227.17</v>
          </cell>
          <cell r="K162">
            <v>-1181227.17</v>
          </cell>
        </row>
        <row r="163">
          <cell r="C163" t="str">
            <v xml:space="preserve">    PROVISION</v>
          </cell>
          <cell r="E163">
            <v>86524175.810000002</v>
          </cell>
          <cell r="F163">
            <v>91192301</v>
          </cell>
          <cell r="G163">
            <v>1546099</v>
          </cell>
          <cell r="H163">
            <v>3122026.19</v>
          </cell>
          <cell r="J163">
            <v>-3122026.19</v>
          </cell>
          <cell r="K163">
            <v>-3122026.19</v>
          </cell>
        </row>
        <row r="164">
          <cell r="C164" t="str">
            <v xml:space="preserve">        SAMPLES</v>
          </cell>
          <cell r="D164">
            <v>3199830.19</v>
          </cell>
          <cell r="F164">
            <v>1409849</v>
          </cell>
          <cell r="G164">
            <v>1546099</v>
          </cell>
          <cell r="H164">
            <v>3063580.19</v>
          </cell>
          <cell r="J164">
            <v>-3063580.19</v>
          </cell>
          <cell r="K164">
            <v>-3063580.19</v>
          </cell>
        </row>
        <row r="165">
          <cell r="C165" t="str">
            <v xml:space="preserve">            ALEKH APPEARLS - SAMPLES      -GUWAHATI</v>
          </cell>
          <cell r="D165">
            <v>1507404.19</v>
          </cell>
          <cell r="F165">
            <v>422324</v>
          </cell>
          <cell r="G165">
            <v>422324</v>
          </cell>
          <cell r="H165">
            <v>1507404.19</v>
          </cell>
          <cell r="J165">
            <v>-1507404.19</v>
          </cell>
          <cell r="K165">
            <v>-1507404.19</v>
          </cell>
        </row>
        <row r="166">
          <cell r="C166" t="str">
            <v xml:space="preserve">            ALTO ENTERPRISES - SAMPLES    -MUMBAI</v>
          </cell>
          <cell r="D166">
            <v>589290</v>
          </cell>
          <cell r="G166">
            <v>474805</v>
          </cell>
          <cell r="H166">
            <v>114485</v>
          </cell>
          <cell r="J166">
            <v>-114485</v>
          </cell>
          <cell r="K166">
            <v>-114485</v>
          </cell>
        </row>
        <row r="167">
          <cell r="C167" t="str">
            <v xml:space="preserve">            KS SELECTIONS PRIVATE LIMITED (SAMPLES) -DELHI</v>
          </cell>
          <cell r="D167">
            <v>92029</v>
          </cell>
          <cell r="F167">
            <v>300236</v>
          </cell>
          <cell r="G167">
            <v>123441</v>
          </cell>
          <cell r="H167">
            <v>268824</v>
          </cell>
          <cell r="J167">
            <v>-268824</v>
          </cell>
          <cell r="K167">
            <v>-268824</v>
          </cell>
        </row>
        <row r="168">
          <cell r="C168" t="str">
            <v xml:space="preserve">            LIBERTY MARKETERS - SAMPLES   -ERNAKULAM</v>
          </cell>
          <cell r="E168">
            <v>3891</v>
          </cell>
          <cell r="F168">
            <v>188904</v>
          </cell>
          <cell r="H168">
            <v>185013</v>
          </cell>
          <cell r="J168">
            <v>-185013</v>
          </cell>
          <cell r="K168">
            <v>-185013</v>
          </cell>
        </row>
        <row r="169">
          <cell r="C169" t="str">
            <v xml:space="preserve">            S HARLALKA  ( SAMPLES )       -KOLKATTA</v>
          </cell>
          <cell r="D169">
            <v>249422</v>
          </cell>
          <cell r="F169">
            <v>164999</v>
          </cell>
          <cell r="G169">
            <v>13287</v>
          </cell>
          <cell r="H169">
            <v>401134</v>
          </cell>
          <cell r="J169">
            <v>-401134</v>
          </cell>
          <cell r="K169">
            <v>-401134</v>
          </cell>
        </row>
        <row r="170">
          <cell r="C170" t="str">
            <v xml:space="preserve">            S.E ENTPRRISES - SAMPLES      -PATNA</v>
          </cell>
          <cell r="D170">
            <v>212230</v>
          </cell>
          <cell r="H170">
            <v>212230</v>
          </cell>
          <cell r="J170">
            <v>-212230</v>
          </cell>
          <cell r="K170">
            <v>-212230</v>
          </cell>
        </row>
        <row r="171">
          <cell r="C171" t="str">
            <v xml:space="preserve">            SONU AGENCIES ( CHANDIGARH ) SAMPLES -CHANDIGARH</v>
          </cell>
          <cell r="D171">
            <v>553346</v>
          </cell>
          <cell r="F171">
            <v>333386</v>
          </cell>
          <cell r="G171">
            <v>512242</v>
          </cell>
          <cell r="H171">
            <v>374490</v>
          </cell>
          <cell r="J171">
            <v>-374490</v>
          </cell>
          <cell r="K171">
            <v>-374490</v>
          </cell>
        </row>
        <row r="172">
          <cell r="C172" t="str">
            <v xml:space="preserve">        LFS &amp; SIS SALES PROVISION                                                                           </v>
          </cell>
          <cell r="E172">
            <v>89782452</v>
          </cell>
          <cell r="F172">
            <v>89782452</v>
          </cell>
          <cell r="J172">
            <v>0</v>
          </cell>
          <cell r="K172">
            <v>0</v>
          </cell>
        </row>
        <row r="173">
          <cell r="C173" t="str">
            <v xml:space="preserve">        T BASE DIST. SAMPLE MOVEMENT                                                                        </v>
          </cell>
          <cell r="D173">
            <v>58446</v>
          </cell>
          <cell r="H173">
            <v>58446</v>
          </cell>
          <cell r="J173">
            <v>-58446</v>
          </cell>
          <cell r="K173">
            <v>-58446</v>
          </cell>
        </row>
        <row r="174">
          <cell r="C174" t="str">
            <v xml:space="preserve">    STAFF AND LABOUR ADVANCE</v>
          </cell>
          <cell r="D174">
            <v>790146</v>
          </cell>
          <cell r="F174">
            <v>399258</v>
          </cell>
          <cell r="G174">
            <v>413519</v>
          </cell>
          <cell r="H174">
            <v>775885</v>
          </cell>
          <cell r="J174">
            <v>-775885</v>
          </cell>
          <cell r="K174">
            <v>-775885</v>
          </cell>
        </row>
        <row r="175">
          <cell r="C175" t="str">
            <v xml:space="preserve">        STAFF AND LABOUR ADVANCE</v>
          </cell>
          <cell r="D175">
            <v>790146</v>
          </cell>
          <cell r="F175">
            <v>399258</v>
          </cell>
          <cell r="G175">
            <v>413519</v>
          </cell>
          <cell r="H175">
            <v>775885</v>
          </cell>
          <cell r="J175">
            <v>-775885</v>
          </cell>
          <cell r="K175">
            <v>-775885</v>
          </cell>
        </row>
        <row r="176">
          <cell r="C176" t="str">
            <v xml:space="preserve">            AMIT DARJI- T BASE EXPENSES                                                                         </v>
          </cell>
          <cell r="E176">
            <v>11600</v>
          </cell>
          <cell r="F176">
            <v>30000</v>
          </cell>
          <cell r="G176">
            <v>15273</v>
          </cell>
          <cell r="H176">
            <v>3127</v>
          </cell>
          <cell r="J176">
            <v>-3127</v>
          </cell>
          <cell r="K176">
            <v>-3127</v>
          </cell>
        </row>
        <row r="177">
          <cell r="C177" t="str">
            <v xml:space="preserve">            AMITH MODAL SALARY ADVANCE                                                                          </v>
          </cell>
          <cell r="D177">
            <v>329788</v>
          </cell>
          <cell r="H177">
            <v>329788</v>
          </cell>
          <cell r="J177">
            <v>-329788</v>
          </cell>
          <cell r="K177">
            <v>-329788</v>
          </cell>
        </row>
        <row r="178">
          <cell r="C178" t="str">
            <v xml:space="preserve">            ANANDA KUMAR DEVGOSWAMI ( TS 824 ) SALARY ADVANCE                                                   </v>
          </cell>
          <cell r="D178">
            <v>6926</v>
          </cell>
          <cell r="G178">
            <v>6926</v>
          </cell>
          <cell r="J178">
            <v>0</v>
          </cell>
          <cell r="K178">
            <v>0</v>
          </cell>
        </row>
        <row r="179">
          <cell r="C179" t="str">
            <v xml:space="preserve">            BHUPEN SARKAR  - SILLIGURI STORES- SALARY ADVANCE                                                   </v>
          </cell>
          <cell r="D179">
            <v>15000</v>
          </cell>
          <cell r="G179">
            <v>4000</v>
          </cell>
          <cell r="H179">
            <v>11000</v>
          </cell>
          <cell r="J179">
            <v>-11000</v>
          </cell>
          <cell r="K179">
            <v>-11000</v>
          </cell>
        </row>
        <row r="180">
          <cell r="C180" t="str">
            <v xml:space="preserve">            CHETHAN A/C SALARY ADVANCE                                                                          </v>
          </cell>
          <cell r="E180">
            <v>10000</v>
          </cell>
          <cell r="F180">
            <v>10000</v>
          </cell>
          <cell r="J180">
            <v>0</v>
          </cell>
          <cell r="K180">
            <v>0</v>
          </cell>
        </row>
        <row r="181">
          <cell r="C181" t="str">
            <v xml:space="preserve">            DIWAKAR SALARY ADVANCE                                                                              </v>
          </cell>
          <cell r="D181">
            <v>14100</v>
          </cell>
          <cell r="H181">
            <v>14100</v>
          </cell>
          <cell r="J181">
            <v>-14100</v>
          </cell>
          <cell r="K181">
            <v>-14100</v>
          </cell>
        </row>
        <row r="182">
          <cell r="C182" t="str">
            <v xml:space="preserve">            FRANCIS (FG STORE) - SALARY ADVANCE                                                                 </v>
          </cell>
          <cell r="D182">
            <v>53276</v>
          </cell>
          <cell r="F182">
            <v>4200</v>
          </cell>
          <cell r="G182">
            <v>43200</v>
          </cell>
          <cell r="H182">
            <v>14276</v>
          </cell>
          <cell r="J182">
            <v>-14276</v>
          </cell>
          <cell r="K182">
            <v>-14276</v>
          </cell>
        </row>
        <row r="183">
          <cell r="C183" t="str">
            <v xml:space="preserve">            HINDI WORKERS INTERSTATE TUMKUR AND TGP-ADVANCE PAID                                                </v>
          </cell>
          <cell r="D183">
            <v>133384</v>
          </cell>
          <cell r="H183">
            <v>133384</v>
          </cell>
          <cell r="J183">
            <v>-133384</v>
          </cell>
          <cell r="K183">
            <v>-133384</v>
          </cell>
        </row>
        <row r="184">
          <cell r="C184" t="str">
            <v xml:space="preserve">            JAGANATH K B - P M - TS  0459- SALARY ADVANCE                                                       </v>
          </cell>
          <cell r="F184">
            <v>1178</v>
          </cell>
          <cell r="H184">
            <v>1178</v>
          </cell>
          <cell r="J184">
            <v>-1178</v>
          </cell>
          <cell r="K184">
            <v>-1178</v>
          </cell>
        </row>
        <row r="185">
          <cell r="C185" t="str">
            <v xml:space="preserve">            JAYAVANT GILBILIE- ASM - SALARY ADVANCE                                                             </v>
          </cell>
          <cell r="D185">
            <v>8435</v>
          </cell>
          <cell r="H185">
            <v>8435</v>
          </cell>
          <cell r="J185">
            <v>-8435</v>
          </cell>
          <cell r="K185">
            <v>-8435</v>
          </cell>
        </row>
        <row r="186">
          <cell r="C186" t="str">
            <v xml:space="preserve">            KESHAVAMURTHY (DISPATCH WORKER)                                                                     </v>
          </cell>
          <cell r="F186">
            <v>7995</v>
          </cell>
          <cell r="G186">
            <v>5000</v>
          </cell>
          <cell r="H186">
            <v>2995</v>
          </cell>
          <cell r="J186">
            <v>-2995</v>
          </cell>
          <cell r="K186">
            <v>-2995</v>
          </cell>
        </row>
        <row r="187">
          <cell r="C187" t="str">
            <v xml:space="preserve">            KRISHNAMURTHY SALARY ADVANCE TRIMS STORE EMP-9340                                                   </v>
          </cell>
          <cell r="F187">
            <v>3000</v>
          </cell>
          <cell r="H187">
            <v>3000</v>
          </cell>
          <cell r="J187">
            <v>-3000</v>
          </cell>
          <cell r="K187">
            <v>-3000</v>
          </cell>
        </row>
        <row r="188">
          <cell r="C188" t="str">
            <v xml:space="preserve">            MANJUNATH ( HR MANAGER) -SALARY ADVANCE                                                             </v>
          </cell>
          <cell r="D188">
            <v>10630</v>
          </cell>
          <cell r="G188">
            <v>10630</v>
          </cell>
          <cell r="J188">
            <v>0</v>
          </cell>
          <cell r="K188">
            <v>0</v>
          </cell>
        </row>
        <row r="189">
          <cell r="C189" t="str">
            <v xml:space="preserve">            MUBEENA ACCOUNTS EXECUTIVE SALARY ADVANCE                                                           </v>
          </cell>
          <cell r="E189">
            <v>10000</v>
          </cell>
          <cell r="F189">
            <v>10000</v>
          </cell>
          <cell r="J189">
            <v>0</v>
          </cell>
          <cell r="K189">
            <v>0</v>
          </cell>
        </row>
        <row r="190">
          <cell r="C190" t="str">
            <v xml:space="preserve">            RAKESH KUMAR ( 958 ) TRAVELLING ADVANCE/SALARY ADVANCE                                              </v>
          </cell>
          <cell r="D190">
            <v>15171</v>
          </cell>
          <cell r="F190">
            <v>54000</v>
          </cell>
          <cell r="G190">
            <v>40998</v>
          </cell>
          <cell r="H190">
            <v>28173</v>
          </cell>
          <cell r="J190">
            <v>-28173</v>
          </cell>
          <cell r="K190">
            <v>-28173</v>
          </cell>
        </row>
        <row r="191">
          <cell r="C191" t="str">
            <v xml:space="preserve">            RAMESH ( ACCOUNTS MANAGER) - SALARY ADVANCE                                                         </v>
          </cell>
          <cell r="D191">
            <v>75000</v>
          </cell>
          <cell r="F191">
            <v>25000</v>
          </cell>
          <cell r="G191">
            <v>40000</v>
          </cell>
          <cell r="H191">
            <v>60000</v>
          </cell>
          <cell r="J191">
            <v>-60000</v>
          </cell>
          <cell r="K191">
            <v>-60000</v>
          </cell>
        </row>
        <row r="192">
          <cell r="C192" t="str">
            <v xml:space="preserve">            S SURESH KUMAR-1493 MM-SALARY ADVANCE                                                               </v>
          </cell>
          <cell r="D192">
            <v>35000</v>
          </cell>
          <cell r="H192">
            <v>35000</v>
          </cell>
          <cell r="J192">
            <v>-35000</v>
          </cell>
          <cell r="K192">
            <v>-35000</v>
          </cell>
        </row>
        <row r="193">
          <cell r="C193" t="str">
            <v xml:space="preserve">            SAGARIKA SAHU-SALARY ADVANCE TK NO.1205 DESIGN                                                      </v>
          </cell>
          <cell r="F193">
            <v>2590</v>
          </cell>
          <cell r="G193">
            <v>2590</v>
          </cell>
          <cell r="J193">
            <v>0</v>
          </cell>
          <cell r="K193">
            <v>0</v>
          </cell>
        </row>
        <row r="194">
          <cell r="C194" t="str">
            <v xml:space="preserve">            SAMEER KHAN TOKEN NO-1184- SALARY ADVANCE                                                           </v>
          </cell>
          <cell r="E194">
            <v>15000</v>
          </cell>
          <cell r="F194">
            <v>30000</v>
          </cell>
          <cell r="G194">
            <v>15000</v>
          </cell>
          <cell r="J194">
            <v>0</v>
          </cell>
          <cell r="K194">
            <v>0</v>
          </cell>
        </row>
        <row r="195">
          <cell r="C195" t="str">
            <v xml:space="preserve">            SANOVI DESIGN SALARY ADVANCE                                                                        </v>
          </cell>
          <cell r="F195">
            <v>15000</v>
          </cell>
          <cell r="G195">
            <v>30000</v>
          </cell>
          <cell r="I195">
            <v>15000</v>
          </cell>
          <cell r="J195">
            <v>0</v>
          </cell>
          <cell r="K195">
            <v>15000</v>
          </cell>
        </row>
        <row r="196">
          <cell r="C196" t="str">
            <v xml:space="preserve">            SHABEER KHAN-EMP-828-SAMPLE SUPERVISOR                                                              </v>
          </cell>
          <cell r="E196">
            <v>15000</v>
          </cell>
          <cell r="F196">
            <v>15000</v>
          </cell>
          <cell r="J196">
            <v>0</v>
          </cell>
          <cell r="K196">
            <v>0</v>
          </cell>
        </row>
        <row r="197">
          <cell r="C197" t="str">
            <v xml:space="preserve">            SHAFEEQ AHMED-SALARY ADVANCE                                                                        </v>
          </cell>
          <cell r="E197">
            <v>75000</v>
          </cell>
          <cell r="F197">
            <v>75000</v>
          </cell>
          <cell r="J197">
            <v>0</v>
          </cell>
          <cell r="K197">
            <v>0</v>
          </cell>
        </row>
        <row r="198">
          <cell r="C198" t="str">
            <v xml:space="preserve">            SHIVAGAMI- MERCHANDISER- SALARY ADVANCE                                                             </v>
          </cell>
          <cell r="D198">
            <v>33652</v>
          </cell>
          <cell r="F198">
            <v>12080</v>
          </cell>
          <cell r="G198">
            <v>45732</v>
          </cell>
          <cell r="J198">
            <v>0</v>
          </cell>
          <cell r="K198">
            <v>0</v>
          </cell>
        </row>
        <row r="199">
          <cell r="C199" t="str">
            <v xml:space="preserve">            SHIVAGAMI TRAVELLING  ADVANCE                                                                       </v>
          </cell>
          <cell r="D199">
            <v>35000</v>
          </cell>
          <cell r="F199">
            <v>10000</v>
          </cell>
          <cell r="G199">
            <v>27076</v>
          </cell>
          <cell r="H199">
            <v>17924</v>
          </cell>
          <cell r="J199">
            <v>-17924</v>
          </cell>
          <cell r="K199">
            <v>-17924</v>
          </cell>
        </row>
        <row r="200">
          <cell r="C200" t="str">
            <v xml:space="preserve">            SNEHA -SALARY ADVANCE                                                                               </v>
          </cell>
          <cell r="D200">
            <v>12000</v>
          </cell>
          <cell r="H200">
            <v>12000</v>
          </cell>
          <cell r="J200">
            <v>-12000</v>
          </cell>
          <cell r="K200">
            <v>-12000</v>
          </cell>
        </row>
        <row r="201">
          <cell r="C201" t="str">
            <v xml:space="preserve">            SOURABH GOSWAMI - SALARY ADVANCE                                                                    </v>
          </cell>
          <cell r="D201">
            <v>98000</v>
          </cell>
          <cell r="G201">
            <v>18000</v>
          </cell>
          <cell r="H201">
            <v>80000</v>
          </cell>
          <cell r="J201">
            <v>-80000</v>
          </cell>
          <cell r="K201">
            <v>-80000</v>
          </cell>
        </row>
        <row r="202">
          <cell r="C202" t="str">
            <v xml:space="preserve">            SUDHANSHU SURENDRA SINGH -ASM EXPENSES                                                              </v>
          </cell>
          <cell r="D202">
            <v>20000</v>
          </cell>
          <cell r="F202">
            <v>51715</v>
          </cell>
          <cell r="G202">
            <v>74210</v>
          </cell>
          <cell r="I202">
            <v>2495</v>
          </cell>
          <cell r="J202">
            <v>0</v>
          </cell>
          <cell r="K202">
            <v>2495</v>
          </cell>
        </row>
        <row r="203">
          <cell r="C203" t="str">
            <v xml:space="preserve">            SURESH S -QA TRAVELLING ADVANCE                                                                     </v>
          </cell>
          <cell r="D203">
            <v>1384</v>
          </cell>
          <cell r="G203">
            <v>1384</v>
          </cell>
          <cell r="J203">
            <v>0</v>
          </cell>
          <cell r="K203">
            <v>0</v>
          </cell>
        </row>
        <row r="204">
          <cell r="C204" t="str">
            <v xml:space="preserve">            UDAY KUMAR HR MANAGER SALARY ADVANCE -BANAGLORE</v>
          </cell>
          <cell r="E204">
            <v>15000</v>
          </cell>
          <cell r="F204">
            <v>15000</v>
          </cell>
          <cell r="J204">
            <v>0</v>
          </cell>
          <cell r="K204">
            <v>0</v>
          </cell>
        </row>
        <row r="205">
          <cell r="C205" t="str">
            <v xml:space="preserve">            VENKATESH IE - (357) SALARY ADVANCE -BANGALORE</v>
          </cell>
          <cell r="D205">
            <v>45000</v>
          </cell>
          <cell r="G205">
            <v>15000</v>
          </cell>
          <cell r="H205">
            <v>30000</v>
          </cell>
          <cell r="J205">
            <v>-30000</v>
          </cell>
          <cell r="K205">
            <v>-30000</v>
          </cell>
        </row>
        <row r="206">
          <cell r="C206" t="str">
            <v xml:space="preserve">            VENKATESH MRUTHY N FABRIC MANAGER-EMP NO-20114 SALARY ADVANCE                                       </v>
          </cell>
          <cell r="F206">
            <v>2000</v>
          </cell>
          <cell r="G206">
            <v>2000</v>
          </cell>
          <cell r="J206">
            <v>0</v>
          </cell>
          <cell r="K206">
            <v>0</v>
          </cell>
        </row>
        <row r="207">
          <cell r="C207" t="str">
            <v xml:space="preserve">            VENKATESH MURTHY FABRIC  ASSISTANT-TOKEN NO-1173- SALARY ADVANCE                                    </v>
          </cell>
          <cell r="F207">
            <v>1000</v>
          </cell>
          <cell r="G207">
            <v>2000</v>
          </cell>
          <cell r="I207">
            <v>1000</v>
          </cell>
          <cell r="J207">
            <v>0</v>
          </cell>
          <cell r="K207">
            <v>1000</v>
          </cell>
        </row>
        <row r="208">
          <cell r="C208" t="str">
            <v xml:space="preserve">            VISHNU RATHORE BACHOOMAL STORE SALARY ADVANCE                                                       </v>
          </cell>
          <cell r="F208">
            <v>24500</v>
          </cell>
          <cell r="G208">
            <v>14500</v>
          </cell>
          <cell r="H208">
            <v>10000</v>
          </cell>
          <cell r="J208">
            <v>-10000</v>
          </cell>
          <cell r="K208">
            <v>-10000</v>
          </cell>
        </row>
        <row r="209">
          <cell r="C209" t="str">
            <v xml:space="preserve">    STOCK</v>
          </cell>
          <cell r="D209">
            <v>63495464.07</v>
          </cell>
          <cell r="G209">
            <v>63495464</v>
          </cell>
          <cell r="H209">
            <v>7.0000000000000007E-2</v>
          </cell>
          <cell r="J209">
            <v>-7.0000000000000007E-2</v>
          </cell>
          <cell r="K209">
            <v>-7.0000000000000007E-2</v>
          </cell>
        </row>
        <row r="210">
          <cell r="C210" t="str">
            <v xml:space="preserve">        STOCK WITH DEALERS ( DIRECT)                                                                        </v>
          </cell>
          <cell r="D210">
            <v>7.0000000000000007E-2</v>
          </cell>
          <cell r="H210">
            <v>7.0000000000000007E-2</v>
          </cell>
          <cell r="J210">
            <v>-7.0000000000000007E-2</v>
          </cell>
          <cell r="K210">
            <v>-7.0000000000000007E-2</v>
          </cell>
        </row>
        <row r="211">
          <cell r="C211" t="str">
            <v xml:space="preserve">        STOCK WITH LFS &amp; SIS                                                                                </v>
          </cell>
          <cell r="D211">
            <v>63495464</v>
          </cell>
          <cell r="G211">
            <v>63495464</v>
          </cell>
          <cell r="J211">
            <v>0</v>
          </cell>
          <cell r="K211">
            <v>0</v>
          </cell>
        </row>
        <row r="212">
          <cell r="C212" t="str">
            <v xml:space="preserve">    SUNDRY DEBTORS</v>
          </cell>
          <cell r="D212">
            <v>166421545.83000001</v>
          </cell>
          <cell r="F212">
            <v>93025249.599999994</v>
          </cell>
          <cell r="G212">
            <v>126381898.59</v>
          </cell>
          <cell r="H212">
            <v>133064896.84</v>
          </cell>
          <cell r="J212">
            <v>-133064896.84</v>
          </cell>
          <cell r="K212">
            <v>-133064896.84</v>
          </cell>
        </row>
        <row r="213">
          <cell r="C213" t="str">
            <v xml:space="preserve">        JOB WORK SALES</v>
          </cell>
          <cell r="E213">
            <v>147433.56</v>
          </cell>
          <cell r="F213">
            <v>12490598</v>
          </cell>
          <cell r="G213">
            <v>11704057.970000001</v>
          </cell>
          <cell r="H213">
            <v>639106.47</v>
          </cell>
          <cell r="J213">
            <v>-639106.47</v>
          </cell>
          <cell r="K213">
            <v>-639106.47</v>
          </cell>
        </row>
        <row r="214">
          <cell r="C214" t="str">
            <v xml:space="preserve">            A.I. ENTERPRISES PVT LTD.,    -CHE NNAI</v>
          </cell>
          <cell r="D214">
            <v>58409</v>
          </cell>
          <cell r="H214">
            <v>58409</v>
          </cell>
          <cell r="J214">
            <v>-58409</v>
          </cell>
          <cell r="K214">
            <v>-58409</v>
          </cell>
        </row>
        <row r="215">
          <cell r="C215" t="str">
            <v xml:space="preserve">            BHARTIYA INTERNATIONAL LTD    -BANAGLORE</v>
          </cell>
          <cell r="D215">
            <v>50275</v>
          </cell>
          <cell r="H215">
            <v>50275</v>
          </cell>
          <cell r="J215">
            <v>-50275</v>
          </cell>
          <cell r="K215">
            <v>-50275</v>
          </cell>
        </row>
        <row r="216">
          <cell r="C216" t="str">
            <v xml:space="preserve">            FASHION LINE APPARELS         -BANGALORE</v>
          </cell>
          <cell r="D216">
            <v>11094</v>
          </cell>
          <cell r="F216">
            <v>360213</v>
          </cell>
          <cell r="H216">
            <v>371307</v>
          </cell>
          <cell r="J216">
            <v>-371307</v>
          </cell>
          <cell r="K216">
            <v>-371307</v>
          </cell>
        </row>
        <row r="217">
          <cell r="C217" t="str">
            <v xml:space="preserve">            GOKALDAS IMAGES PVT LTD       -BANAGLORE</v>
          </cell>
          <cell r="D217">
            <v>82169</v>
          </cell>
          <cell r="H217">
            <v>82169</v>
          </cell>
          <cell r="J217">
            <v>-82169</v>
          </cell>
          <cell r="K217">
            <v>-82169</v>
          </cell>
        </row>
        <row r="218">
          <cell r="C218" t="str">
            <v xml:space="preserve">            GOODWILL FABRICS PVT LTD      -BANAGLORE</v>
          </cell>
          <cell r="D218">
            <v>8232</v>
          </cell>
          <cell r="F218">
            <v>850551</v>
          </cell>
          <cell r="G218">
            <v>824457</v>
          </cell>
          <cell r="H218">
            <v>34326</v>
          </cell>
          <cell r="J218">
            <v>-34326</v>
          </cell>
          <cell r="K218">
            <v>-34326</v>
          </cell>
        </row>
        <row r="219">
          <cell r="C219" t="str">
            <v xml:space="preserve">            LAJ EXPORTS LTD               -BANAGLORE</v>
          </cell>
          <cell r="D219">
            <v>4199</v>
          </cell>
          <cell r="H219">
            <v>4199</v>
          </cell>
          <cell r="J219">
            <v>-4199</v>
          </cell>
          <cell r="K219">
            <v>-4199</v>
          </cell>
        </row>
        <row r="220">
          <cell r="C220" t="str">
            <v xml:space="preserve">            M D CREATIONS                 -BANGALORE</v>
          </cell>
          <cell r="F220">
            <v>287958</v>
          </cell>
          <cell r="G220">
            <v>287958</v>
          </cell>
          <cell r="J220">
            <v>0</v>
          </cell>
          <cell r="K220">
            <v>0</v>
          </cell>
        </row>
        <row r="221">
          <cell r="C221" t="str">
            <v xml:space="preserve">            M.G BROTHERS                  -BANAGLORE</v>
          </cell>
          <cell r="E221">
            <v>12907</v>
          </cell>
          <cell r="I221">
            <v>12907</v>
          </cell>
          <cell r="J221">
            <v>0</v>
          </cell>
          <cell r="K221">
            <v>12907</v>
          </cell>
        </row>
        <row r="222">
          <cell r="C222" t="str">
            <v xml:space="preserve">            NANDA GOKULA CREATIONS        -BANGALORE</v>
          </cell>
          <cell r="E222">
            <v>372243</v>
          </cell>
          <cell r="F222">
            <v>372243</v>
          </cell>
          <cell r="J222">
            <v>0</v>
          </cell>
          <cell r="K222">
            <v>0</v>
          </cell>
        </row>
        <row r="223">
          <cell r="C223" t="str">
            <v xml:space="preserve">            RIVIERA CREATIONS             -BANGALORE</v>
          </cell>
          <cell r="D223">
            <v>22790</v>
          </cell>
          <cell r="F223">
            <v>832020</v>
          </cell>
          <cell r="G223">
            <v>799342</v>
          </cell>
          <cell r="H223">
            <v>55468</v>
          </cell>
          <cell r="J223">
            <v>-55468</v>
          </cell>
          <cell r="K223">
            <v>-55468</v>
          </cell>
        </row>
        <row r="224">
          <cell r="C224" t="str">
            <v xml:space="preserve">            SHAHI EXPORTS PVT LTD         -MYSORE</v>
          </cell>
          <cell r="E224">
            <v>7757</v>
          </cell>
          <cell r="F224">
            <v>9776835</v>
          </cell>
          <cell r="G224">
            <v>9721756.9700000007</v>
          </cell>
          <cell r="H224">
            <v>47321.03</v>
          </cell>
          <cell r="J224">
            <v>-47321.03</v>
          </cell>
          <cell r="K224">
            <v>-47321.03</v>
          </cell>
        </row>
        <row r="225">
          <cell r="C225" t="str">
            <v xml:space="preserve">            SNS CREATIONS                 -BANAGLORE</v>
          </cell>
          <cell r="F225">
            <v>10778</v>
          </cell>
          <cell r="G225">
            <v>70544</v>
          </cell>
          <cell r="I225">
            <v>59766</v>
          </cell>
          <cell r="J225">
            <v>0</v>
          </cell>
          <cell r="K225">
            <v>59766</v>
          </cell>
        </row>
        <row r="226">
          <cell r="C226" t="str">
            <v xml:space="preserve">            SUVASTRA INDIA                -BANAGLORE</v>
          </cell>
          <cell r="D226">
            <v>8305.44</v>
          </cell>
          <cell r="H226">
            <v>8305.44</v>
          </cell>
          <cell r="J226">
            <v>-8305.44</v>
          </cell>
          <cell r="K226">
            <v>-8305.44</v>
          </cell>
        </row>
        <row r="227">
          <cell r="C227" t="str">
            <v xml:space="preserve">        T BASE</v>
          </cell>
          <cell r="D227">
            <v>153040586.72</v>
          </cell>
          <cell r="F227">
            <v>58200855.600000001</v>
          </cell>
          <cell r="G227">
            <v>83983968.719999999</v>
          </cell>
          <cell r="H227">
            <v>127257473.59999999</v>
          </cell>
          <cell r="J227">
            <v>-127257473.59999999</v>
          </cell>
          <cell r="K227">
            <v>-127257473.59999999</v>
          </cell>
        </row>
        <row r="228">
          <cell r="C228" t="str">
            <v xml:space="preserve">            DEALERS</v>
          </cell>
          <cell r="D228">
            <v>3330991.08</v>
          </cell>
          <cell r="F228">
            <v>1363688.66</v>
          </cell>
          <cell r="G228">
            <v>2586000.37</v>
          </cell>
          <cell r="H228">
            <v>2108679.37</v>
          </cell>
          <cell r="J228">
            <v>-2108679.37</v>
          </cell>
          <cell r="K228">
            <v>-2108679.37</v>
          </cell>
        </row>
        <row r="229">
          <cell r="C229" t="str">
            <v xml:space="preserve">                APPEAL KIDS INTERNATIONAL PVT. LTD. -DELHI</v>
          </cell>
          <cell r="D229">
            <v>23543</v>
          </cell>
          <cell r="H229">
            <v>23543</v>
          </cell>
          <cell r="J229">
            <v>-23543</v>
          </cell>
          <cell r="K229">
            <v>-23543</v>
          </cell>
        </row>
        <row r="230">
          <cell r="C230" t="str">
            <v xml:space="preserve">                BHARNE CREATIONS              -GOA</v>
          </cell>
          <cell r="D230">
            <v>5817</v>
          </cell>
          <cell r="H230">
            <v>5817</v>
          </cell>
          <cell r="J230">
            <v>-5817</v>
          </cell>
          <cell r="K230">
            <v>-5817</v>
          </cell>
        </row>
        <row r="231">
          <cell r="C231" t="str">
            <v xml:space="preserve">                BLUE BELL FASHIONS            -IMPHAL</v>
          </cell>
          <cell r="D231">
            <v>20082</v>
          </cell>
          <cell r="G231">
            <v>16378</v>
          </cell>
          <cell r="H231">
            <v>3704</v>
          </cell>
          <cell r="J231">
            <v>-3704</v>
          </cell>
          <cell r="K231">
            <v>-3704</v>
          </cell>
        </row>
        <row r="232">
          <cell r="C232" t="str">
            <v xml:space="preserve">                CHAWLA FASHIONS,MOHALI        -MOHALI</v>
          </cell>
          <cell r="D232">
            <v>3291</v>
          </cell>
          <cell r="H232">
            <v>3291</v>
          </cell>
          <cell r="J232">
            <v>-3291</v>
          </cell>
          <cell r="K232">
            <v>-3291</v>
          </cell>
        </row>
        <row r="233">
          <cell r="C233" t="str">
            <v xml:space="preserve">                CYCLONE RETAILING &amp; CLOTHING PVT LTD -MUMBAI</v>
          </cell>
          <cell r="E233">
            <v>11224</v>
          </cell>
          <cell r="F233">
            <v>194364.66</v>
          </cell>
          <cell r="H233">
            <v>183140.66</v>
          </cell>
          <cell r="J233">
            <v>-183140.66</v>
          </cell>
          <cell r="K233">
            <v>-183140.66</v>
          </cell>
        </row>
        <row r="234">
          <cell r="C234" t="str">
            <v xml:space="preserve">                D.D.SETH COLLECTION                                                                                 </v>
          </cell>
          <cell r="D234">
            <v>173507</v>
          </cell>
          <cell r="H234">
            <v>173507</v>
          </cell>
          <cell r="J234">
            <v>-173507</v>
          </cell>
          <cell r="K234">
            <v>-173507</v>
          </cell>
        </row>
        <row r="235">
          <cell r="C235" t="str">
            <v xml:space="preserve">                DEE WEARS                     -NEW DELHI</v>
          </cell>
          <cell r="D235">
            <v>4779</v>
          </cell>
          <cell r="H235">
            <v>4779</v>
          </cell>
          <cell r="J235">
            <v>-4779</v>
          </cell>
          <cell r="K235">
            <v>-4779</v>
          </cell>
        </row>
        <row r="236">
          <cell r="C236" t="str">
            <v xml:space="preserve">                FA GARMENTS                   -SRINAGAR</v>
          </cell>
          <cell r="E236">
            <v>121</v>
          </cell>
          <cell r="I236">
            <v>121</v>
          </cell>
          <cell r="J236">
            <v>0</v>
          </cell>
          <cell r="K236">
            <v>121</v>
          </cell>
        </row>
        <row r="237">
          <cell r="C237" t="str">
            <v xml:space="preserve">                FINE DRESSES                  -GORAKHAPUR</v>
          </cell>
          <cell r="F237">
            <v>25837</v>
          </cell>
          <cell r="H237">
            <v>25837</v>
          </cell>
          <cell r="J237">
            <v>-25837</v>
          </cell>
          <cell r="K237">
            <v>-25837</v>
          </cell>
        </row>
        <row r="238">
          <cell r="C238" t="str">
            <v xml:space="preserve">                GADODIA FASHION PVT. LTD      -NEW DELHI</v>
          </cell>
          <cell r="D238">
            <v>1120364</v>
          </cell>
          <cell r="F238">
            <v>164576</v>
          </cell>
          <cell r="G238">
            <v>1020433</v>
          </cell>
          <cell r="H238">
            <v>264507</v>
          </cell>
          <cell r="J238">
            <v>-264507</v>
          </cell>
          <cell r="K238">
            <v>-264507</v>
          </cell>
        </row>
        <row r="239">
          <cell r="C239" t="str">
            <v xml:space="preserve">                GARG FASHION                                                                                        </v>
          </cell>
          <cell r="D239">
            <v>9847</v>
          </cell>
          <cell r="H239">
            <v>9847</v>
          </cell>
          <cell r="J239">
            <v>-9847</v>
          </cell>
          <cell r="K239">
            <v>-9847</v>
          </cell>
        </row>
        <row r="240">
          <cell r="C240" t="str">
            <v xml:space="preserve">                GEE ENTERPRISES                                                                                     </v>
          </cell>
          <cell r="D240">
            <v>11225</v>
          </cell>
          <cell r="H240">
            <v>11225</v>
          </cell>
          <cell r="J240">
            <v>-11225</v>
          </cell>
          <cell r="K240">
            <v>-11225</v>
          </cell>
        </row>
        <row r="241">
          <cell r="C241" t="str">
            <v xml:space="preserve">                JAY KAY SONS                  -RAMPUR</v>
          </cell>
          <cell r="D241">
            <v>18815</v>
          </cell>
          <cell r="H241">
            <v>18815</v>
          </cell>
          <cell r="J241">
            <v>-18815</v>
          </cell>
          <cell r="K241">
            <v>-18815</v>
          </cell>
        </row>
        <row r="242">
          <cell r="C242" t="str">
            <v xml:space="preserve">                JOONUS SAIT                   -CHENNAI</v>
          </cell>
          <cell r="D242">
            <v>675226.43</v>
          </cell>
          <cell r="F242">
            <v>915034</v>
          </cell>
          <cell r="G242">
            <v>695410</v>
          </cell>
          <cell r="H242">
            <v>894850.43</v>
          </cell>
          <cell r="J242">
            <v>-894850.43</v>
          </cell>
          <cell r="K242">
            <v>-894850.43</v>
          </cell>
        </row>
        <row r="243">
          <cell r="C243" t="str">
            <v xml:space="preserve">                KALRA APPARELS  - SANGRUR     -PATIALA</v>
          </cell>
          <cell r="E243">
            <v>30815</v>
          </cell>
          <cell r="I243">
            <v>30815</v>
          </cell>
          <cell r="J243">
            <v>0</v>
          </cell>
          <cell r="K243">
            <v>30815</v>
          </cell>
        </row>
        <row r="244">
          <cell r="C244" t="str">
            <v xml:space="preserve">                LEAVON GARMENTS &amp; SHOES --- ROHRU ( H.P ) -SHIMLA</v>
          </cell>
          <cell r="D244">
            <v>30803</v>
          </cell>
          <cell r="H244">
            <v>30803</v>
          </cell>
          <cell r="J244">
            <v>-30803</v>
          </cell>
          <cell r="K244">
            <v>-30803</v>
          </cell>
        </row>
        <row r="245">
          <cell r="C245" t="str">
            <v xml:space="preserve">                M CHANDIRAM AND SON ( WOOLLEN STORE ) -OOTY</v>
          </cell>
          <cell r="E245">
            <v>77</v>
          </cell>
          <cell r="I245">
            <v>77</v>
          </cell>
          <cell r="J245">
            <v>0</v>
          </cell>
          <cell r="K245">
            <v>77</v>
          </cell>
        </row>
        <row r="246">
          <cell r="C246" t="str">
            <v xml:space="preserve">                MERRY KING                    -HARIDWAR</v>
          </cell>
          <cell r="D246">
            <v>5163</v>
          </cell>
          <cell r="H246">
            <v>5163</v>
          </cell>
          <cell r="J246">
            <v>-5163</v>
          </cell>
          <cell r="K246">
            <v>-5163</v>
          </cell>
        </row>
        <row r="247">
          <cell r="C247" t="str">
            <v xml:space="preserve">                MY STUDIO CORPORATION - SAMPLES -PUNE</v>
          </cell>
          <cell r="E247">
            <v>2680</v>
          </cell>
          <cell r="F247">
            <v>30369</v>
          </cell>
          <cell r="G247">
            <v>13533</v>
          </cell>
          <cell r="H247">
            <v>14156</v>
          </cell>
          <cell r="J247">
            <v>-14156</v>
          </cell>
          <cell r="K247">
            <v>-14156</v>
          </cell>
        </row>
        <row r="248">
          <cell r="C248" t="str">
            <v xml:space="preserve">                PARTHAS                       -TRIVANDRUM</v>
          </cell>
          <cell r="D248">
            <v>581350.31000000006</v>
          </cell>
          <cell r="G248">
            <v>302034.69</v>
          </cell>
          <cell r="H248">
            <v>279315.62</v>
          </cell>
          <cell r="J248">
            <v>-279315.62</v>
          </cell>
          <cell r="K248">
            <v>-279315.62</v>
          </cell>
        </row>
        <row r="249">
          <cell r="C249" t="str">
            <v xml:space="preserve">                RAMAN GARMENTS                                                                                      </v>
          </cell>
          <cell r="D249">
            <v>8525</v>
          </cell>
          <cell r="H249">
            <v>8525</v>
          </cell>
          <cell r="J249">
            <v>-8525</v>
          </cell>
          <cell r="K249">
            <v>-8525</v>
          </cell>
        </row>
        <row r="250">
          <cell r="C250" t="str">
            <v xml:space="preserve">                RAMESH DYEING RETAIL LLP      -PUNE</v>
          </cell>
          <cell r="D250">
            <v>567202.34</v>
          </cell>
          <cell r="G250">
            <v>504926.68</v>
          </cell>
          <cell r="H250">
            <v>62275.66</v>
          </cell>
          <cell r="J250">
            <v>-62275.66</v>
          </cell>
          <cell r="K250">
            <v>-62275.66</v>
          </cell>
        </row>
        <row r="251">
          <cell r="C251" t="str">
            <v xml:space="preserve">                SARDAR SONS                   -NAINITAL</v>
          </cell>
          <cell r="F251">
            <v>29925</v>
          </cell>
          <cell r="G251">
            <v>29925</v>
          </cell>
          <cell r="J251">
            <v>0</v>
          </cell>
          <cell r="K251">
            <v>0</v>
          </cell>
        </row>
        <row r="252">
          <cell r="C252" t="str">
            <v xml:space="preserve">                TRUE MAN                      -ARRAH</v>
          </cell>
          <cell r="D252">
            <v>22916</v>
          </cell>
          <cell r="H252">
            <v>22916</v>
          </cell>
          <cell r="J252">
            <v>-22916</v>
          </cell>
          <cell r="K252">
            <v>-22916</v>
          </cell>
        </row>
        <row r="253">
          <cell r="C253" t="str">
            <v xml:space="preserve">                US APPARELS                   -MUMBAI</v>
          </cell>
          <cell r="D253">
            <v>93452</v>
          </cell>
          <cell r="H253">
            <v>93452</v>
          </cell>
          <cell r="J253">
            <v>-93452</v>
          </cell>
          <cell r="K253">
            <v>-93452</v>
          </cell>
        </row>
        <row r="254">
          <cell r="C254" t="str">
            <v xml:space="preserve">                VISHAL EMPORIUM               -CHAMBA</v>
          </cell>
          <cell r="F254">
            <v>3583</v>
          </cell>
          <cell r="G254">
            <v>3360</v>
          </cell>
          <cell r="H254">
            <v>223</v>
          </cell>
          <cell r="J254">
            <v>-223</v>
          </cell>
          <cell r="K254">
            <v>-223</v>
          </cell>
        </row>
        <row r="255">
          <cell r="C255" t="str">
            <v xml:space="preserve">            DIS. CONSOL SIS/SOR</v>
          </cell>
          <cell r="D255">
            <v>157007</v>
          </cell>
          <cell r="H255">
            <v>157007</v>
          </cell>
          <cell r="J255">
            <v>-157007</v>
          </cell>
          <cell r="K255">
            <v>-157007</v>
          </cell>
        </row>
        <row r="256">
          <cell r="C256" t="str">
            <v xml:space="preserve">                MARUTHI AGENCIES -SIS         -NEW DELHI</v>
          </cell>
          <cell r="D256">
            <v>181077</v>
          </cell>
          <cell r="H256">
            <v>181077</v>
          </cell>
          <cell r="J256">
            <v>-181077</v>
          </cell>
          <cell r="K256">
            <v>-181077</v>
          </cell>
        </row>
        <row r="257">
          <cell r="C257" t="str">
            <v xml:space="preserve">                YUVRAJ                        -AJMER</v>
          </cell>
          <cell r="E257">
            <v>24070</v>
          </cell>
          <cell r="I257">
            <v>24070</v>
          </cell>
          <cell r="J257">
            <v>0</v>
          </cell>
          <cell r="K257">
            <v>24070</v>
          </cell>
        </row>
        <row r="258">
          <cell r="C258" t="str">
            <v xml:space="preserve">            DIST. DIRECT SIS/SOR</v>
          </cell>
          <cell r="D258">
            <v>8815261.6199999992</v>
          </cell>
          <cell r="F258">
            <v>4121430</v>
          </cell>
          <cell r="G258">
            <v>4417381</v>
          </cell>
          <cell r="H258">
            <v>8519310.6199999992</v>
          </cell>
          <cell r="J258">
            <v>-8519310.6199999992</v>
          </cell>
          <cell r="K258">
            <v>-8519310.6199999992</v>
          </cell>
        </row>
        <row r="259">
          <cell r="C259" t="str">
            <v xml:space="preserve">                AHUJA CLOTHIERS PVT LTD       -FARIDABAD</v>
          </cell>
          <cell r="E259">
            <v>15219.19</v>
          </cell>
          <cell r="I259">
            <v>15219.19</v>
          </cell>
          <cell r="J259">
            <v>0</v>
          </cell>
          <cell r="K259">
            <v>15219.19</v>
          </cell>
        </row>
        <row r="260">
          <cell r="C260" t="str">
            <v xml:space="preserve">                AMW LIFESTYLE PVT LTD - FARIDABAD -HARYANA</v>
          </cell>
          <cell r="D260">
            <v>168770.62</v>
          </cell>
          <cell r="H260">
            <v>168770.62</v>
          </cell>
          <cell r="J260">
            <v>-168770.62</v>
          </cell>
          <cell r="K260">
            <v>-168770.62</v>
          </cell>
        </row>
        <row r="261">
          <cell r="C261" t="str">
            <v xml:space="preserve">                ANAND APPARELS (TOWN POINT) - SECTOR 14 -GURGOAN</v>
          </cell>
          <cell r="E261">
            <v>63288.13</v>
          </cell>
          <cell r="I261">
            <v>63288.13</v>
          </cell>
          <cell r="J261">
            <v>0</v>
          </cell>
          <cell r="K261">
            <v>63288.13</v>
          </cell>
        </row>
        <row r="262">
          <cell r="C262" t="str">
            <v xml:space="preserve">                BACHOOMAL SONS                -AGRA</v>
          </cell>
          <cell r="D262">
            <v>1049479.6299999999</v>
          </cell>
          <cell r="F262">
            <v>271428</v>
          </cell>
          <cell r="G262">
            <v>589924</v>
          </cell>
          <cell r="H262">
            <v>730983.63</v>
          </cell>
          <cell r="J262">
            <v>-730983.63</v>
          </cell>
          <cell r="K262">
            <v>-730983.63</v>
          </cell>
        </row>
        <row r="263">
          <cell r="C263" t="str">
            <v xml:space="preserve">                BINDAL ARCADE PVT LTD         -GHAZIABAD</v>
          </cell>
          <cell r="D263">
            <v>253180.58</v>
          </cell>
          <cell r="H263">
            <v>253180.58</v>
          </cell>
          <cell r="J263">
            <v>-253180.58</v>
          </cell>
          <cell r="K263">
            <v>-253180.58</v>
          </cell>
        </row>
        <row r="264">
          <cell r="C264" t="str">
            <v xml:space="preserve">                BOMBAY STORE                  -HALDWANI</v>
          </cell>
          <cell r="D264">
            <v>529143.15</v>
          </cell>
          <cell r="F264">
            <v>97756</v>
          </cell>
          <cell r="G264">
            <v>387594</v>
          </cell>
          <cell r="H264">
            <v>239305.15</v>
          </cell>
          <cell r="J264">
            <v>-239305.15</v>
          </cell>
          <cell r="K264">
            <v>-239305.15</v>
          </cell>
        </row>
        <row r="265">
          <cell r="C265" t="str">
            <v xml:space="preserve">                COMFORT SQUARE                -JAIPUR</v>
          </cell>
          <cell r="D265">
            <v>529748.36</v>
          </cell>
          <cell r="F265">
            <v>60195</v>
          </cell>
          <cell r="G265">
            <v>126371</v>
          </cell>
          <cell r="H265">
            <v>463572.36</v>
          </cell>
          <cell r="J265">
            <v>-463572.36</v>
          </cell>
          <cell r="K265">
            <v>-463572.36</v>
          </cell>
        </row>
        <row r="266">
          <cell r="C266" t="str">
            <v xml:space="preserve">                ENGLISH CHANNEL CLOTHING      -DELHI</v>
          </cell>
          <cell r="D266">
            <v>290132.28999999998</v>
          </cell>
          <cell r="H266">
            <v>290132.28999999998</v>
          </cell>
          <cell r="J266">
            <v>-290132.28999999998</v>
          </cell>
          <cell r="K266">
            <v>-290132.28999999998</v>
          </cell>
        </row>
        <row r="267">
          <cell r="C267" t="str">
            <v xml:space="preserve">                FASHION ZONE                  -JAIPUR</v>
          </cell>
          <cell r="D267">
            <v>435131</v>
          </cell>
          <cell r="F267">
            <v>64560</v>
          </cell>
          <cell r="G267">
            <v>75491</v>
          </cell>
          <cell r="H267">
            <v>424200</v>
          </cell>
          <cell r="J267">
            <v>-424200</v>
          </cell>
          <cell r="K267">
            <v>-424200</v>
          </cell>
        </row>
        <row r="268">
          <cell r="C268" t="str">
            <v xml:space="preserve">                FOREVER                       -AMRITSAR</v>
          </cell>
          <cell r="D268">
            <v>1227436.3600000001</v>
          </cell>
          <cell r="F268">
            <v>641592</v>
          </cell>
          <cell r="G268">
            <v>846958</v>
          </cell>
          <cell r="H268">
            <v>1022070.36</v>
          </cell>
          <cell r="J268">
            <v>-1022070.36</v>
          </cell>
          <cell r="K268">
            <v>-1022070.36</v>
          </cell>
        </row>
        <row r="269">
          <cell r="C269" t="str">
            <v xml:space="preserve">                GADODIA                       -AVANTIKA</v>
          </cell>
          <cell r="F269">
            <v>892520</v>
          </cell>
          <cell r="G269">
            <v>892520</v>
          </cell>
          <cell r="J269">
            <v>0</v>
          </cell>
          <cell r="K269">
            <v>0</v>
          </cell>
        </row>
        <row r="270">
          <cell r="C270" t="str">
            <v xml:space="preserve">                JMD CLOTHING                  -ROHTAK</v>
          </cell>
          <cell r="D270">
            <v>299201</v>
          </cell>
          <cell r="F270">
            <v>95675</v>
          </cell>
          <cell r="G270">
            <v>78746</v>
          </cell>
          <cell r="H270">
            <v>316130</v>
          </cell>
          <cell r="J270">
            <v>-316130</v>
          </cell>
          <cell r="K270">
            <v>-316130</v>
          </cell>
        </row>
        <row r="271">
          <cell r="C271" t="str">
            <v xml:space="preserve">                JMD CREATIONS-(WARDROBE) (JMD CREATIONS) -ROHTAK</v>
          </cell>
          <cell r="D271">
            <v>472860</v>
          </cell>
          <cell r="G271">
            <v>538794</v>
          </cell>
          <cell r="I271">
            <v>65934</v>
          </cell>
          <cell r="J271">
            <v>0</v>
          </cell>
          <cell r="K271">
            <v>65934</v>
          </cell>
        </row>
        <row r="272">
          <cell r="C272" t="str">
            <v xml:space="preserve">                JSK LIFESTYLE                 -GHAZIABAD</v>
          </cell>
          <cell r="D272">
            <v>41865</v>
          </cell>
          <cell r="H272">
            <v>41865</v>
          </cell>
          <cell r="J272">
            <v>-41865</v>
          </cell>
          <cell r="K272">
            <v>-41865</v>
          </cell>
        </row>
        <row r="273">
          <cell r="C273" t="str">
            <v xml:space="preserve">                KAMBAL GHAR EXCLUSIVE         -VARANASI</v>
          </cell>
          <cell r="D273">
            <v>164966</v>
          </cell>
          <cell r="H273">
            <v>164966</v>
          </cell>
          <cell r="J273">
            <v>-164966</v>
          </cell>
          <cell r="K273">
            <v>-164966</v>
          </cell>
        </row>
        <row r="274">
          <cell r="C274" t="str">
            <v xml:space="preserve">                KANHA INTERNATIONAL           -GHAZIABAD</v>
          </cell>
          <cell r="D274">
            <v>73497</v>
          </cell>
          <cell r="H274">
            <v>73497</v>
          </cell>
          <cell r="J274">
            <v>-73497</v>
          </cell>
          <cell r="K274">
            <v>-73497</v>
          </cell>
        </row>
        <row r="275">
          <cell r="C275" t="str">
            <v xml:space="preserve">                KAPIL AGENCIES                -HARYANA</v>
          </cell>
          <cell r="E275">
            <v>111779.12</v>
          </cell>
          <cell r="I275">
            <v>111779.12</v>
          </cell>
          <cell r="J275">
            <v>0</v>
          </cell>
          <cell r="K275">
            <v>111779.12</v>
          </cell>
        </row>
        <row r="276">
          <cell r="C276" t="str">
            <v xml:space="preserve">                KHALSA COLLECTION             -AJMER</v>
          </cell>
          <cell r="D276">
            <v>380783</v>
          </cell>
          <cell r="F276">
            <v>138072</v>
          </cell>
          <cell r="G276">
            <v>158301</v>
          </cell>
          <cell r="H276">
            <v>360554</v>
          </cell>
          <cell r="J276">
            <v>-360554</v>
          </cell>
          <cell r="K276">
            <v>-360554</v>
          </cell>
        </row>
        <row r="277">
          <cell r="C277" t="str">
            <v xml:space="preserve">                MANGALAM                      -GURGOAN</v>
          </cell>
          <cell r="D277">
            <v>135190</v>
          </cell>
          <cell r="H277">
            <v>135190</v>
          </cell>
          <cell r="J277">
            <v>-135190</v>
          </cell>
          <cell r="K277">
            <v>-135190</v>
          </cell>
        </row>
        <row r="278">
          <cell r="C278" t="str">
            <v xml:space="preserve">                MONALISA STORES PRIVATE LIMITED -JAMMU TAWI</v>
          </cell>
          <cell r="D278">
            <v>621120.09</v>
          </cell>
          <cell r="F278">
            <v>787997</v>
          </cell>
          <cell r="G278">
            <v>353750</v>
          </cell>
          <cell r="H278">
            <v>1055367.0900000001</v>
          </cell>
          <cell r="J278">
            <v>-1055367.0900000001</v>
          </cell>
          <cell r="K278">
            <v>-1055367.0900000001</v>
          </cell>
        </row>
        <row r="279">
          <cell r="C279" t="str">
            <v xml:space="preserve">                MRG FASHIONS PRIVATE LIMITED( GOYAL SON) -NEWDELHI</v>
          </cell>
          <cell r="D279">
            <v>926066.79</v>
          </cell>
          <cell r="F279">
            <v>917880</v>
          </cell>
          <cell r="G279">
            <v>175517</v>
          </cell>
          <cell r="H279">
            <v>1668429.79</v>
          </cell>
          <cell r="J279">
            <v>-1668429.79</v>
          </cell>
          <cell r="K279">
            <v>-1668429.79</v>
          </cell>
        </row>
        <row r="280">
          <cell r="C280" t="str">
            <v xml:space="preserve">                OBEROI COLLECTION             -BHATINDA</v>
          </cell>
          <cell r="D280">
            <v>196914</v>
          </cell>
          <cell r="H280">
            <v>196914</v>
          </cell>
          <cell r="J280">
            <v>-196914</v>
          </cell>
          <cell r="K280">
            <v>-196914</v>
          </cell>
        </row>
        <row r="281">
          <cell r="C281" t="str">
            <v xml:space="preserve">                READY STAR GARMENTS           -JHUNJHUNU</v>
          </cell>
          <cell r="E281">
            <v>2242</v>
          </cell>
          <cell r="I281">
            <v>2242</v>
          </cell>
          <cell r="J281">
            <v>0</v>
          </cell>
          <cell r="K281">
            <v>2242</v>
          </cell>
        </row>
        <row r="282">
          <cell r="C282" t="str">
            <v xml:space="preserve">                RIDDHISHA  VENTURE            -DELHI</v>
          </cell>
          <cell r="D282">
            <v>364931.61</v>
          </cell>
          <cell r="H282">
            <v>364931.61</v>
          </cell>
          <cell r="J282">
            <v>-364931.61</v>
          </cell>
          <cell r="K282">
            <v>-364931.61</v>
          </cell>
        </row>
        <row r="283">
          <cell r="C283" t="str">
            <v xml:space="preserve">                RR CLOTHING                   -HALDWANI</v>
          </cell>
          <cell r="D283">
            <v>126387</v>
          </cell>
          <cell r="H283">
            <v>126387</v>
          </cell>
          <cell r="J283">
            <v>-126387</v>
          </cell>
          <cell r="K283">
            <v>-126387</v>
          </cell>
        </row>
        <row r="284">
          <cell r="C284" t="str">
            <v xml:space="preserve">                SANDHYA GARMENTS              -DELHI</v>
          </cell>
          <cell r="D284">
            <v>81323.64</v>
          </cell>
          <cell r="H284">
            <v>81323.64</v>
          </cell>
          <cell r="J284">
            <v>-81323.64</v>
          </cell>
          <cell r="K284">
            <v>-81323.64</v>
          </cell>
        </row>
        <row r="285">
          <cell r="C285" t="str">
            <v xml:space="preserve">                SHEKHAWAT DEPARTMENTAL STORE  -JAIPUR</v>
          </cell>
          <cell r="D285">
            <v>439166</v>
          </cell>
          <cell r="G285">
            <v>131743</v>
          </cell>
          <cell r="H285">
            <v>307423</v>
          </cell>
          <cell r="J285">
            <v>-307423</v>
          </cell>
          <cell r="K285">
            <v>-307423</v>
          </cell>
        </row>
        <row r="286">
          <cell r="C286" t="str">
            <v xml:space="preserve">                SHREE GURUDAS COLLECTION      -RUDRAPUR</v>
          </cell>
          <cell r="E286">
            <v>124876.06</v>
          </cell>
          <cell r="I286">
            <v>124876.06</v>
          </cell>
          <cell r="J286">
            <v>0</v>
          </cell>
          <cell r="K286">
            <v>124876.06</v>
          </cell>
        </row>
        <row r="287">
          <cell r="C287" t="str">
            <v xml:space="preserve">                SHYAM RETAIL 1 - SADAR BAZAAR -GURGAON</v>
          </cell>
          <cell r="D287">
            <v>12957</v>
          </cell>
          <cell r="G287">
            <v>12957</v>
          </cell>
          <cell r="J287">
            <v>0</v>
          </cell>
          <cell r="K287">
            <v>0</v>
          </cell>
        </row>
        <row r="288">
          <cell r="C288" t="str">
            <v xml:space="preserve">                SIRS N HERS APPAREL PVT. LTD. -DELHI</v>
          </cell>
          <cell r="D288">
            <v>67740</v>
          </cell>
          <cell r="H288">
            <v>67740</v>
          </cell>
          <cell r="J288">
            <v>-67740</v>
          </cell>
          <cell r="K288">
            <v>-67740</v>
          </cell>
        </row>
        <row r="289">
          <cell r="C289" t="str">
            <v xml:space="preserve">                SWADESHI KHADI TRADERS PRIVATE LIMITED -ALIGARH</v>
          </cell>
          <cell r="D289">
            <v>244676</v>
          </cell>
          <cell r="F289">
            <v>153755</v>
          </cell>
          <cell r="G289">
            <v>48715</v>
          </cell>
          <cell r="H289">
            <v>349716</v>
          </cell>
          <cell r="J289">
            <v>-349716</v>
          </cell>
          <cell r="K289">
            <v>-349716</v>
          </cell>
        </row>
        <row r="290">
          <cell r="C290" t="str">
            <v xml:space="preserve">            DISTRIBUTORS</v>
          </cell>
          <cell r="D290">
            <v>23127642.25</v>
          </cell>
          <cell r="F290">
            <v>15399987</v>
          </cell>
          <cell r="G290">
            <v>24091319.989999998</v>
          </cell>
          <cell r="H290">
            <v>14436309.26</v>
          </cell>
          <cell r="J290">
            <v>-14436309.26</v>
          </cell>
          <cell r="K290">
            <v>-14436309.26</v>
          </cell>
        </row>
        <row r="291">
          <cell r="C291" t="str">
            <v xml:space="preserve">                A R CLOTHING CO               -ZIRAKPUR</v>
          </cell>
          <cell r="D291">
            <v>335963</v>
          </cell>
          <cell r="F291">
            <v>126498</v>
          </cell>
          <cell r="G291">
            <v>271351</v>
          </cell>
          <cell r="H291">
            <v>191110</v>
          </cell>
          <cell r="J291">
            <v>-191110</v>
          </cell>
          <cell r="K291">
            <v>-191110</v>
          </cell>
        </row>
        <row r="292">
          <cell r="C292" t="str">
            <v xml:space="preserve">                AADINATH AGENCIES             -INDORE</v>
          </cell>
          <cell r="D292">
            <v>698687</v>
          </cell>
          <cell r="F292">
            <v>263336</v>
          </cell>
          <cell r="G292">
            <v>500000</v>
          </cell>
          <cell r="H292">
            <v>462023</v>
          </cell>
          <cell r="J292">
            <v>-462023</v>
          </cell>
          <cell r="K292">
            <v>-462023</v>
          </cell>
        </row>
        <row r="293">
          <cell r="C293" t="str">
            <v xml:space="preserve">                AADINATH AGENCIES - SAMPLES   -INDORE</v>
          </cell>
          <cell r="D293">
            <v>23218</v>
          </cell>
          <cell r="F293">
            <v>134174</v>
          </cell>
          <cell r="G293">
            <v>134174</v>
          </cell>
          <cell r="H293">
            <v>23218</v>
          </cell>
          <cell r="J293">
            <v>-23218</v>
          </cell>
          <cell r="K293">
            <v>-23218</v>
          </cell>
        </row>
        <row r="294">
          <cell r="C294" t="str">
            <v xml:space="preserve">                ACE CLOTHING                  -NOIDA</v>
          </cell>
          <cell r="D294">
            <v>2366974.46</v>
          </cell>
          <cell r="F294">
            <v>383689</v>
          </cell>
          <cell r="G294">
            <v>1774138.91</v>
          </cell>
          <cell r="H294">
            <v>976524.55</v>
          </cell>
          <cell r="J294">
            <v>-976524.55</v>
          </cell>
          <cell r="K294">
            <v>-976524.55</v>
          </cell>
        </row>
        <row r="295">
          <cell r="C295" t="str">
            <v xml:space="preserve">                ACE CLOTHING (SAMPLES)        -NOIDA</v>
          </cell>
          <cell r="D295">
            <v>1091561.02</v>
          </cell>
          <cell r="F295">
            <v>416407</v>
          </cell>
          <cell r="G295">
            <v>284967</v>
          </cell>
          <cell r="H295">
            <v>1223001.02</v>
          </cell>
          <cell r="J295">
            <v>-1223001.02</v>
          </cell>
          <cell r="K295">
            <v>-1223001.02</v>
          </cell>
        </row>
        <row r="296">
          <cell r="C296" t="str">
            <v xml:space="preserve">                ALEKH APPARELS                -GUWAHATI</v>
          </cell>
          <cell r="D296">
            <v>2184370</v>
          </cell>
          <cell r="F296">
            <v>2175610</v>
          </cell>
          <cell r="G296">
            <v>4817156</v>
          </cell>
          <cell r="I296">
            <v>457176</v>
          </cell>
          <cell r="J296">
            <v>0</v>
          </cell>
          <cell r="K296">
            <v>457176</v>
          </cell>
        </row>
        <row r="297">
          <cell r="C297" t="str">
            <v xml:space="preserve">                ALTO ENTERPRISES              -MUMBAI</v>
          </cell>
          <cell r="D297">
            <v>611607.15</v>
          </cell>
          <cell r="F297">
            <v>1308766</v>
          </cell>
          <cell r="G297">
            <v>1622535.23</v>
          </cell>
          <cell r="H297">
            <v>297837.92</v>
          </cell>
          <cell r="J297">
            <v>-297837.92</v>
          </cell>
          <cell r="K297">
            <v>-297837.92</v>
          </cell>
        </row>
        <row r="298">
          <cell r="C298" t="str">
            <v xml:space="preserve">                AMBALA SALES DEPOT            -GURGOAN</v>
          </cell>
          <cell r="D298">
            <v>0.1</v>
          </cell>
          <cell r="H298">
            <v>0.1</v>
          </cell>
          <cell r="J298">
            <v>-0.1</v>
          </cell>
          <cell r="K298">
            <v>-0.1</v>
          </cell>
        </row>
        <row r="299">
          <cell r="C299" t="str">
            <v xml:space="preserve">                AMIT CLOTHING                 -CHENNAI</v>
          </cell>
          <cell r="D299">
            <v>5068</v>
          </cell>
          <cell r="H299">
            <v>5068</v>
          </cell>
          <cell r="J299">
            <v>-5068</v>
          </cell>
          <cell r="K299">
            <v>-5068</v>
          </cell>
        </row>
        <row r="300">
          <cell r="C300" t="str">
            <v xml:space="preserve">                AMIT ENTERPRISES              -RANCHI</v>
          </cell>
          <cell r="D300">
            <v>14750</v>
          </cell>
          <cell r="H300">
            <v>14750</v>
          </cell>
          <cell r="J300">
            <v>-14750</v>
          </cell>
          <cell r="K300">
            <v>-14750</v>
          </cell>
        </row>
        <row r="301">
          <cell r="C301" t="str">
            <v xml:space="preserve">                AMP .CORP -SAMPLES            -AHMEDABAD</v>
          </cell>
          <cell r="D301">
            <v>13055</v>
          </cell>
          <cell r="H301">
            <v>13055</v>
          </cell>
          <cell r="J301">
            <v>-13055</v>
          </cell>
          <cell r="K301">
            <v>-13055</v>
          </cell>
        </row>
        <row r="302">
          <cell r="C302" t="str">
            <v xml:space="preserve">                DEV GARMENTS                  -PUNE</v>
          </cell>
          <cell r="F302">
            <v>25568</v>
          </cell>
          <cell r="G302">
            <v>200005</v>
          </cell>
          <cell r="I302">
            <v>174437</v>
          </cell>
          <cell r="J302">
            <v>0</v>
          </cell>
          <cell r="K302">
            <v>174437</v>
          </cell>
        </row>
        <row r="303">
          <cell r="C303" t="str">
            <v xml:space="preserve">                DEV GARMENTS-SAMPLES          -PUNE</v>
          </cell>
          <cell r="F303">
            <v>248763</v>
          </cell>
          <cell r="G303">
            <v>13287</v>
          </cell>
          <cell r="H303">
            <v>235476</v>
          </cell>
          <cell r="J303">
            <v>-235476</v>
          </cell>
          <cell r="K303">
            <v>-235476</v>
          </cell>
        </row>
        <row r="304">
          <cell r="C304" t="str">
            <v xml:space="preserve">                KS SELECTIONS PRIVATE LIMITED -DELHI</v>
          </cell>
          <cell r="D304">
            <v>2048684.49</v>
          </cell>
          <cell r="F304">
            <v>1005857</v>
          </cell>
          <cell r="G304">
            <v>1899409.37</v>
          </cell>
          <cell r="H304">
            <v>1155132.1200000001</v>
          </cell>
          <cell r="J304">
            <v>-1155132.1200000001</v>
          </cell>
          <cell r="K304">
            <v>-1155132.1200000001</v>
          </cell>
        </row>
        <row r="305">
          <cell r="C305" t="str">
            <v xml:space="preserve">                KUMAR CLOTHING CO             -LUDHIANA</v>
          </cell>
          <cell r="D305">
            <v>223577</v>
          </cell>
          <cell r="F305">
            <v>722059</v>
          </cell>
          <cell r="G305">
            <v>992464.38</v>
          </cell>
          <cell r="I305">
            <v>46828.38</v>
          </cell>
          <cell r="J305">
            <v>0</v>
          </cell>
          <cell r="K305">
            <v>46828.38</v>
          </cell>
        </row>
        <row r="306">
          <cell r="C306" t="str">
            <v xml:space="preserve">                LIBERTY MARKETERS             -ERNAKULAM</v>
          </cell>
          <cell r="D306">
            <v>206664</v>
          </cell>
          <cell r="F306">
            <v>447203</v>
          </cell>
          <cell r="G306">
            <v>126923</v>
          </cell>
          <cell r="H306">
            <v>526944</v>
          </cell>
          <cell r="J306">
            <v>-526944</v>
          </cell>
          <cell r="K306">
            <v>-526944</v>
          </cell>
        </row>
        <row r="307">
          <cell r="C307" t="str">
            <v xml:space="preserve">                MONCHER COLLECTION            -LUDHIANA</v>
          </cell>
          <cell r="D307">
            <v>1107196.5</v>
          </cell>
          <cell r="G307">
            <v>50000</v>
          </cell>
          <cell r="H307">
            <v>1057196.5</v>
          </cell>
          <cell r="J307">
            <v>-1057196.5</v>
          </cell>
          <cell r="K307">
            <v>-1057196.5</v>
          </cell>
        </row>
        <row r="308">
          <cell r="C308" t="str">
            <v xml:space="preserve">                NATH JI AGENCIES              -LUCKNOW</v>
          </cell>
          <cell r="D308">
            <v>113694</v>
          </cell>
          <cell r="G308">
            <v>113694</v>
          </cell>
          <cell r="J308">
            <v>0</v>
          </cell>
          <cell r="K308">
            <v>0</v>
          </cell>
        </row>
        <row r="309">
          <cell r="C309" t="str">
            <v xml:space="preserve">                PANCHAJANYA FASHIONS PVT LTD  -BENGALURU</v>
          </cell>
          <cell r="D309">
            <v>161869</v>
          </cell>
          <cell r="F309">
            <v>1098971</v>
          </cell>
          <cell r="G309">
            <v>235018</v>
          </cell>
          <cell r="H309">
            <v>1025822</v>
          </cell>
          <cell r="J309">
            <v>-1025822</v>
          </cell>
          <cell r="K309">
            <v>-1025822</v>
          </cell>
        </row>
        <row r="310">
          <cell r="C310" t="str">
            <v xml:space="preserve">                PANCHAJANYA FASHIONS PVT LTD - SAMPLES -BANAGLORE</v>
          </cell>
          <cell r="D310">
            <v>296357</v>
          </cell>
          <cell r="H310">
            <v>296357</v>
          </cell>
          <cell r="J310">
            <v>-296357</v>
          </cell>
          <cell r="K310">
            <v>-296357</v>
          </cell>
        </row>
        <row r="311">
          <cell r="C311" t="str">
            <v xml:space="preserve">                PICASSO INTERNATIONAL SAMPLES -PATNA</v>
          </cell>
          <cell r="F311">
            <v>277914</v>
          </cell>
          <cell r="H311">
            <v>277914</v>
          </cell>
          <cell r="J311">
            <v>-277914</v>
          </cell>
          <cell r="K311">
            <v>-277914</v>
          </cell>
        </row>
        <row r="312">
          <cell r="C312" t="str">
            <v xml:space="preserve">                PIONEER AGENCIES              -LUDHIANA</v>
          </cell>
          <cell r="D312">
            <v>3366204.65</v>
          </cell>
          <cell r="H312">
            <v>3366204.65</v>
          </cell>
          <cell r="J312">
            <v>-3366204.65</v>
          </cell>
          <cell r="K312">
            <v>-3366204.65</v>
          </cell>
        </row>
        <row r="313">
          <cell r="C313" t="str">
            <v xml:space="preserve">                PRISHA APPARELS               -JAMMU TAWI</v>
          </cell>
          <cell r="D313">
            <v>2454762</v>
          </cell>
          <cell r="F313">
            <v>1652545</v>
          </cell>
          <cell r="G313">
            <v>2589635</v>
          </cell>
          <cell r="H313">
            <v>1517672</v>
          </cell>
          <cell r="J313">
            <v>-1517672</v>
          </cell>
          <cell r="K313">
            <v>-1517672</v>
          </cell>
        </row>
        <row r="314">
          <cell r="C314" t="str">
            <v xml:space="preserve">                R.M DISTRIBUTORS -SAMPLES     -PUNE</v>
          </cell>
          <cell r="E314">
            <v>19390</v>
          </cell>
          <cell r="I314">
            <v>19390</v>
          </cell>
          <cell r="J314">
            <v>0</v>
          </cell>
          <cell r="K314">
            <v>19390</v>
          </cell>
        </row>
        <row r="315">
          <cell r="C315" t="str">
            <v xml:space="preserve">                S HARLALKA                    -KOLKATTA</v>
          </cell>
          <cell r="D315">
            <v>2033176</v>
          </cell>
          <cell r="F315">
            <v>1963045</v>
          </cell>
          <cell r="G315">
            <v>2409006</v>
          </cell>
          <cell r="H315">
            <v>1587215</v>
          </cell>
          <cell r="J315">
            <v>-1587215</v>
          </cell>
          <cell r="K315">
            <v>-1587215</v>
          </cell>
        </row>
        <row r="316">
          <cell r="C316" t="str">
            <v xml:space="preserve">                S.E ENTERPRISES               -PATNA</v>
          </cell>
          <cell r="D316">
            <v>117534</v>
          </cell>
          <cell r="F316">
            <v>298224</v>
          </cell>
          <cell r="G316">
            <v>332424</v>
          </cell>
          <cell r="H316">
            <v>83334</v>
          </cell>
          <cell r="J316">
            <v>-83334</v>
          </cell>
          <cell r="K316">
            <v>-83334</v>
          </cell>
        </row>
        <row r="317">
          <cell r="C317" t="str">
            <v xml:space="preserve">                SHAKUNTLAM APPARELS           -JAIPUR</v>
          </cell>
          <cell r="D317">
            <v>608226</v>
          </cell>
          <cell r="F317">
            <v>1636638</v>
          </cell>
          <cell r="G317">
            <v>2459658.1</v>
          </cell>
          <cell r="I317">
            <v>214794.1</v>
          </cell>
          <cell r="J317">
            <v>0</v>
          </cell>
          <cell r="K317">
            <v>214794.1</v>
          </cell>
        </row>
        <row r="318">
          <cell r="C318" t="str">
            <v xml:space="preserve">                SHAKUNTLAM APPARELS- SAMPELS  -JAIPUR</v>
          </cell>
          <cell r="F318">
            <v>126337</v>
          </cell>
          <cell r="H318">
            <v>126337</v>
          </cell>
          <cell r="J318">
            <v>-126337</v>
          </cell>
          <cell r="K318">
            <v>-126337</v>
          </cell>
        </row>
        <row r="319">
          <cell r="C319" t="str">
            <v xml:space="preserve">                SKR AGENCIES                  -LUCKNOW</v>
          </cell>
          <cell r="D319">
            <v>848091</v>
          </cell>
          <cell r="G319">
            <v>563823</v>
          </cell>
          <cell r="H319">
            <v>284268</v>
          </cell>
          <cell r="J319">
            <v>-284268</v>
          </cell>
          <cell r="K319">
            <v>-284268</v>
          </cell>
        </row>
        <row r="320">
          <cell r="C320" t="str">
            <v xml:space="preserve">                SONU AGENCIES ( CHANDIGARH )  -CHANDIGARH</v>
          </cell>
          <cell r="D320">
            <v>2215743.88</v>
          </cell>
          <cell r="F320">
            <v>1014925</v>
          </cell>
          <cell r="G320">
            <v>2629231</v>
          </cell>
          <cell r="H320">
            <v>601437.88</v>
          </cell>
          <cell r="J320">
            <v>-601437.88</v>
          </cell>
          <cell r="K320">
            <v>-601437.88</v>
          </cell>
        </row>
        <row r="321">
          <cell r="C321" t="str">
            <v xml:space="preserve">                SRI RAMA AGENCIES- SAMPLES    -HYDERABAD CITY</v>
          </cell>
          <cell r="E321">
            <v>1</v>
          </cell>
          <cell r="F321">
            <v>73458</v>
          </cell>
          <cell r="G321">
            <v>72420</v>
          </cell>
          <cell r="H321">
            <v>1037</v>
          </cell>
          <cell r="J321">
            <v>-1037</v>
          </cell>
          <cell r="K321">
            <v>-1037</v>
          </cell>
        </row>
        <row r="322">
          <cell r="C322" t="str">
            <v xml:space="preserve">            E B O</v>
          </cell>
          <cell r="D322">
            <v>60200.160000000003</v>
          </cell>
          <cell r="F322">
            <v>411206</v>
          </cell>
          <cell r="G322">
            <v>416410.67</v>
          </cell>
          <cell r="H322">
            <v>54995.49</v>
          </cell>
          <cell r="J322">
            <v>-54995.49</v>
          </cell>
          <cell r="K322">
            <v>-54995.49</v>
          </cell>
        </row>
        <row r="323">
          <cell r="C323" t="str">
            <v xml:space="preserve">                CASH SALES - COSMOS MALL- SILLIGURI STORE                                                           </v>
          </cell>
          <cell r="D323">
            <v>16974</v>
          </cell>
          <cell r="F323">
            <v>193683</v>
          </cell>
          <cell r="G323">
            <v>177725</v>
          </cell>
          <cell r="H323">
            <v>32932</v>
          </cell>
          <cell r="J323">
            <v>-32932</v>
          </cell>
          <cell r="K323">
            <v>-32932</v>
          </cell>
        </row>
        <row r="324">
          <cell r="C324" t="str">
            <v xml:space="preserve">                COSMOS STORE SILLIGURI        -SILIGURI</v>
          </cell>
          <cell r="D324">
            <v>17680.16</v>
          </cell>
          <cell r="G324">
            <v>17680.16</v>
          </cell>
          <cell r="J324">
            <v>0</v>
          </cell>
          <cell r="K324">
            <v>0</v>
          </cell>
        </row>
        <row r="325">
          <cell r="C325" t="str">
            <v xml:space="preserve">                OM ENTERPRISES                -BANGALORE</v>
          </cell>
          <cell r="D325">
            <v>25546</v>
          </cell>
          <cell r="H325">
            <v>25546</v>
          </cell>
          <cell r="J325">
            <v>-25546</v>
          </cell>
          <cell r="K325">
            <v>-25546</v>
          </cell>
        </row>
        <row r="326">
          <cell r="C326" t="str">
            <v xml:space="preserve">                TID-63092609 CARD SETTLEMENT-COSMOS MALL SILIGUDI                                                   </v>
          </cell>
          <cell r="F326">
            <v>85961</v>
          </cell>
          <cell r="G326">
            <v>85567.74</v>
          </cell>
          <cell r="H326">
            <v>393.26</v>
          </cell>
          <cell r="J326">
            <v>-393.26</v>
          </cell>
          <cell r="K326">
            <v>-393.26</v>
          </cell>
        </row>
        <row r="327">
          <cell r="C327" t="str">
            <v xml:space="preserve">                UPI SETTLEMENT-CCB819 - COSMOS STORE (UPI SALES - HDFC BANK - 00412320001421)                       </v>
          </cell>
          <cell r="F327">
            <v>131562</v>
          </cell>
          <cell r="G327">
            <v>135437.76999999999</v>
          </cell>
          <cell r="I327">
            <v>3875.77</v>
          </cell>
          <cell r="J327">
            <v>0</v>
          </cell>
          <cell r="K327">
            <v>3875.77</v>
          </cell>
        </row>
        <row r="328">
          <cell r="C328" t="str">
            <v xml:space="preserve">            EXPORTS</v>
          </cell>
          <cell r="D328">
            <v>13989.33</v>
          </cell>
          <cell r="F328">
            <v>559288.93999999994</v>
          </cell>
          <cell r="G328">
            <v>1126664.08</v>
          </cell>
          <cell r="I328">
            <v>553385.81000000006</v>
          </cell>
          <cell r="J328">
            <v>0</v>
          </cell>
          <cell r="K328">
            <v>553385.81000000006</v>
          </cell>
        </row>
        <row r="329">
          <cell r="C329" t="str">
            <v xml:space="preserve">                HAJO-STRICK GMBH                                                                                    </v>
          </cell>
          <cell r="D329">
            <v>813.83</v>
          </cell>
          <cell r="H329">
            <v>813.83</v>
          </cell>
          <cell r="J329">
            <v>-813.83</v>
          </cell>
          <cell r="K329">
            <v>-813.83</v>
          </cell>
        </row>
        <row r="330">
          <cell r="C330" t="str">
            <v xml:space="preserve">                INDKOBSFORENINGEN AF 1964 AMBA -GREENS BORO</v>
          </cell>
          <cell r="E330">
            <v>1222.94</v>
          </cell>
          <cell r="F330">
            <v>34701.94</v>
          </cell>
          <cell r="G330">
            <v>605077.07999999996</v>
          </cell>
          <cell r="I330">
            <v>571598.07999999996</v>
          </cell>
          <cell r="J330">
            <v>0</v>
          </cell>
          <cell r="K330">
            <v>571598.07999999996</v>
          </cell>
        </row>
        <row r="331">
          <cell r="C331" t="str">
            <v xml:space="preserve">                KONTOOR US LLC                -GREENS BORO</v>
          </cell>
          <cell r="D331">
            <v>1717</v>
          </cell>
          <cell r="H331">
            <v>1717</v>
          </cell>
          <cell r="J331">
            <v>-1717</v>
          </cell>
          <cell r="K331">
            <v>-1717</v>
          </cell>
        </row>
        <row r="332">
          <cell r="C332" t="str">
            <v xml:space="preserve">                KONTOOR US LLC - DALLAS       -DALLAS</v>
          </cell>
          <cell r="D332">
            <v>2620</v>
          </cell>
          <cell r="H332">
            <v>2620</v>
          </cell>
          <cell r="J332">
            <v>-2620</v>
          </cell>
          <cell r="K332">
            <v>-2620</v>
          </cell>
        </row>
        <row r="333">
          <cell r="C333" t="str">
            <v xml:space="preserve">                KONTOOR US LLC (EL PASO)      -EL PASO</v>
          </cell>
          <cell r="D333">
            <v>4737.4399999999996</v>
          </cell>
          <cell r="H333">
            <v>4737.4399999999996</v>
          </cell>
          <cell r="J333">
            <v>-4737.4399999999996</v>
          </cell>
          <cell r="K333">
            <v>-4737.4399999999996</v>
          </cell>
        </row>
        <row r="334">
          <cell r="C334" t="str">
            <v xml:space="preserve">                LEE WRANGLER INTERNATIONAL SAGL - USA EUROPE CHINA -CHINA</v>
          </cell>
          <cell r="D334">
            <v>7823</v>
          </cell>
          <cell r="H334">
            <v>7823</v>
          </cell>
          <cell r="J334">
            <v>-7823</v>
          </cell>
          <cell r="K334">
            <v>-7823</v>
          </cell>
        </row>
        <row r="335">
          <cell r="C335" t="str">
            <v xml:space="preserve">                SYNERGY TRADERS               -KATHMANDU</v>
          </cell>
          <cell r="E335">
            <v>2499</v>
          </cell>
          <cell r="F335">
            <v>524587</v>
          </cell>
          <cell r="G335">
            <v>521587</v>
          </cell>
          <cell r="H335">
            <v>501</v>
          </cell>
          <cell r="J335">
            <v>-501</v>
          </cell>
          <cell r="K335">
            <v>-501</v>
          </cell>
        </row>
        <row r="336">
          <cell r="C336" t="str">
            <v xml:space="preserve">            L F S - S O R</v>
          </cell>
          <cell r="D336">
            <v>105361241</v>
          </cell>
          <cell r="F336">
            <v>26266955</v>
          </cell>
          <cell r="G336">
            <v>39542087.689999998</v>
          </cell>
          <cell r="H336">
            <v>92086108.310000002</v>
          </cell>
          <cell r="J336">
            <v>-92086108.310000002</v>
          </cell>
          <cell r="K336">
            <v>-92086108.310000002</v>
          </cell>
        </row>
        <row r="337">
          <cell r="C337" t="str">
            <v xml:space="preserve">                BRAND FACTORY</v>
          </cell>
          <cell r="D337">
            <v>22999088.32</v>
          </cell>
          <cell r="H337">
            <v>22999088.32</v>
          </cell>
          <cell r="J337">
            <v>-22999088.32</v>
          </cell>
          <cell r="K337">
            <v>-22999088.32</v>
          </cell>
        </row>
        <row r="338">
          <cell r="C338" t="str">
            <v xml:space="preserve">                    BRAND FACTORY - FUTURE LIFESTYLE FASHION LTD  - RAJA BAZAAR (303) -PATNA</v>
          </cell>
          <cell r="D338">
            <v>941556.83</v>
          </cell>
          <cell r="H338">
            <v>941556.83</v>
          </cell>
          <cell r="J338">
            <v>-941556.83</v>
          </cell>
          <cell r="K338">
            <v>-941556.83</v>
          </cell>
        </row>
        <row r="339">
          <cell r="C339" t="str">
            <v xml:space="preserve">                    BRAND FACTORY - FUTURE LIFESTYLE FASHION LTD - ABIDS -MAHABOOBNAGAR</v>
          </cell>
          <cell r="D339">
            <v>286794.03999999998</v>
          </cell>
          <cell r="H339">
            <v>286794.03999999998</v>
          </cell>
          <cell r="J339">
            <v>-286794.03999999998</v>
          </cell>
          <cell r="K339">
            <v>-286794.03999999998</v>
          </cell>
        </row>
        <row r="340">
          <cell r="C340" t="str">
            <v xml:space="preserve">                    BRAND FACTORY - FUTURE LIFESTYLE FASHION LTD - ALLAHABAD - UP (STORE CODE 0389) -ALLAHABAD</v>
          </cell>
          <cell r="D340">
            <v>661488.96</v>
          </cell>
          <cell r="H340">
            <v>661488.96</v>
          </cell>
          <cell r="J340">
            <v>-661488.96</v>
          </cell>
          <cell r="K340">
            <v>-661488.96</v>
          </cell>
        </row>
        <row r="341">
          <cell r="C341" t="str">
            <v xml:space="preserve">                    BRAND FACTORY - FUTURE LIFESTYLE FASHION LTD - CELEBRATION MALL- AMRITSAR (STORE CODE 0396)-AMRISTAR</v>
          </cell>
          <cell r="D341">
            <v>755282.77</v>
          </cell>
          <cell r="H341">
            <v>755282.77</v>
          </cell>
          <cell r="J341">
            <v>-755282.77</v>
          </cell>
          <cell r="K341">
            <v>-755282.77</v>
          </cell>
        </row>
        <row r="342">
          <cell r="C342" t="str">
            <v xml:space="preserve">                    BRAND FACTORY - FUTURE LIFESTYLE FASHION LTD - COSMOS MALL - ZIRAKPUR -AMBALA</v>
          </cell>
          <cell r="D342">
            <v>1195920.97</v>
          </cell>
          <cell r="H342">
            <v>1195920.97</v>
          </cell>
          <cell r="J342">
            <v>-1195920.97</v>
          </cell>
          <cell r="K342">
            <v>-1195920.97</v>
          </cell>
        </row>
        <row r="343">
          <cell r="C343" t="str">
            <v xml:space="preserve">                    BRAND FACTORY - FUTURE LIFESTYLE FASHION LTD - DEHRADUN-DARSHANI TOWERS(342) -HALDWANI</v>
          </cell>
          <cell r="D343">
            <v>14334.47</v>
          </cell>
          <cell r="H343">
            <v>14334.47</v>
          </cell>
          <cell r="J343">
            <v>-14334.47</v>
          </cell>
          <cell r="K343">
            <v>-14334.47</v>
          </cell>
        </row>
        <row r="344">
          <cell r="C344" t="str">
            <v xml:space="preserve">                    BRAND FACTORY - FUTURE LIFESTYLE FASHION LTD - DELHI RAJOURI -DELHI</v>
          </cell>
          <cell r="D344">
            <v>2690.61</v>
          </cell>
          <cell r="H344">
            <v>2690.61</v>
          </cell>
          <cell r="J344">
            <v>-2690.61</v>
          </cell>
          <cell r="K344">
            <v>-2690.61</v>
          </cell>
        </row>
        <row r="345">
          <cell r="C345" t="str">
            <v xml:space="preserve">                    BRAND FACTORY - FUTURE LIFESTYLE FASHION LTD - DILSUKHNAGAR- HYDERABAD (STORE CODE 326)   -HYDERABAD</v>
          </cell>
          <cell r="D345">
            <v>1419637.39</v>
          </cell>
          <cell r="H345">
            <v>1419637.39</v>
          </cell>
          <cell r="J345">
            <v>-1419637.39</v>
          </cell>
          <cell r="K345">
            <v>-1419637.39</v>
          </cell>
        </row>
        <row r="346">
          <cell r="C346" t="str">
            <v xml:space="preserve">                    BRAND FACTORY - FUTURE LIFESTYLE FASHION LTD - JAMMU (STORE CODE 0313) -JAMMU &amp; KASHMIR</v>
          </cell>
          <cell r="D346">
            <v>1718358.1</v>
          </cell>
          <cell r="H346">
            <v>1718358.1</v>
          </cell>
          <cell r="J346">
            <v>-1718358.1</v>
          </cell>
          <cell r="K346">
            <v>-1718358.1</v>
          </cell>
        </row>
        <row r="347">
          <cell r="C347" t="str">
            <v xml:space="preserve">                    BRAND FACTORY - FUTURE LIFESTYLE FASHION LTD - -KANAKPURA - BANGALORE (STORE CODE 0431)   -BANAGLORE</v>
          </cell>
          <cell r="D347">
            <v>629358.25</v>
          </cell>
          <cell r="H347">
            <v>629358.25</v>
          </cell>
          <cell r="J347">
            <v>-629358.25</v>
          </cell>
          <cell r="K347">
            <v>-629358.25</v>
          </cell>
        </row>
        <row r="348">
          <cell r="C348" t="str">
            <v xml:space="preserve">                    BRAND FACTORY - FUTURE LIFESTYLE FASHION LTD - KUKATPALLY-HYDERABAD (STORE CODE 0446)     -HYDERABAD</v>
          </cell>
          <cell r="D348">
            <v>1415949.97</v>
          </cell>
          <cell r="H348">
            <v>1415949.97</v>
          </cell>
          <cell r="J348">
            <v>-1415949.97</v>
          </cell>
          <cell r="K348">
            <v>-1415949.97</v>
          </cell>
        </row>
        <row r="349">
          <cell r="C349" t="str">
            <v xml:space="preserve">                    BRAND FACTORY - FUTURE LIFESTYLE FASHION LTD - LIG-INDORE (STORE CODE 2488) -INDRE</v>
          </cell>
          <cell r="D349">
            <v>800925</v>
          </cell>
          <cell r="H349">
            <v>800925</v>
          </cell>
          <cell r="J349">
            <v>-800925</v>
          </cell>
          <cell r="K349">
            <v>-800925</v>
          </cell>
        </row>
        <row r="350">
          <cell r="C350" t="str">
            <v xml:space="preserve">                    BRAND FACTORY - FUTURE LIFESTYLE FASHION LTD - MARATHAHALLI (2409) -BANGALORE</v>
          </cell>
          <cell r="D350">
            <v>309374.58</v>
          </cell>
          <cell r="H350">
            <v>309374.58</v>
          </cell>
          <cell r="J350">
            <v>-309374.58</v>
          </cell>
          <cell r="K350">
            <v>-309374.58</v>
          </cell>
        </row>
        <row r="351">
          <cell r="C351" t="str">
            <v xml:space="preserve">                    BRAND FACTORY - FUTURE LIFESTYLE FASHION LTD - PALLIKARANAI-CHENNAI (STORE CODE 0395)       -CHENNAI</v>
          </cell>
          <cell r="D351">
            <v>793081.02</v>
          </cell>
          <cell r="H351">
            <v>793081.02</v>
          </cell>
          <cell r="J351">
            <v>-793081.02</v>
          </cell>
          <cell r="K351">
            <v>-793081.02</v>
          </cell>
        </row>
        <row r="352">
          <cell r="C352" t="str">
            <v xml:space="preserve">                    BRAND FACTORY - FUTURE LIFESTYLE FASHION LTD - RAJKOT- GUJRAT (STORE CODE 0316) -GUJRAT</v>
          </cell>
          <cell r="D352">
            <v>1246079.67</v>
          </cell>
          <cell r="H352">
            <v>1246079.67</v>
          </cell>
          <cell r="J352">
            <v>-1246079.67</v>
          </cell>
          <cell r="K352">
            <v>-1246079.67</v>
          </cell>
        </row>
        <row r="353">
          <cell r="C353" t="str">
            <v xml:space="preserve">                    BRAND FACTORY - FUTURE LIFESTYLE FASHION LTD - SALEM -SALEM</v>
          </cell>
          <cell r="D353">
            <v>1004293.96</v>
          </cell>
          <cell r="H353">
            <v>1004293.96</v>
          </cell>
          <cell r="J353">
            <v>-1004293.96</v>
          </cell>
          <cell r="K353">
            <v>-1004293.96</v>
          </cell>
        </row>
        <row r="354">
          <cell r="C354" t="str">
            <v xml:space="preserve">                    BRAND FACTORY - FUTURE LIFESTYLE FASHION LTD - SARJAPURA (STORE CODE 0393) -BANAGLORE</v>
          </cell>
          <cell r="D354">
            <v>22430.15</v>
          </cell>
          <cell r="H354">
            <v>22430.15</v>
          </cell>
          <cell r="J354">
            <v>-22430.15</v>
          </cell>
          <cell r="K354">
            <v>-22430.15</v>
          </cell>
        </row>
        <row r="355">
          <cell r="C355" t="str">
            <v xml:space="preserve">                    BRAND FACTORY - FUTURE LIFESTYLE FASHION LTD - SILIGURI-S F ROAD (348) -SILIGURI</v>
          </cell>
          <cell r="D355">
            <v>1214245.1100000001</v>
          </cell>
          <cell r="H355">
            <v>1214245.1100000001</v>
          </cell>
          <cell r="J355">
            <v>-1214245.1100000001</v>
          </cell>
          <cell r="K355">
            <v>-1214245.1100000001</v>
          </cell>
        </row>
        <row r="356">
          <cell r="C356" t="str">
            <v xml:space="preserve">                    BRAND FACTORY - FUTURE LIFESTYLE FASHION LTD - SUNNY TRADE CENTRE- JAIPUR (STORE CODE 0309)  -JAIPUR</v>
          </cell>
          <cell r="D356">
            <v>1951593.94</v>
          </cell>
          <cell r="H356">
            <v>1951593.94</v>
          </cell>
          <cell r="J356">
            <v>-1951593.94</v>
          </cell>
          <cell r="K356">
            <v>-1951593.94</v>
          </cell>
        </row>
        <row r="357">
          <cell r="C357" t="str">
            <v xml:space="preserve">                    BRAND FACTORY - FUTURE LIFESTYLE FASHION LTD - SURAT VIP ROAD  (STORE CODE 0311) -SURAT</v>
          </cell>
          <cell r="D357">
            <v>617482.31000000006</v>
          </cell>
          <cell r="H357">
            <v>617482.31000000006</v>
          </cell>
          <cell r="J357">
            <v>-617482.31000000006</v>
          </cell>
          <cell r="K357">
            <v>-617482.31000000006</v>
          </cell>
        </row>
        <row r="358">
          <cell r="C358" t="str">
            <v xml:space="preserve">                    BRAND FACTORY - FUTURE LIFESTYLE FASHION LTD -( GODAVARI ) -PATNA</v>
          </cell>
          <cell r="D358">
            <v>708359.74</v>
          </cell>
          <cell r="H358">
            <v>708359.74</v>
          </cell>
          <cell r="J358">
            <v>-708359.74</v>
          </cell>
          <cell r="K358">
            <v>-708359.74</v>
          </cell>
        </row>
        <row r="359">
          <cell r="C359" t="str">
            <v xml:space="preserve">                    BRAND FACTORY - FUTURE LIFESTYLE FASHION LTD -ASANSOL-SENTRUM MALL(1447) -ASANSOL</v>
          </cell>
          <cell r="D359">
            <v>1794301.45</v>
          </cell>
          <cell r="H359">
            <v>1794301.45</v>
          </cell>
          <cell r="J359">
            <v>-1794301.45</v>
          </cell>
          <cell r="K359">
            <v>-1794301.45</v>
          </cell>
        </row>
        <row r="360">
          <cell r="C360" t="str">
            <v xml:space="preserve">                    BRAND FACTORY - FUTURE LIFESTYLE FASHION LTD -GUWAHATI-PRITHVI PLANET ( 1446) -GUWAHATI</v>
          </cell>
          <cell r="D360">
            <v>256430.82</v>
          </cell>
          <cell r="H360">
            <v>256430.82</v>
          </cell>
          <cell r="J360">
            <v>-256430.82</v>
          </cell>
          <cell r="K360">
            <v>-256430.82</v>
          </cell>
        </row>
        <row r="361">
          <cell r="C361" t="str">
            <v xml:space="preserve">                    BRAND FACTORY - FUTURE LIFESTYLE FASHION LTD -PATNA</v>
          </cell>
          <cell r="D361">
            <v>931262</v>
          </cell>
          <cell r="H361">
            <v>931262</v>
          </cell>
          <cell r="J361">
            <v>-931262</v>
          </cell>
          <cell r="K361">
            <v>-931262</v>
          </cell>
        </row>
        <row r="362">
          <cell r="C362" t="str">
            <v xml:space="preserve">                    BRAND FACTORY - FUTURE LIFESTYLE FASHIONS LTD - PACIFIC MALL ( STORE CODE -2483) -GHAZIABAD</v>
          </cell>
          <cell r="D362">
            <v>830420.64</v>
          </cell>
          <cell r="H362">
            <v>830420.64</v>
          </cell>
          <cell r="J362">
            <v>-830420.64</v>
          </cell>
          <cell r="K362">
            <v>-830420.64</v>
          </cell>
        </row>
        <row r="363">
          <cell r="C363" t="str">
            <v xml:space="preserve">                    BRAND FACTORY - FUTURE LIFESTYLE FASHIONS LTD- KANPUR RAVE MOTI MALL ( STORE CODE 1448)      -KANPUR</v>
          </cell>
          <cell r="D363">
            <v>1055267.47</v>
          </cell>
          <cell r="H363">
            <v>1055267.47</v>
          </cell>
          <cell r="J363">
            <v>-1055267.47</v>
          </cell>
          <cell r="K363">
            <v>-1055267.47</v>
          </cell>
        </row>
        <row r="364">
          <cell r="C364" t="str">
            <v xml:space="preserve">                    BRAND FACTORY - FUTURE LIFESTYLE FASHIONS LTD- PUNE PIMPARI ( STORE CODE -2473) -PUNE</v>
          </cell>
          <cell r="D364">
            <v>422168.1</v>
          </cell>
          <cell r="H364">
            <v>422168.1</v>
          </cell>
          <cell r="J364">
            <v>-422168.1</v>
          </cell>
          <cell r="K364">
            <v>-422168.1</v>
          </cell>
        </row>
        <row r="365">
          <cell r="C365" t="str">
            <v xml:space="preserve">                FUTURE LIFE STYLE - CENTRAL</v>
          </cell>
          <cell r="D365">
            <v>10563987.029999999</v>
          </cell>
          <cell r="H365">
            <v>10563987.029999999</v>
          </cell>
          <cell r="J365">
            <v>-10563987.029999999</v>
          </cell>
          <cell r="K365">
            <v>-10563987.029999999</v>
          </cell>
        </row>
        <row r="366">
          <cell r="C366" t="str">
            <v xml:space="preserve">                    FUTURE LIFESTYLE FASHION LTD - INDORE -INDORE</v>
          </cell>
          <cell r="D366">
            <v>592398.93000000005</v>
          </cell>
          <cell r="H366">
            <v>592398.93000000005</v>
          </cell>
          <cell r="J366">
            <v>-592398.93000000005</v>
          </cell>
          <cell r="K366">
            <v>-592398.93000000005</v>
          </cell>
        </row>
        <row r="367">
          <cell r="C367" t="str">
            <v xml:space="preserve">                    FUTURE LIFESTYLE FASHIONS LTD  - MSM MALL -PUNE</v>
          </cell>
          <cell r="D367">
            <v>1143971</v>
          </cell>
          <cell r="H367">
            <v>1143971</v>
          </cell>
          <cell r="J367">
            <v>-1143971</v>
          </cell>
          <cell r="K367">
            <v>-1143971</v>
          </cell>
        </row>
        <row r="368">
          <cell r="C368" t="str">
            <v xml:space="preserve">                    FUTURE LIFESTYLE FASHIONS LTD - BANNERGHATTA SPECTRUM MALL - BANGALORE -BANAGLORE</v>
          </cell>
          <cell r="D368">
            <v>544258.59</v>
          </cell>
          <cell r="H368">
            <v>544258.59</v>
          </cell>
          <cell r="J368">
            <v>-544258.59</v>
          </cell>
          <cell r="K368">
            <v>-544258.59</v>
          </cell>
        </row>
        <row r="369">
          <cell r="C369" t="str">
            <v xml:space="preserve">                    FUTURE LIFESTYLE FASHIONS LTD - BHUBANESWAR                                                         </v>
          </cell>
          <cell r="D369">
            <v>17577.04</v>
          </cell>
          <cell r="H369">
            <v>17577.04</v>
          </cell>
          <cell r="J369">
            <v>-17577.04</v>
          </cell>
          <cell r="K369">
            <v>-17577.04</v>
          </cell>
        </row>
        <row r="370">
          <cell r="C370" t="str">
            <v xml:space="preserve">                    FUTURE LIFESTYLE FASHIONS LTD - FRAZER ROAD -PATNA</v>
          </cell>
          <cell r="D370">
            <v>1483313.73</v>
          </cell>
          <cell r="H370">
            <v>1483313.73</v>
          </cell>
          <cell r="J370">
            <v>-1483313.73</v>
          </cell>
          <cell r="K370">
            <v>-1483313.73</v>
          </cell>
        </row>
        <row r="371">
          <cell r="C371" t="str">
            <v xml:space="preserve">                    FUTURE LIFESTYLE FASHIONS LTD - GSM MALL  CHANDANAGAR HYDERABAD -SECUNDERABAD</v>
          </cell>
          <cell r="D371">
            <v>824587.07</v>
          </cell>
          <cell r="H371">
            <v>824587.07</v>
          </cell>
          <cell r="J371">
            <v>-824587.07</v>
          </cell>
          <cell r="K371">
            <v>-824587.07</v>
          </cell>
        </row>
        <row r="372">
          <cell r="C372" t="str">
            <v xml:space="preserve">                    FUTURE LIFESTYLE FASHIONS LTD - GUWAHATI (ASSAM) -GUWAHATI</v>
          </cell>
          <cell r="D372">
            <v>1763725.87</v>
          </cell>
          <cell r="H372">
            <v>1763725.87</v>
          </cell>
          <cell r="J372">
            <v>-1763725.87</v>
          </cell>
          <cell r="K372">
            <v>-1763725.87</v>
          </cell>
        </row>
        <row r="373">
          <cell r="C373" t="str">
            <v xml:space="preserve">                    FUTURE LIFESTYLE FASHIONS LTD - HYDERABAD - GACHIBOWLI -SECUNDERABAD</v>
          </cell>
          <cell r="D373">
            <v>755740.8</v>
          </cell>
          <cell r="H373">
            <v>755740.8</v>
          </cell>
          <cell r="J373">
            <v>-755740.8</v>
          </cell>
          <cell r="K373">
            <v>-755740.8</v>
          </cell>
        </row>
        <row r="374">
          <cell r="C374" t="str">
            <v xml:space="preserve">                    FUTURE LIFESTYLE FASHIONS LTD - JHARKHAND - RANCHI -RANCHI</v>
          </cell>
          <cell r="D374">
            <v>908019.16</v>
          </cell>
          <cell r="H374">
            <v>908019.16</v>
          </cell>
          <cell r="J374">
            <v>-908019.16</v>
          </cell>
          <cell r="K374">
            <v>-908019.16</v>
          </cell>
        </row>
        <row r="375">
          <cell r="C375" t="str">
            <v xml:space="preserve">                    FUTURE LIFESTYLE FASHIONS LTD - JP NAGAR -BANAGLORE</v>
          </cell>
          <cell r="D375">
            <v>453825</v>
          </cell>
          <cell r="H375">
            <v>453825</v>
          </cell>
          <cell r="J375">
            <v>-453825</v>
          </cell>
          <cell r="K375">
            <v>-453825</v>
          </cell>
        </row>
        <row r="376">
          <cell r="C376" t="str">
            <v xml:space="preserve">                    FUTURE LIFESTYLE FASHIONS LTD - KOCHI -COCHIN</v>
          </cell>
          <cell r="D376">
            <v>71255.41</v>
          </cell>
          <cell r="H376">
            <v>71255.41</v>
          </cell>
          <cell r="J376">
            <v>-71255.41</v>
          </cell>
          <cell r="K376">
            <v>-71255.41</v>
          </cell>
        </row>
        <row r="377">
          <cell r="C377" t="str">
            <v xml:space="preserve">                    FUTURE LIFESTYLE FASHIONS LTD - KUKATPALLY - HYDERABAD -SECUNDERABAD</v>
          </cell>
          <cell r="D377">
            <v>425925.73</v>
          </cell>
          <cell r="H377">
            <v>425925.73</v>
          </cell>
          <cell r="J377">
            <v>-425925.73</v>
          </cell>
          <cell r="K377">
            <v>-425925.73</v>
          </cell>
        </row>
        <row r="378">
          <cell r="C378" t="str">
            <v xml:space="preserve">                    FUTURE LIFESTYLE FASHIONS LTD - PUNJAGUTTA ( G.S CENTRE POINT)  - HYDERABAD -HYDERABAD</v>
          </cell>
          <cell r="D378">
            <v>537475</v>
          </cell>
          <cell r="H378">
            <v>537475</v>
          </cell>
          <cell r="J378">
            <v>-537475</v>
          </cell>
          <cell r="K378">
            <v>-537475</v>
          </cell>
        </row>
        <row r="379">
          <cell r="C379" t="str">
            <v xml:space="preserve">                    FUTURE LIFESTYLE FASHIONS LTD (DIVISION CENTRAL) - CT-SILIGURI-COSMOS MALL -SILIGURI</v>
          </cell>
          <cell r="D379">
            <v>295652.37</v>
          </cell>
          <cell r="H379">
            <v>295652.37</v>
          </cell>
          <cell r="J379">
            <v>-295652.37</v>
          </cell>
          <cell r="K379">
            <v>-295652.37</v>
          </cell>
        </row>
        <row r="380">
          <cell r="C380" t="str">
            <v xml:space="preserve">                    FUTURE LIFESTYLE FASHIONS LTD BELLANDUR VILLAGE(SOUL SPACE SPIRIT) -BANGALORE</v>
          </cell>
          <cell r="D380">
            <v>110402.83</v>
          </cell>
          <cell r="H380">
            <v>110402.83</v>
          </cell>
          <cell r="J380">
            <v>-110402.83</v>
          </cell>
          <cell r="K380">
            <v>-110402.83</v>
          </cell>
        </row>
        <row r="381">
          <cell r="C381" t="str">
            <v xml:space="preserve">                    FUTURE LIFESTYLE FASHIONS LTD -JAIPUR</v>
          </cell>
          <cell r="D381">
            <v>635858.5</v>
          </cell>
          <cell r="H381">
            <v>635858.5</v>
          </cell>
          <cell r="J381">
            <v>-635858.5</v>
          </cell>
          <cell r="K381">
            <v>-635858.5</v>
          </cell>
        </row>
        <row r="382">
          <cell r="C382" t="str">
            <v xml:space="preserve">                GLOBUS STORES - SOR</v>
          </cell>
          <cell r="E382">
            <v>103394.68</v>
          </cell>
          <cell r="I382">
            <v>103394.68</v>
          </cell>
          <cell r="J382">
            <v>0</v>
          </cell>
          <cell r="K382">
            <v>103394.68</v>
          </cell>
        </row>
        <row r="383">
          <cell r="C383" t="str">
            <v xml:space="preserve">                    GLOBUS STORE LUDHIANA-WEST END MALL - SOR (STORE NO 61) -LUDHIANA</v>
          </cell>
          <cell r="E383">
            <v>130228</v>
          </cell>
          <cell r="I383">
            <v>130228</v>
          </cell>
          <cell r="J383">
            <v>0</v>
          </cell>
          <cell r="K383">
            <v>130228</v>
          </cell>
        </row>
        <row r="384">
          <cell r="C384" t="str">
            <v xml:space="preserve">                    GLOBUS STORE MORADABAD-WAVE CINEMA COMPLEX - SOR (STORE NO 38) -MORADABAD</v>
          </cell>
          <cell r="D384">
            <v>26833.32</v>
          </cell>
          <cell r="H384">
            <v>26833.32</v>
          </cell>
          <cell r="J384">
            <v>-26833.32</v>
          </cell>
          <cell r="K384">
            <v>-26833.32</v>
          </cell>
        </row>
        <row r="385">
          <cell r="C385" t="str">
            <v xml:space="preserve">                LIFE STYLE INTERNATIONAL</v>
          </cell>
          <cell r="D385">
            <v>48813149.619999997</v>
          </cell>
          <cell r="F385">
            <v>13608602</v>
          </cell>
          <cell r="G385">
            <v>25116551.120000001</v>
          </cell>
          <cell r="H385">
            <v>37305200.5</v>
          </cell>
          <cell r="J385">
            <v>-37305200.5</v>
          </cell>
          <cell r="K385">
            <v>-37305200.5</v>
          </cell>
        </row>
        <row r="386">
          <cell r="C386" t="str">
            <v xml:space="preserve">                    LIFE STYLE INTERNATIONAL  (P) LTD - KOLKATA -KOLKATTA</v>
          </cell>
          <cell r="D386">
            <v>2287674.62</v>
          </cell>
          <cell r="F386">
            <v>500822</v>
          </cell>
          <cell r="G386">
            <v>523212.54</v>
          </cell>
          <cell r="H386">
            <v>2265284.08</v>
          </cell>
          <cell r="J386">
            <v>-2265284.08</v>
          </cell>
          <cell r="K386">
            <v>-2265284.08</v>
          </cell>
        </row>
        <row r="387">
          <cell r="C387" t="str">
            <v xml:space="preserve">                    LIFE STYLE INTERNATIONAL (P)  LTD -GURGAON -GURGOAN</v>
          </cell>
          <cell r="D387">
            <v>1500705.35</v>
          </cell>
          <cell r="G387">
            <v>136865</v>
          </cell>
          <cell r="H387">
            <v>1363840.35</v>
          </cell>
          <cell r="J387">
            <v>-1363840.35</v>
          </cell>
          <cell r="K387">
            <v>-1363840.35</v>
          </cell>
        </row>
        <row r="388">
          <cell r="C388" t="str">
            <v xml:space="preserve">                    LIFE STYLE INTERNATIONAL (P)  LTD MUMBAI -MUMBAI</v>
          </cell>
          <cell r="D388">
            <v>12002165.550000001</v>
          </cell>
          <cell r="F388">
            <v>3280971</v>
          </cell>
          <cell r="G388">
            <v>9057964.5800000001</v>
          </cell>
          <cell r="H388">
            <v>6225171.9699999997</v>
          </cell>
          <cell r="J388">
            <v>-6225171.9699999997</v>
          </cell>
          <cell r="K388">
            <v>-6225171.9699999997</v>
          </cell>
        </row>
        <row r="389">
          <cell r="C389" t="str">
            <v xml:space="preserve">                    LIFE STYLE INTERNATIONAL (P) LTD - HYDERABAD -SECUNDERABAD</v>
          </cell>
          <cell r="D389">
            <v>5929689.21</v>
          </cell>
          <cell r="F389">
            <v>1358221</v>
          </cell>
          <cell r="G389">
            <v>1402879</v>
          </cell>
          <cell r="H389">
            <v>5885031.21</v>
          </cell>
          <cell r="J389">
            <v>-5885031.21</v>
          </cell>
          <cell r="K389">
            <v>-5885031.21</v>
          </cell>
        </row>
        <row r="390">
          <cell r="C390" t="str">
            <v xml:space="preserve">                    LIFE STYLE INTERNATIONAL (P) LTD- BANGALORE -BANAGLORE</v>
          </cell>
          <cell r="D390">
            <v>14356148.960000001</v>
          </cell>
          <cell r="F390">
            <v>4104301</v>
          </cell>
          <cell r="G390">
            <v>7079364</v>
          </cell>
          <cell r="H390">
            <v>11381085.960000001</v>
          </cell>
          <cell r="J390">
            <v>-11381085.960000001</v>
          </cell>
          <cell r="K390">
            <v>-11381085.960000001</v>
          </cell>
        </row>
        <row r="391">
          <cell r="C391" t="str">
            <v xml:space="preserve">                    LIFE STYLE INTERNATIONAL (P) LTD -CHENNAI -CHENNAI</v>
          </cell>
          <cell r="D391">
            <v>5499921.6500000004</v>
          </cell>
          <cell r="F391">
            <v>469646</v>
          </cell>
          <cell r="H391">
            <v>5969567.6500000004</v>
          </cell>
          <cell r="J391">
            <v>-5969567.6500000004</v>
          </cell>
          <cell r="K391">
            <v>-5969567.6500000004</v>
          </cell>
        </row>
        <row r="392">
          <cell r="C392" t="str">
            <v xml:space="preserve">                    LIFE STYLE INTERNATIONAL (P) LTD- MEWAT -HARYANA</v>
          </cell>
          <cell r="D392">
            <v>7236844.2800000003</v>
          </cell>
          <cell r="F392">
            <v>3894641</v>
          </cell>
          <cell r="G392">
            <v>6916266</v>
          </cell>
          <cell r="H392">
            <v>4215219.28</v>
          </cell>
          <cell r="J392">
            <v>-4215219.28</v>
          </cell>
          <cell r="K392">
            <v>-4215219.28</v>
          </cell>
        </row>
        <row r="393">
          <cell r="C393" t="str">
            <v xml:space="preserve">                RELIANCE - CENTRO</v>
          </cell>
          <cell r="D393">
            <v>8275991.29</v>
          </cell>
          <cell r="F393">
            <v>4420237</v>
          </cell>
          <cell r="G393">
            <v>5416773.1699999999</v>
          </cell>
          <cell r="H393">
            <v>7279455.1200000001</v>
          </cell>
          <cell r="J393">
            <v>-7279455.1200000001</v>
          </cell>
          <cell r="K393">
            <v>-7279455.1200000001</v>
          </cell>
        </row>
        <row r="394">
          <cell r="C394" t="str">
            <v xml:space="preserve">                    RRL CENTRO ( SITE F1JH)  SPECTRUM MALL -BANGALORE</v>
          </cell>
          <cell r="E394">
            <v>17955.439999999999</v>
          </cell>
          <cell r="G394">
            <v>19889.28</v>
          </cell>
          <cell r="I394">
            <v>37844.720000000001</v>
          </cell>
          <cell r="J394">
            <v>0</v>
          </cell>
          <cell r="K394">
            <v>37844.720000000001</v>
          </cell>
        </row>
        <row r="395">
          <cell r="C395" t="str">
            <v xml:space="preserve">                    RRL CENTRO (SITE  F1ZC) BENGALURU-SOUL SPACE SPIRIT -BANGALORE</v>
          </cell>
          <cell r="D395">
            <v>260184.99</v>
          </cell>
          <cell r="F395">
            <v>262724</v>
          </cell>
          <cell r="G395">
            <v>189720.45</v>
          </cell>
          <cell r="H395">
            <v>333188.53999999998</v>
          </cell>
          <cell r="J395">
            <v>-333188.53999999998</v>
          </cell>
          <cell r="K395">
            <v>-333188.53999999998</v>
          </cell>
        </row>
        <row r="396">
          <cell r="C396" t="str">
            <v xml:space="preserve">                    RRL CENTRO (SITE F1AD) MSM PARANJAPE PUNE -NAVI MUMBAI</v>
          </cell>
          <cell r="D396">
            <v>206770.64</v>
          </cell>
          <cell r="F396">
            <v>254637</v>
          </cell>
          <cell r="G396">
            <v>104077.37</v>
          </cell>
          <cell r="H396">
            <v>357330.27</v>
          </cell>
          <cell r="J396">
            <v>-357330.27</v>
          </cell>
          <cell r="K396">
            <v>-357330.27</v>
          </cell>
        </row>
        <row r="397">
          <cell r="C397" t="str">
            <v xml:space="preserve">                    RRL CENTRO (SITE F1BD) POONAM MALL NAGPUR -NAVI MUMBAI</v>
          </cell>
          <cell r="D397">
            <v>491919.61</v>
          </cell>
          <cell r="F397">
            <v>197920</v>
          </cell>
          <cell r="G397">
            <v>81966.929999999993</v>
          </cell>
          <cell r="H397">
            <v>607872.68000000005</v>
          </cell>
          <cell r="J397">
            <v>-607872.68000000005</v>
          </cell>
          <cell r="K397">
            <v>-607872.68000000005</v>
          </cell>
        </row>
        <row r="398">
          <cell r="C398" t="str">
            <v xml:space="preserve">                    RRL CENTRO (SITE F1BI) PUNE-AMANORA-TOWN CENTER - PUNE-3 -PUNE</v>
          </cell>
          <cell r="D398">
            <v>84826.36</v>
          </cell>
          <cell r="F398">
            <v>1514</v>
          </cell>
          <cell r="G398">
            <v>22724</v>
          </cell>
          <cell r="H398">
            <v>63616.36</v>
          </cell>
          <cell r="J398">
            <v>-63616.36</v>
          </cell>
          <cell r="K398">
            <v>-63616.36</v>
          </cell>
        </row>
        <row r="399">
          <cell r="C399" t="str">
            <v xml:space="preserve">                    RRL CENTRO (SITE F1CD) PATNA-THE MALL-FRAZER ROAD -PATNA</v>
          </cell>
          <cell r="D399">
            <v>285212.65000000002</v>
          </cell>
          <cell r="F399">
            <v>282545</v>
          </cell>
          <cell r="G399">
            <v>79870.03</v>
          </cell>
          <cell r="H399">
            <v>487887.62</v>
          </cell>
          <cell r="J399">
            <v>-487887.62</v>
          </cell>
          <cell r="K399">
            <v>-487887.62</v>
          </cell>
        </row>
        <row r="400">
          <cell r="C400" t="str">
            <v xml:space="preserve">                    RRL CENTRO (SITE F1DI) GUWAHATI -GUWAHATI</v>
          </cell>
          <cell r="D400">
            <v>1439441.57</v>
          </cell>
          <cell r="F400">
            <v>357324</v>
          </cell>
          <cell r="G400">
            <v>681081.5</v>
          </cell>
          <cell r="H400">
            <v>1115684.07</v>
          </cell>
          <cell r="J400">
            <v>-1115684.07</v>
          </cell>
          <cell r="K400">
            <v>-1115684.07</v>
          </cell>
        </row>
        <row r="401">
          <cell r="C401" t="str">
            <v xml:space="preserve">                    RRL CENTRO (SITE F1EI)  JAIPUR -JAIPUR</v>
          </cell>
          <cell r="D401">
            <v>239078.67</v>
          </cell>
          <cell r="F401">
            <v>218088</v>
          </cell>
          <cell r="G401">
            <v>320298.39</v>
          </cell>
          <cell r="H401">
            <v>136868.28</v>
          </cell>
          <cell r="J401">
            <v>-136868.28</v>
          </cell>
          <cell r="K401">
            <v>-136868.28</v>
          </cell>
        </row>
        <row r="402">
          <cell r="C402" t="str">
            <v xml:space="preserve">                    RRL CENTRO (SITE F1FH)  INDORE -BHOPAL</v>
          </cell>
          <cell r="E402">
            <v>128606</v>
          </cell>
          <cell r="I402">
            <v>128606</v>
          </cell>
          <cell r="J402">
            <v>0</v>
          </cell>
          <cell r="K402">
            <v>128606</v>
          </cell>
        </row>
        <row r="403">
          <cell r="C403" t="str">
            <v xml:space="preserve">                    RRL CENTRO (SITE F1FI) BHUBANESWAR -BHUBANESWAR</v>
          </cell>
          <cell r="D403">
            <v>1066745.52</v>
          </cell>
          <cell r="F403">
            <v>558616</v>
          </cell>
          <cell r="G403">
            <v>1041552.95</v>
          </cell>
          <cell r="H403">
            <v>583808.56999999995</v>
          </cell>
          <cell r="J403">
            <v>-583808.56999999995</v>
          </cell>
          <cell r="K403">
            <v>-583808.56999999995</v>
          </cell>
        </row>
        <row r="404">
          <cell r="C404" t="str">
            <v xml:space="preserve">                    RRL CENTRO (SITE F1GH) KUKATPALLY - HYDERABAD -KUKUTPALLY;HYDERABA</v>
          </cell>
          <cell r="D404">
            <v>158319.07999999999</v>
          </cell>
          <cell r="F404">
            <v>275708</v>
          </cell>
          <cell r="G404">
            <v>133476.70000000001</v>
          </cell>
          <cell r="H404">
            <v>300550.38</v>
          </cell>
          <cell r="J404">
            <v>-300550.38</v>
          </cell>
          <cell r="K404">
            <v>-300550.38</v>
          </cell>
        </row>
        <row r="405">
          <cell r="C405" t="str">
            <v xml:space="preserve">                    RRL CENTRO (SITE F1HH)  COSMOS MALL SILIGUDI -NORTH 24 PARGANAS</v>
          </cell>
          <cell r="D405">
            <v>292041.78999999998</v>
          </cell>
          <cell r="F405">
            <v>201434</v>
          </cell>
          <cell r="G405">
            <v>84617.600000000006</v>
          </cell>
          <cell r="H405">
            <v>408858.19</v>
          </cell>
          <cell r="J405">
            <v>-408858.19</v>
          </cell>
          <cell r="K405">
            <v>-408858.19</v>
          </cell>
        </row>
        <row r="406">
          <cell r="C406" t="str">
            <v xml:space="preserve">                    RRL CENTRO (SITE F1KI) KOCHI-M G ROAD-CENTRE SQUAR -KOCHI</v>
          </cell>
          <cell r="D406">
            <v>443592.65</v>
          </cell>
          <cell r="F406">
            <v>373590</v>
          </cell>
          <cell r="G406">
            <v>388668.78</v>
          </cell>
          <cell r="H406">
            <v>428513.87</v>
          </cell>
          <cell r="J406">
            <v>-428513.87</v>
          </cell>
          <cell r="K406">
            <v>-428513.87</v>
          </cell>
        </row>
        <row r="407">
          <cell r="C407" t="str">
            <v xml:space="preserve">                    RRL CENTRO (SITE F1LH)  GACHIBOWLI HYDERABAD -HYDERABAD CITY</v>
          </cell>
          <cell r="E407">
            <v>390201</v>
          </cell>
          <cell r="I407">
            <v>390201</v>
          </cell>
          <cell r="J407">
            <v>0</v>
          </cell>
          <cell r="K407">
            <v>390201</v>
          </cell>
        </row>
        <row r="408">
          <cell r="C408" t="str">
            <v xml:space="preserve">                    RRL CENTRO (SITE F1LI)  GSM MALL HYDERABAD -HYDERABAD CITY</v>
          </cell>
          <cell r="D408">
            <v>462321.91999999998</v>
          </cell>
          <cell r="F408">
            <v>314883</v>
          </cell>
          <cell r="G408">
            <v>341998.33</v>
          </cell>
          <cell r="H408">
            <v>435206.59</v>
          </cell>
          <cell r="J408">
            <v>-435206.59</v>
          </cell>
          <cell r="K408">
            <v>-435206.59</v>
          </cell>
        </row>
        <row r="409">
          <cell r="C409" t="str">
            <v xml:space="preserve">                    RRL CENTRO (SITE F1PH) SAVYRAJ MALL RANCHI -RANCHI</v>
          </cell>
          <cell r="D409">
            <v>172954.75</v>
          </cell>
          <cell r="F409">
            <v>178680</v>
          </cell>
          <cell r="G409">
            <v>58416</v>
          </cell>
          <cell r="H409">
            <v>293218.75</v>
          </cell>
          <cell r="J409">
            <v>-293218.75</v>
          </cell>
          <cell r="K409">
            <v>-293218.75</v>
          </cell>
        </row>
        <row r="410">
          <cell r="C410" t="str">
            <v xml:space="preserve">                    RRL CENTRO (SITE F1TH)  ASCENT MALL PUNE -NAVI MUMBAI</v>
          </cell>
          <cell r="D410">
            <v>227261.28</v>
          </cell>
          <cell r="G410">
            <v>37113</v>
          </cell>
          <cell r="H410">
            <v>190148.28</v>
          </cell>
          <cell r="J410">
            <v>-190148.28</v>
          </cell>
          <cell r="K410">
            <v>-190148.28</v>
          </cell>
        </row>
        <row r="411">
          <cell r="C411" t="str">
            <v xml:space="preserve">                    RRL CENTRO (SITE F1UH) AHMEDABAD-AMBAVADI -AHMEDABAD</v>
          </cell>
          <cell r="D411">
            <v>627614.9</v>
          </cell>
          <cell r="F411">
            <v>346041</v>
          </cell>
          <cell r="G411">
            <v>222518.45</v>
          </cell>
          <cell r="H411">
            <v>751137.45</v>
          </cell>
          <cell r="J411">
            <v>-751137.45</v>
          </cell>
          <cell r="K411">
            <v>-751137.45</v>
          </cell>
        </row>
        <row r="412">
          <cell r="C412" t="str">
            <v xml:space="preserve">                    RRL CENTRO (SITE F1VH)  VISHAKAPATNAM-MAIN ROAD -VISAKHAPATNAM</v>
          </cell>
          <cell r="D412">
            <v>599973.36</v>
          </cell>
          <cell r="F412">
            <v>135380</v>
          </cell>
          <cell r="G412">
            <v>34558.800000000003</v>
          </cell>
          <cell r="H412">
            <v>700794.56</v>
          </cell>
          <cell r="J412">
            <v>-700794.56</v>
          </cell>
          <cell r="K412">
            <v>-700794.56</v>
          </cell>
        </row>
        <row r="413">
          <cell r="C413" t="str">
            <v xml:space="preserve">                    RRL CENTRO (SITE F1XH) LUCKNOW-SAHARA GANJ -LUCKNOW</v>
          </cell>
          <cell r="D413">
            <v>468896.78</v>
          </cell>
          <cell r="F413">
            <v>174559</v>
          </cell>
          <cell r="G413">
            <v>917073.02</v>
          </cell>
          <cell r="I413">
            <v>273617.24</v>
          </cell>
          <cell r="J413">
            <v>0</v>
          </cell>
          <cell r="K413">
            <v>273617.24</v>
          </cell>
        </row>
        <row r="414">
          <cell r="C414" t="str">
            <v xml:space="preserve">                    RRL CENTRO (SITE F1YH) THANE-DAHISAR-THAKUR MALL -MUMBAI</v>
          </cell>
          <cell r="D414">
            <v>636862.69999999995</v>
          </cell>
          <cell r="F414">
            <v>286594</v>
          </cell>
          <cell r="G414">
            <v>350678.97</v>
          </cell>
          <cell r="H414">
            <v>572777.73</v>
          </cell>
          <cell r="J414">
            <v>-572777.73</v>
          </cell>
          <cell r="K414">
            <v>-572777.73</v>
          </cell>
        </row>
        <row r="415">
          <cell r="C415" t="str">
            <v xml:space="preserve">                    RRL CENTRO (SITE TY5G)  GREAT INDIA PLACE-UTTAR PRADESH -LUCKNOW</v>
          </cell>
          <cell r="D415">
            <v>648734.51</v>
          </cell>
          <cell r="G415">
            <v>306472.62</v>
          </cell>
          <cell r="H415">
            <v>342261.89</v>
          </cell>
          <cell r="J415">
            <v>-342261.89</v>
          </cell>
          <cell r="K415">
            <v>-342261.89</v>
          </cell>
        </row>
        <row r="416">
          <cell r="C416" t="str">
            <v xml:space="preserve">                RELIANCE - FASHION FACTORY</v>
          </cell>
          <cell r="D416">
            <v>14812419.42</v>
          </cell>
          <cell r="F416">
            <v>8238116</v>
          </cell>
          <cell r="G416">
            <v>9008763.4000000004</v>
          </cell>
          <cell r="H416">
            <v>14041772.02</v>
          </cell>
          <cell r="J416">
            <v>-14041772.02</v>
          </cell>
          <cell r="K416">
            <v>-14041772.02</v>
          </cell>
        </row>
        <row r="417">
          <cell r="C417" t="str">
            <v xml:space="preserve">                    FF ( F1DH NEW DELHI-JANAKPURI)- RELIANCE RETAIL LIMITED -DELHI</v>
          </cell>
          <cell r="D417">
            <v>547923.96</v>
          </cell>
          <cell r="G417">
            <v>257813</v>
          </cell>
          <cell r="H417">
            <v>290110.96000000002</v>
          </cell>
          <cell r="J417">
            <v>-290110.96000000002</v>
          </cell>
          <cell r="K417">
            <v>-290110.96000000002</v>
          </cell>
        </row>
        <row r="418">
          <cell r="C418" t="str">
            <v xml:space="preserve">                    FF ( F1EE  SALEM ) - RELIANCE RETAIL LIMITED -CHENNAI</v>
          </cell>
          <cell r="D418">
            <v>808187.56</v>
          </cell>
          <cell r="F418">
            <v>841627</v>
          </cell>
          <cell r="G418">
            <v>607366</v>
          </cell>
          <cell r="H418">
            <v>1042448.56</v>
          </cell>
          <cell r="J418">
            <v>-1042448.56</v>
          </cell>
          <cell r="K418">
            <v>-1042448.56</v>
          </cell>
        </row>
        <row r="419">
          <cell r="C419" t="str">
            <v xml:space="preserve">                    FF ( F1FD  PATNA GODAVARI ) - RELIANCE RETAIL LIMITED -PATNA</v>
          </cell>
          <cell r="E419">
            <v>15385.72</v>
          </cell>
          <cell r="F419">
            <v>364566</v>
          </cell>
          <cell r="G419">
            <v>47207</v>
          </cell>
          <cell r="H419">
            <v>301973.28000000003</v>
          </cell>
          <cell r="J419">
            <v>-301973.28000000003</v>
          </cell>
          <cell r="K419">
            <v>-301973.28000000003</v>
          </cell>
        </row>
        <row r="420">
          <cell r="C420" t="str">
            <v xml:space="preserve">                    FF ( F1GD PUNJAB) - RELIANCE RETAIL LIMITED -MOHALI</v>
          </cell>
          <cell r="D420">
            <v>676926</v>
          </cell>
          <cell r="F420">
            <v>358865</v>
          </cell>
          <cell r="G420">
            <v>50244</v>
          </cell>
          <cell r="H420">
            <v>985547</v>
          </cell>
          <cell r="J420">
            <v>-985547</v>
          </cell>
          <cell r="K420">
            <v>-985547</v>
          </cell>
        </row>
        <row r="421">
          <cell r="C421" t="str">
            <v xml:space="preserve">                    FF ( F1GD ZIRAKPUR)- RELIANCE RETAIL LIMITED -MOHALI</v>
          </cell>
          <cell r="E421">
            <v>362114.24</v>
          </cell>
          <cell r="G421">
            <v>154571</v>
          </cell>
          <cell r="I421">
            <v>516685.24</v>
          </cell>
          <cell r="J421">
            <v>0</v>
          </cell>
          <cell r="K421">
            <v>516685.24</v>
          </cell>
        </row>
        <row r="422">
          <cell r="C422" t="str">
            <v xml:space="preserve">                    FF ( F1GE PATNA RAJA BAZAR ) - RELIANCE RETAIL LIMITED -PATNA</v>
          </cell>
          <cell r="D422">
            <v>376726.65</v>
          </cell>
          <cell r="F422">
            <v>487532</v>
          </cell>
          <cell r="G422">
            <v>338612</v>
          </cell>
          <cell r="H422">
            <v>525646.65</v>
          </cell>
          <cell r="J422">
            <v>-525646.65</v>
          </cell>
          <cell r="K422">
            <v>-525646.65</v>
          </cell>
        </row>
        <row r="423">
          <cell r="C423" t="str">
            <v xml:space="preserve">                    FF ( F1GG ALLAHABAD ) - RELIANCE RETAIL LIMITED - UTTARPRADESH -LUCKNOW</v>
          </cell>
          <cell r="E423">
            <v>18723.79</v>
          </cell>
          <cell r="F423">
            <v>673773</v>
          </cell>
          <cell r="H423">
            <v>655049.21</v>
          </cell>
          <cell r="J423">
            <v>-655049.21</v>
          </cell>
          <cell r="K423">
            <v>-655049.21</v>
          </cell>
        </row>
        <row r="424">
          <cell r="C424" t="str">
            <v xml:space="preserve">                    FF ( F1IF SURAT) - RELIANCE RETAIL LIMITED -SURAT</v>
          </cell>
          <cell r="D424">
            <v>1013870.73</v>
          </cell>
          <cell r="F424">
            <v>395711</v>
          </cell>
          <cell r="G424">
            <v>439039</v>
          </cell>
          <cell r="H424">
            <v>970542.73</v>
          </cell>
          <cell r="J424">
            <v>-970542.73</v>
          </cell>
          <cell r="K424">
            <v>-970542.73</v>
          </cell>
        </row>
        <row r="425">
          <cell r="C425" t="str">
            <v xml:space="preserve">                    FF ( F1IG DEHARADUN) - RELIANCE RETAIL LIMITED - UTTARNCHAL -DEHARADUN</v>
          </cell>
          <cell r="D425">
            <v>137379.70000000001</v>
          </cell>
          <cell r="F425">
            <v>371958</v>
          </cell>
          <cell r="G425">
            <v>305415</v>
          </cell>
          <cell r="H425">
            <v>203922.7</v>
          </cell>
          <cell r="J425">
            <v>-203922.7</v>
          </cell>
          <cell r="K425">
            <v>-203922.7</v>
          </cell>
        </row>
        <row r="426">
          <cell r="C426" t="str">
            <v xml:space="preserve">                    FF ( F1JD  SILIGURI ) - RELIANCE RETAIL LIMITED -SILIGURI</v>
          </cell>
          <cell r="D426">
            <v>789526.76</v>
          </cell>
          <cell r="F426">
            <v>471962</v>
          </cell>
          <cell r="G426">
            <v>249199</v>
          </cell>
          <cell r="H426">
            <v>1012289.76</v>
          </cell>
          <cell r="J426">
            <v>-1012289.76</v>
          </cell>
          <cell r="K426">
            <v>-1012289.76</v>
          </cell>
        </row>
        <row r="427">
          <cell r="C427" t="str">
            <v xml:space="preserve">                    FF ( F1KE  JAIPUR ) - RELIANCE RETAIL LIMITED -JAIPUR</v>
          </cell>
          <cell r="D427">
            <v>1283931.47</v>
          </cell>
          <cell r="F427">
            <v>429878</v>
          </cell>
          <cell r="G427">
            <v>673591</v>
          </cell>
          <cell r="H427">
            <v>1040218.47</v>
          </cell>
          <cell r="J427">
            <v>-1040218.47</v>
          </cell>
          <cell r="K427">
            <v>-1040218.47</v>
          </cell>
        </row>
        <row r="428">
          <cell r="C428" t="str">
            <v xml:space="preserve">                    FF ( F1LD HYD - DILSUKHNAGAR) - RELIANCE RETAIL LIMITED - TELANGANA -HYDERABAD CITY</v>
          </cell>
          <cell r="D428">
            <v>1122093.96</v>
          </cell>
          <cell r="F428">
            <v>352013</v>
          </cell>
          <cell r="G428">
            <v>503761</v>
          </cell>
          <cell r="H428">
            <v>970345.96</v>
          </cell>
          <cell r="J428">
            <v>-970345.96</v>
          </cell>
          <cell r="K428">
            <v>-970345.96</v>
          </cell>
        </row>
        <row r="429">
          <cell r="C429" t="str">
            <v xml:space="preserve">                    FF ( F1LE GHAZIABAD-JAIPURIA SUNRISE) -RELIANCE RETAIL LIMITED -LUCKNOW</v>
          </cell>
          <cell r="D429">
            <v>132142.46</v>
          </cell>
          <cell r="G429">
            <v>127674</v>
          </cell>
          <cell r="H429">
            <v>4468.46</v>
          </cell>
          <cell r="J429">
            <v>-4468.46</v>
          </cell>
          <cell r="K429">
            <v>-4468.46</v>
          </cell>
        </row>
        <row r="430">
          <cell r="C430" t="str">
            <v xml:space="preserve">                    FF ( F1NE AHMEDABAD )- RELIANCE RETAIL LIMITED - GUJARAT -AHMEDABAD</v>
          </cell>
          <cell r="D430">
            <v>394766.72</v>
          </cell>
          <cell r="F430">
            <v>502676</v>
          </cell>
          <cell r="G430">
            <v>442380</v>
          </cell>
          <cell r="H430">
            <v>455062.72</v>
          </cell>
          <cell r="J430">
            <v>-455062.72</v>
          </cell>
          <cell r="K430">
            <v>-455062.72</v>
          </cell>
        </row>
        <row r="431">
          <cell r="C431" t="str">
            <v xml:space="preserve">                    FF ( F1NG GUWAHATI-PRITHVI PLANET )- RELIANCE RETAIL LIMITED -KAMRUP</v>
          </cell>
          <cell r="D431">
            <v>951202.47</v>
          </cell>
          <cell r="F431">
            <v>205785</v>
          </cell>
          <cell r="G431">
            <v>859572</v>
          </cell>
          <cell r="H431">
            <v>297415.46999999997</v>
          </cell>
          <cell r="J431">
            <v>-297415.46999999997</v>
          </cell>
          <cell r="K431">
            <v>-297415.46999999997</v>
          </cell>
        </row>
        <row r="432">
          <cell r="C432" t="str">
            <v xml:space="preserve">                    FF ( F1OD BENGALURU-SARJAPUR ROAD) - RELIANCE RETAIL LIMITED -BANGALORE</v>
          </cell>
          <cell r="D432">
            <v>794240.9</v>
          </cell>
          <cell r="F432">
            <v>237223</v>
          </cell>
          <cell r="G432">
            <v>485902.75</v>
          </cell>
          <cell r="H432">
            <v>545561.15</v>
          </cell>
          <cell r="J432">
            <v>-545561.15</v>
          </cell>
          <cell r="K432">
            <v>-545561.15</v>
          </cell>
        </row>
        <row r="433">
          <cell r="C433" t="str">
            <v xml:space="preserve">                    FF ( F1OG ASANSOL) - RELIANCE RETAIL LIMITED -NORTH 24 PARGANAS</v>
          </cell>
          <cell r="D433">
            <v>1095265.3600000001</v>
          </cell>
          <cell r="F433">
            <v>306047</v>
          </cell>
          <cell r="G433">
            <v>640296</v>
          </cell>
          <cell r="H433">
            <v>761016.36</v>
          </cell>
          <cell r="J433">
            <v>-761016.36</v>
          </cell>
          <cell r="K433">
            <v>-761016.36</v>
          </cell>
        </row>
        <row r="434">
          <cell r="C434" t="str">
            <v xml:space="preserve">                    FF ( F1QD KARNATAKA) - RELIANCE RETAIL LIMITED - -BANGALORE</v>
          </cell>
          <cell r="D434">
            <v>706695.91</v>
          </cell>
          <cell r="F434">
            <v>223465</v>
          </cell>
          <cell r="G434">
            <v>119210</v>
          </cell>
          <cell r="H434">
            <v>810950.91</v>
          </cell>
          <cell r="J434">
            <v>-810950.91</v>
          </cell>
          <cell r="K434">
            <v>-810950.91</v>
          </cell>
        </row>
        <row r="435">
          <cell r="C435" t="str">
            <v xml:space="preserve">                    FF ( F1RF LUCKNOW) - RELIACE RETAILS LIMITED -KANPUR</v>
          </cell>
          <cell r="D435">
            <v>782544.46</v>
          </cell>
          <cell r="F435">
            <v>363354</v>
          </cell>
          <cell r="G435">
            <v>302667</v>
          </cell>
          <cell r="H435">
            <v>843231.46</v>
          </cell>
          <cell r="J435">
            <v>-843231.46</v>
          </cell>
          <cell r="K435">
            <v>-843231.46</v>
          </cell>
        </row>
        <row r="436">
          <cell r="C436" t="str">
            <v xml:space="preserve">                    FF ( F1SG INDORE ) - RELIANCE RETAIL LIMITED -BHOPAL</v>
          </cell>
          <cell r="D436">
            <v>501634.57</v>
          </cell>
          <cell r="F436">
            <v>361280</v>
          </cell>
          <cell r="G436">
            <v>286169</v>
          </cell>
          <cell r="H436">
            <v>576745.56999999995</v>
          </cell>
          <cell r="J436">
            <v>-576745.56999999995</v>
          </cell>
          <cell r="K436">
            <v>-576745.56999999995</v>
          </cell>
        </row>
        <row r="437">
          <cell r="C437" t="str">
            <v xml:space="preserve">                    FF ( F1TD  KUKATPALLY ) - RELIANCE RETAIL LIMITED -HYDERABAD CITY</v>
          </cell>
          <cell r="D437">
            <v>539207.57999999996</v>
          </cell>
          <cell r="F437">
            <v>286476</v>
          </cell>
          <cell r="G437">
            <v>23113</v>
          </cell>
          <cell r="H437">
            <v>802570.58</v>
          </cell>
          <cell r="J437">
            <v>-802570.58</v>
          </cell>
          <cell r="K437">
            <v>-802570.58</v>
          </cell>
        </row>
        <row r="438">
          <cell r="C438" t="str">
            <v xml:space="preserve">                    FF ( F1WG  LUCKNOW ) - RELIANCE RETAIL LIMITED -LUCKNOW</v>
          </cell>
          <cell r="E438">
            <v>138373.74</v>
          </cell>
          <cell r="F438">
            <v>314048</v>
          </cell>
          <cell r="G438">
            <v>289398</v>
          </cell>
          <cell r="I438">
            <v>113723.74</v>
          </cell>
          <cell r="J438">
            <v>0</v>
          </cell>
          <cell r="K438">
            <v>113723.74</v>
          </cell>
        </row>
        <row r="439">
          <cell r="C439" t="str">
            <v xml:space="preserve">                    FF ( F1XG CHENNAI- PALLIKARANAI) - RELIANCE RETAIL LIMTED -CHE NNAI</v>
          </cell>
          <cell r="D439">
            <v>1041627.09</v>
          </cell>
          <cell r="F439">
            <v>689877</v>
          </cell>
          <cell r="G439">
            <v>558480.73</v>
          </cell>
          <cell r="H439">
            <v>1173023.3600000001</v>
          </cell>
          <cell r="J439">
            <v>-1173023.3600000001</v>
          </cell>
          <cell r="K439">
            <v>-1173023.3600000001</v>
          </cell>
        </row>
        <row r="440">
          <cell r="C440" t="str">
            <v xml:space="preserve">                    FF ( FR1E KARNAL KUNJPURA ROAD) RELIANCE RETAIL LIMITED -GURGOAN</v>
          </cell>
          <cell r="E440">
            <v>827491.55</v>
          </cell>
          <cell r="G440">
            <v>438603</v>
          </cell>
          <cell r="I440">
            <v>1266094.55</v>
          </cell>
          <cell r="J440">
            <v>0</v>
          </cell>
          <cell r="K440">
            <v>1266094.55</v>
          </cell>
        </row>
        <row r="441">
          <cell r="C441" t="str">
            <v xml:space="preserve">                    FF ( FR1L RAEBARELI SATGURU HEIGH)- RELIANCE RETAIL LIMITED -LUCKNOW</v>
          </cell>
          <cell r="D441">
            <v>625590.85</v>
          </cell>
          <cell r="G441">
            <v>213410</v>
          </cell>
          <cell r="H441">
            <v>412180.85</v>
          </cell>
          <cell r="J441">
            <v>-412180.85</v>
          </cell>
          <cell r="K441">
            <v>-412180.85</v>
          </cell>
        </row>
        <row r="442">
          <cell r="C442" t="str">
            <v xml:space="preserve">                    FF ( FR1Y MORADABAD B R SQUARE ) - RELIANCE RETAIL LIMITED -LUCKNOW</v>
          </cell>
          <cell r="D442">
            <v>526483.30000000005</v>
          </cell>
          <cell r="G442">
            <v>736.92</v>
          </cell>
          <cell r="H442">
            <v>525746.38</v>
          </cell>
          <cell r="J442">
            <v>-525746.38</v>
          </cell>
          <cell r="K442">
            <v>-525746.38</v>
          </cell>
        </row>
        <row r="443">
          <cell r="C443" t="str">
            <v xml:space="preserve">                    FF ( FR2V  LUCKNOW-ALAMBAGH)- RELIANCE RETAIL LIMITED -LUCKNOW</v>
          </cell>
          <cell r="D443">
            <v>576939.12</v>
          </cell>
          <cell r="G443">
            <v>361898</v>
          </cell>
          <cell r="H443">
            <v>215041.12</v>
          </cell>
          <cell r="J443">
            <v>-215041.12</v>
          </cell>
          <cell r="K443">
            <v>-215041.12</v>
          </cell>
        </row>
        <row r="444">
          <cell r="C444" t="str">
            <v xml:space="preserve">                    FF ( FR3N TRITON MALL) - RELIANCE RETAIL LIMITED -JAIPUR</v>
          </cell>
          <cell r="D444">
            <v>749600.88</v>
          </cell>
          <cell r="G444">
            <v>232435</v>
          </cell>
          <cell r="H444">
            <v>517165.88</v>
          </cell>
          <cell r="J444">
            <v>-517165.88</v>
          </cell>
          <cell r="K444">
            <v>-517165.88</v>
          </cell>
        </row>
        <row r="445">
          <cell r="C445" t="str">
            <v xml:space="preserve">            ONLINE</v>
          </cell>
          <cell r="D445">
            <v>12174254.279999999</v>
          </cell>
          <cell r="F445">
            <v>10078300</v>
          </cell>
          <cell r="G445">
            <v>11804104.92</v>
          </cell>
          <cell r="H445">
            <v>10448449.359999999</v>
          </cell>
          <cell r="J445">
            <v>-10448449.359999999</v>
          </cell>
          <cell r="K445">
            <v>-10448449.359999999</v>
          </cell>
        </row>
        <row r="446">
          <cell r="C446" t="str">
            <v xml:space="preserve">                AMAZON - MARKET PLACE                                                                               </v>
          </cell>
          <cell r="G446">
            <v>1712</v>
          </cell>
          <cell r="I446">
            <v>1712</v>
          </cell>
          <cell r="J446">
            <v>0</v>
          </cell>
          <cell r="K446">
            <v>1712</v>
          </cell>
        </row>
        <row r="447">
          <cell r="C447" t="str">
            <v xml:space="preserve">                DIRECT ONLINE CUSTOMER                                                                              </v>
          </cell>
          <cell r="F447">
            <v>3479</v>
          </cell>
          <cell r="H447">
            <v>3479</v>
          </cell>
          <cell r="J447">
            <v>-3479</v>
          </cell>
          <cell r="K447">
            <v>-3479</v>
          </cell>
        </row>
        <row r="448">
          <cell r="C448" t="str">
            <v xml:space="preserve">                FLIPKART ONLINE SALES                                                                               </v>
          </cell>
          <cell r="D448">
            <v>4974.8999999999996</v>
          </cell>
          <cell r="H448">
            <v>4974.8999999999996</v>
          </cell>
          <cell r="J448">
            <v>-4974.8999999999996</v>
          </cell>
          <cell r="K448">
            <v>-4974.8999999999996</v>
          </cell>
        </row>
        <row r="449">
          <cell r="C449" t="str">
            <v xml:space="preserve">                JIO MART                                                                                            </v>
          </cell>
          <cell r="D449">
            <v>29436.73</v>
          </cell>
          <cell r="H449">
            <v>29436.73</v>
          </cell>
          <cell r="J449">
            <v>-29436.73</v>
          </cell>
          <cell r="K449">
            <v>-29436.73</v>
          </cell>
        </row>
        <row r="450">
          <cell r="C450" t="str">
            <v xml:space="preserve">                MYNTRA DESIGNS - PPMP -NEW B2C -MUMBAI</v>
          </cell>
          <cell r="D450">
            <v>9344694.4100000001</v>
          </cell>
          <cell r="F450">
            <v>6050250</v>
          </cell>
          <cell r="G450">
            <v>7925560.4199999999</v>
          </cell>
          <cell r="H450">
            <v>7469383.9900000002</v>
          </cell>
          <cell r="J450">
            <v>-7469383.9900000002</v>
          </cell>
          <cell r="K450">
            <v>-7469383.9900000002</v>
          </cell>
        </row>
        <row r="451">
          <cell r="C451" t="str">
            <v xml:space="preserve">                MYNTRA DESIGNS - PPMP -NEW B2C-SHIPPING CHG-TDS 94C AC                                              </v>
          </cell>
          <cell r="G451">
            <v>321351.59999999998</v>
          </cell>
          <cell r="I451">
            <v>321351.59999999998</v>
          </cell>
          <cell r="J451">
            <v>0</v>
          </cell>
          <cell r="K451">
            <v>321351.59999999998</v>
          </cell>
        </row>
        <row r="452">
          <cell r="C452" t="str">
            <v xml:space="preserve">                MYNTRA JABONG INDIA PVT LTD - HOSKOTE - B2C OLD                                                     </v>
          </cell>
          <cell r="E452">
            <v>0</v>
          </cell>
          <cell r="I452">
            <v>0</v>
          </cell>
          <cell r="J452">
            <v>0</v>
          </cell>
          <cell r="K452">
            <v>0</v>
          </cell>
        </row>
        <row r="453">
          <cell r="C453" t="str">
            <v xml:space="preserve">                RELIANCE AJIO - B2C- OMNI MODEL -TUMKUR</v>
          </cell>
          <cell r="D453">
            <v>2744378.65</v>
          </cell>
          <cell r="F453">
            <v>3988964</v>
          </cell>
          <cell r="G453">
            <v>2189978.06</v>
          </cell>
          <cell r="H453">
            <v>4543364.59</v>
          </cell>
          <cell r="J453">
            <v>-4543364.59</v>
          </cell>
          <cell r="K453">
            <v>-4543364.59</v>
          </cell>
        </row>
        <row r="454">
          <cell r="C454" t="str">
            <v xml:space="preserve">                RELIANCE RETAIL LIMITED (AJIO) -TUMKUR</v>
          </cell>
          <cell r="G454">
            <v>1290541.8700000001</v>
          </cell>
          <cell r="I454">
            <v>1290541.8700000001</v>
          </cell>
          <cell r="J454">
            <v>0</v>
          </cell>
          <cell r="K454">
            <v>1290541.8700000001</v>
          </cell>
        </row>
        <row r="455">
          <cell r="C455" t="str">
            <v xml:space="preserve">                SHOPIFY PAYMENTS - RAZER      -MUMBAI</v>
          </cell>
          <cell r="G455">
            <v>21916.06</v>
          </cell>
          <cell r="I455">
            <v>21916.06</v>
          </cell>
          <cell r="J455">
            <v>0</v>
          </cell>
          <cell r="K455">
            <v>21916.06</v>
          </cell>
        </row>
        <row r="456">
          <cell r="C456" t="str">
            <v xml:space="preserve">                SHOPIFY-PAYU PAYMENTS-PYTM PAYMENT SERVICES                                                         </v>
          </cell>
          <cell r="D456">
            <v>50769.59</v>
          </cell>
          <cell r="F456">
            <v>35607</v>
          </cell>
          <cell r="G456">
            <v>53044.91</v>
          </cell>
          <cell r="H456">
            <v>33331.68</v>
          </cell>
          <cell r="J456">
            <v>-33331.68</v>
          </cell>
          <cell r="K456">
            <v>-33331.68</v>
          </cell>
        </row>
        <row r="457">
          <cell r="C457" t="str">
            <v xml:space="preserve">        OTHER BRANDS</v>
          </cell>
          <cell r="D457">
            <v>13528392.67</v>
          </cell>
          <cell r="F457">
            <v>22333796</v>
          </cell>
          <cell r="G457">
            <v>30693871.899999999</v>
          </cell>
          <cell r="H457">
            <v>5168316.7699999996</v>
          </cell>
          <cell r="J457">
            <v>-5168316.7699999996</v>
          </cell>
          <cell r="K457">
            <v>-5168316.7699999996</v>
          </cell>
        </row>
        <row r="458">
          <cell r="C458" t="str">
            <v xml:space="preserve">            OTHER BRAND</v>
          </cell>
          <cell r="D458">
            <v>12056197.76</v>
          </cell>
          <cell r="F458">
            <v>15979555</v>
          </cell>
          <cell r="G458">
            <v>23424696.399999999</v>
          </cell>
          <cell r="H458">
            <v>4611056.3600000003</v>
          </cell>
          <cell r="J458">
            <v>-4611056.3600000003</v>
          </cell>
          <cell r="K458">
            <v>-4611056.3600000003</v>
          </cell>
        </row>
        <row r="459">
          <cell r="C459" t="str">
            <v xml:space="preserve">                ACE TURTLE  OMNI PRIVATE LIMITED -BANAGLORE</v>
          </cell>
          <cell r="D459">
            <v>904289</v>
          </cell>
          <cell r="G459">
            <v>904289</v>
          </cell>
          <cell r="J459">
            <v>0</v>
          </cell>
          <cell r="K459">
            <v>0</v>
          </cell>
        </row>
        <row r="460">
          <cell r="C460" t="str">
            <v xml:space="preserve">                CELIO FUTURE FASHION PVT LTD  -BHIWANDI</v>
          </cell>
          <cell r="F460">
            <v>10357799</v>
          </cell>
          <cell r="G460">
            <v>10090861</v>
          </cell>
          <cell r="H460">
            <v>266938</v>
          </cell>
          <cell r="J460">
            <v>-266938</v>
          </cell>
          <cell r="K460">
            <v>-266938</v>
          </cell>
        </row>
        <row r="461">
          <cell r="C461" t="str">
            <v xml:space="preserve">                INDIAN TERRAIN FASHIONS LIMITED -CHENNAI</v>
          </cell>
          <cell r="D461">
            <v>5047871.95</v>
          </cell>
          <cell r="F461">
            <v>534504</v>
          </cell>
          <cell r="G461">
            <v>4735345.4000000004</v>
          </cell>
          <cell r="H461">
            <v>847030.55</v>
          </cell>
          <cell r="J461">
            <v>-847030.55</v>
          </cell>
          <cell r="K461">
            <v>-847030.55</v>
          </cell>
        </row>
        <row r="462">
          <cell r="C462" t="str">
            <v xml:space="preserve">                PDS LIMITED                   -KOLKATA</v>
          </cell>
          <cell r="E462">
            <v>0.82</v>
          </cell>
          <cell r="I462">
            <v>0.82</v>
          </cell>
          <cell r="J462">
            <v>0</v>
          </cell>
          <cell r="K462">
            <v>0.82</v>
          </cell>
        </row>
        <row r="463">
          <cell r="C463" t="str">
            <v xml:space="preserve">                PEPE JEANS INDIA LIMITED      -MUMBAI</v>
          </cell>
          <cell r="D463">
            <v>5880850.6399999997</v>
          </cell>
          <cell r="F463">
            <v>5087252</v>
          </cell>
          <cell r="G463">
            <v>7694201</v>
          </cell>
          <cell r="H463">
            <v>3273901.64</v>
          </cell>
          <cell r="J463">
            <v>-3273901.64</v>
          </cell>
          <cell r="K463">
            <v>-3273901.64</v>
          </cell>
        </row>
        <row r="464">
          <cell r="C464" t="str">
            <v xml:space="preserve">                PUMA SPORTS INDIA PVT LTD     -BANGALORE</v>
          </cell>
          <cell r="D464">
            <v>128035.19</v>
          </cell>
          <cell r="H464">
            <v>128035.19</v>
          </cell>
          <cell r="J464">
            <v>-128035.19</v>
          </cell>
          <cell r="K464">
            <v>-128035.19</v>
          </cell>
        </row>
        <row r="465">
          <cell r="C465" t="str">
            <v xml:space="preserve">                RADHAMANI TEXTILES PRIVATE LIMITED-DEBTOR -BANGALORE</v>
          </cell>
          <cell r="D465">
            <v>111181.75999999999</v>
          </cell>
          <cell r="H465">
            <v>111181.75999999999</v>
          </cell>
          <cell r="J465">
            <v>-111181.75999999999</v>
          </cell>
          <cell r="K465">
            <v>-111181.75999999999</v>
          </cell>
        </row>
        <row r="466">
          <cell r="C466" t="str">
            <v xml:space="preserve">                SELFX INDIA PVT.LTD           -GURUGRAM</v>
          </cell>
          <cell r="E466">
            <v>14439.26</v>
          </cell>
          <cell r="I466">
            <v>14439.26</v>
          </cell>
          <cell r="J466">
            <v>0</v>
          </cell>
          <cell r="K466">
            <v>14439.26</v>
          </cell>
        </row>
        <row r="467">
          <cell r="C467" t="str">
            <v xml:space="preserve">                SHOPPER STOP LTD-KA           -BANAGLORE</v>
          </cell>
          <cell r="E467">
            <v>6072.7</v>
          </cell>
          <cell r="I467">
            <v>6072.7</v>
          </cell>
          <cell r="J467">
            <v>0</v>
          </cell>
          <cell r="K467">
            <v>6072.7</v>
          </cell>
        </row>
        <row r="468">
          <cell r="C468" t="str">
            <v xml:space="preserve">                ZETWERK MANUFACTURING BUSINESSES PRIVATE LIMITED -BANGALORE</v>
          </cell>
          <cell r="D468">
            <v>4482</v>
          </cell>
          <cell r="H468">
            <v>4482</v>
          </cell>
          <cell r="J468">
            <v>-4482</v>
          </cell>
          <cell r="K468">
            <v>-4482</v>
          </cell>
        </row>
        <row r="469">
          <cell r="C469" t="str">
            <v xml:space="preserve">            OTHERS / STOCKLOT</v>
          </cell>
          <cell r="D469">
            <v>1324905.9099999999</v>
          </cell>
          <cell r="F469">
            <v>6215847</v>
          </cell>
          <cell r="G469">
            <v>7075133.5</v>
          </cell>
          <cell r="H469">
            <v>465619.41</v>
          </cell>
          <cell r="J469">
            <v>-465619.41</v>
          </cell>
          <cell r="K469">
            <v>-465619.41</v>
          </cell>
        </row>
        <row r="470">
          <cell r="C470" t="str">
            <v xml:space="preserve">                ABHIRAJ GARMENTS              -BANGALORE</v>
          </cell>
          <cell r="E470">
            <v>36744</v>
          </cell>
          <cell r="I470">
            <v>36744</v>
          </cell>
          <cell r="J470">
            <v>0</v>
          </cell>
          <cell r="K470">
            <v>36744</v>
          </cell>
        </row>
        <row r="471">
          <cell r="C471" t="str">
            <v xml:space="preserve">                ALLURE FASHIONS ( INDIA)      -BANGALORE</v>
          </cell>
          <cell r="F471">
            <v>1737578</v>
          </cell>
          <cell r="G471">
            <v>1699542</v>
          </cell>
          <cell r="H471">
            <v>38036</v>
          </cell>
          <cell r="J471">
            <v>-38036</v>
          </cell>
          <cell r="K471">
            <v>-38036</v>
          </cell>
        </row>
        <row r="472">
          <cell r="C472" t="str">
            <v xml:space="preserve">                ARS EXPORT                    -BANGALORE</v>
          </cell>
          <cell r="E472">
            <v>21168</v>
          </cell>
          <cell r="I472">
            <v>21168</v>
          </cell>
          <cell r="J472">
            <v>0</v>
          </cell>
          <cell r="K472">
            <v>21168</v>
          </cell>
        </row>
        <row r="473">
          <cell r="C473" t="str">
            <v xml:space="preserve">                BALU EXPORTS,                 -TIRUPUR</v>
          </cell>
          <cell r="E473">
            <v>2520</v>
          </cell>
          <cell r="I473">
            <v>2520</v>
          </cell>
          <cell r="J473">
            <v>0</v>
          </cell>
          <cell r="K473">
            <v>2520</v>
          </cell>
        </row>
        <row r="474">
          <cell r="C474" t="str">
            <v xml:space="preserve">                CELEBRITY FASHIONS LIMITED    -CHENNAI</v>
          </cell>
          <cell r="D474">
            <v>2668</v>
          </cell>
          <cell r="H474">
            <v>2668</v>
          </cell>
          <cell r="J474">
            <v>-2668</v>
          </cell>
          <cell r="K474">
            <v>-2668</v>
          </cell>
        </row>
        <row r="475">
          <cell r="C475" t="str">
            <v xml:space="preserve">                CREDENCE ENTERPRISES PVT LTD  -RANCHI</v>
          </cell>
          <cell r="E475">
            <v>443145</v>
          </cell>
          <cell r="I475">
            <v>443145</v>
          </cell>
          <cell r="J475">
            <v>0</v>
          </cell>
          <cell r="K475">
            <v>443145</v>
          </cell>
        </row>
        <row r="476">
          <cell r="C476" t="str">
            <v xml:space="preserve">                FASHION FIESTA                -SRINAGAR</v>
          </cell>
          <cell r="E476">
            <v>585272</v>
          </cell>
          <cell r="I476">
            <v>585272</v>
          </cell>
          <cell r="J476">
            <v>0</v>
          </cell>
          <cell r="K476">
            <v>585272</v>
          </cell>
        </row>
        <row r="477">
          <cell r="C477" t="str">
            <v xml:space="preserve">                FORTITUDE GROUPS              -HARYANA</v>
          </cell>
          <cell r="D477">
            <v>588</v>
          </cell>
          <cell r="H477">
            <v>588</v>
          </cell>
          <cell r="J477">
            <v>-588</v>
          </cell>
          <cell r="K477">
            <v>-588</v>
          </cell>
        </row>
        <row r="478">
          <cell r="C478" t="str">
            <v xml:space="preserve">                GAURAV                        -PUNE</v>
          </cell>
          <cell r="E478">
            <v>57293.2</v>
          </cell>
          <cell r="F478">
            <v>86145</v>
          </cell>
          <cell r="G478">
            <v>40365.4</v>
          </cell>
          <cell r="I478">
            <v>11513.6</v>
          </cell>
          <cell r="J478">
            <v>0</v>
          </cell>
          <cell r="K478">
            <v>11513.6</v>
          </cell>
        </row>
        <row r="479">
          <cell r="C479" t="str">
            <v xml:space="preserve">                GAURAV JAGGI                  -BANAGLORE</v>
          </cell>
          <cell r="D479">
            <v>1890</v>
          </cell>
          <cell r="H479">
            <v>1890</v>
          </cell>
          <cell r="J479">
            <v>-1890</v>
          </cell>
          <cell r="K479">
            <v>-1890</v>
          </cell>
        </row>
        <row r="480">
          <cell r="C480" t="str">
            <v xml:space="preserve">                HIND HOSIERY MILLS            -LUDHIANA</v>
          </cell>
          <cell r="D480">
            <v>18181</v>
          </cell>
          <cell r="H480">
            <v>18181</v>
          </cell>
          <cell r="J480">
            <v>-18181</v>
          </cell>
          <cell r="K480">
            <v>-18181</v>
          </cell>
        </row>
        <row r="481">
          <cell r="C481" t="str">
            <v xml:space="preserve">                INNOVATIVE RETAIL CONCEPTS PRIVATE LIMITED ( DASANAPURA ) -BANAGLORE</v>
          </cell>
          <cell r="E481">
            <v>45</v>
          </cell>
          <cell r="I481">
            <v>45</v>
          </cell>
          <cell r="J481">
            <v>0</v>
          </cell>
          <cell r="K481">
            <v>45</v>
          </cell>
        </row>
        <row r="482">
          <cell r="C482" t="str">
            <v xml:space="preserve">                JAI VESHNO JI TRADERS         -HARIDWAR</v>
          </cell>
          <cell r="D482">
            <v>309732</v>
          </cell>
          <cell r="H482">
            <v>309732</v>
          </cell>
          <cell r="J482">
            <v>-309732</v>
          </cell>
          <cell r="K482">
            <v>-309732</v>
          </cell>
        </row>
        <row r="483">
          <cell r="C483" t="str">
            <v xml:space="preserve">                JGM INDUSTRIES PVT. LTD.      -LUDHIANA</v>
          </cell>
          <cell r="D483">
            <v>2281</v>
          </cell>
          <cell r="H483">
            <v>2281</v>
          </cell>
          <cell r="J483">
            <v>-2281</v>
          </cell>
          <cell r="K483">
            <v>-2281</v>
          </cell>
        </row>
        <row r="484">
          <cell r="C484" t="str">
            <v xml:space="preserve">                K SQUARE ENTEPRISES           -BANGALORE</v>
          </cell>
          <cell r="D484">
            <v>18525.57</v>
          </cell>
          <cell r="H484">
            <v>18525.57</v>
          </cell>
          <cell r="J484">
            <v>-18525.57</v>
          </cell>
          <cell r="K484">
            <v>-18525.57</v>
          </cell>
        </row>
        <row r="485">
          <cell r="C485" t="str">
            <v xml:space="preserve">                K2 TECHNOSOFT INDIA PVT LTD   -PUNE</v>
          </cell>
          <cell r="E485">
            <v>2145</v>
          </cell>
          <cell r="I485">
            <v>2145</v>
          </cell>
          <cell r="J485">
            <v>0</v>
          </cell>
          <cell r="K485">
            <v>2145</v>
          </cell>
        </row>
        <row r="486">
          <cell r="C486" t="str">
            <v xml:space="preserve">                KAMALA APPARELS               -CHENNAI</v>
          </cell>
          <cell r="D486">
            <v>999700</v>
          </cell>
          <cell r="F486">
            <v>742125</v>
          </cell>
          <cell r="G486">
            <v>1400000</v>
          </cell>
          <cell r="H486">
            <v>341825</v>
          </cell>
          <cell r="J486">
            <v>-341825</v>
          </cell>
          <cell r="K486">
            <v>-341825</v>
          </cell>
        </row>
        <row r="487">
          <cell r="C487" t="str">
            <v xml:space="preserve">                KAMALA APPARELS - BANGALORE   -BANAGLORE</v>
          </cell>
          <cell r="E487">
            <v>28268</v>
          </cell>
          <cell r="I487">
            <v>28268</v>
          </cell>
          <cell r="J487">
            <v>0</v>
          </cell>
          <cell r="K487">
            <v>28268</v>
          </cell>
        </row>
        <row r="488">
          <cell r="C488" t="str">
            <v xml:space="preserve">                KLASSIC FABRICS               -MUMBAI</v>
          </cell>
          <cell r="D488">
            <v>8137.5</v>
          </cell>
          <cell r="H488">
            <v>8137.5</v>
          </cell>
          <cell r="J488">
            <v>-8137.5</v>
          </cell>
          <cell r="K488">
            <v>-8137.5</v>
          </cell>
        </row>
        <row r="489">
          <cell r="C489" t="str">
            <v xml:space="preserve">                MOTHERLAND GARMENTS PVT LTD ( DEBTOR) -BANGALORE</v>
          </cell>
          <cell r="D489">
            <v>315000</v>
          </cell>
          <cell r="H489">
            <v>315000</v>
          </cell>
          <cell r="J489">
            <v>-315000</v>
          </cell>
          <cell r="K489">
            <v>-315000</v>
          </cell>
        </row>
        <row r="490">
          <cell r="C490" t="str">
            <v xml:space="preserve">                NANDANA CREATIONS             -BANAGLORE</v>
          </cell>
          <cell r="D490">
            <v>1</v>
          </cell>
          <cell r="H490">
            <v>1</v>
          </cell>
          <cell r="J490">
            <v>-1</v>
          </cell>
          <cell r="K490">
            <v>-1</v>
          </cell>
        </row>
        <row r="491">
          <cell r="C491" t="str">
            <v xml:space="preserve">                NYKA EVENT PVT LTD            -MUMBAI</v>
          </cell>
          <cell r="E491">
            <v>94136.960000000006</v>
          </cell>
          <cell r="I491">
            <v>94136.960000000006</v>
          </cell>
          <cell r="J491">
            <v>0</v>
          </cell>
          <cell r="K491">
            <v>94136.960000000006</v>
          </cell>
        </row>
        <row r="492">
          <cell r="C492" t="str">
            <v xml:space="preserve">                PARV MACHHAR                  -AKHOLA</v>
          </cell>
          <cell r="D492">
            <v>4949</v>
          </cell>
          <cell r="H492">
            <v>4949</v>
          </cell>
          <cell r="J492">
            <v>-4949</v>
          </cell>
          <cell r="K492">
            <v>-4949</v>
          </cell>
        </row>
        <row r="493">
          <cell r="C493" t="str">
            <v xml:space="preserve">                PETEXX INDIA EXPORTS          -TIRUPUR</v>
          </cell>
          <cell r="D493">
            <v>2843</v>
          </cell>
          <cell r="H493">
            <v>2843</v>
          </cell>
          <cell r="J493">
            <v>-2843</v>
          </cell>
          <cell r="K493">
            <v>-2843</v>
          </cell>
        </row>
        <row r="494">
          <cell r="C494" t="str">
            <v xml:space="preserve">                PRATEEK APPARELS PVT LTD      -BANAGLORE</v>
          </cell>
          <cell r="D494">
            <v>37767</v>
          </cell>
          <cell r="H494">
            <v>37767</v>
          </cell>
          <cell r="J494">
            <v>-37767</v>
          </cell>
          <cell r="K494">
            <v>-37767</v>
          </cell>
        </row>
        <row r="495">
          <cell r="C495" t="str">
            <v xml:space="preserve">                R G TRADING                   -BANGALORE</v>
          </cell>
          <cell r="F495">
            <v>50000</v>
          </cell>
          <cell r="G495">
            <v>50000</v>
          </cell>
          <cell r="J495">
            <v>0</v>
          </cell>
          <cell r="K495">
            <v>0</v>
          </cell>
        </row>
        <row r="496">
          <cell r="C496" t="str">
            <v xml:space="preserve">                RADHEY DEPARTMENTAL STORE     -DEHARADUN</v>
          </cell>
          <cell r="D496">
            <v>1532</v>
          </cell>
          <cell r="H496">
            <v>1532</v>
          </cell>
          <cell r="J496">
            <v>-1532</v>
          </cell>
          <cell r="K496">
            <v>-1532</v>
          </cell>
        </row>
        <row r="497">
          <cell r="C497" t="str">
            <v xml:space="preserve">                RAJ CREATIONS                 -BANGALORE</v>
          </cell>
          <cell r="D497">
            <v>149281</v>
          </cell>
          <cell r="H497">
            <v>149281</v>
          </cell>
          <cell r="J497">
            <v>-149281</v>
          </cell>
          <cell r="K497">
            <v>-149281</v>
          </cell>
        </row>
        <row r="498">
          <cell r="C498" t="str">
            <v xml:space="preserve">                RETAIL SALES LOCAL            -BANAGLORE</v>
          </cell>
          <cell r="E498">
            <v>7133</v>
          </cell>
          <cell r="F498">
            <v>20198</v>
          </cell>
          <cell r="G498">
            <v>1995</v>
          </cell>
          <cell r="H498">
            <v>11070</v>
          </cell>
          <cell r="J498">
            <v>-11070</v>
          </cell>
          <cell r="K498">
            <v>-11070</v>
          </cell>
        </row>
        <row r="499">
          <cell r="C499" t="str">
            <v xml:space="preserve">                RISHI SOOD                                                                                          </v>
          </cell>
          <cell r="D499">
            <v>9138</v>
          </cell>
          <cell r="H499">
            <v>9138</v>
          </cell>
          <cell r="J499">
            <v>-9138</v>
          </cell>
          <cell r="K499">
            <v>-9138</v>
          </cell>
        </row>
        <row r="500">
          <cell r="C500" t="str">
            <v xml:space="preserve">                S K TRADERS                   -BANAGLORE</v>
          </cell>
          <cell r="E500">
            <v>122099</v>
          </cell>
          <cell r="I500">
            <v>122099</v>
          </cell>
          <cell r="J500">
            <v>0</v>
          </cell>
          <cell r="K500">
            <v>122099</v>
          </cell>
        </row>
        <row r="501">
          <cell r="C501" t="str">
            <v xml:space="preserve">                SALE OF CHINDI                -BANGALORE</v>
          </cell>
          <cell r="F501">
            <v>248852</v>
          </cell>
          <cell r="G501">
            <v>248852</v>
          </cell>
          <cell r="J501">
            <v>0</v>
          </cell>
          <cell r="K501">
            <v>0</v>
          </cell>
        </row>
        <row r="502">
          <cell r="C502" t="str">
            <v xml:space="preserve">                SANGEETA                      -MUMBAI</v>
          </cell>
          <cell r="D502">
            <v>11182</v>
          </cell>
          <cell r="F502">
            <v>27170</v>
          </cell>
          <cell r="G502">
            <v>25957</v>
          </cell>
          <cell r="H502">
            <v>12395</v>
          </cell>
          <cell r="J502">
            <v>-12395</v>
          </cell>
          <cell r="K502">
            <v>-12395</v>
          </cell>
        </row>
        <row r="503">
          <cell r="C503" t="str">
            <v xml:space="preserve">                SHRI SAI ENTERPRISES          -NEW DELHI</v>
          </cell>
          <cell r="D503">
            <v>6046</v>
          </cell>
          <cell r="H503">
            <v>6046</v>
          </cell>
          <cell r="J503">
            <v>-6046</v>
          </cell>
          <cell r="K503">
            <v>-6046</v>
          </cell>
        </row>
        <row r="504">
          <cell r="C504" t="str">
            <v xml:space="preserve">                SHRI VAISHNO JI TRADERS       -HARIDWAR</v>
          </cell>
          <cell r="E504">
            <v>17000</v>
          </cell>
          <cell r="I504">
            <v>17000</v>
          </cell>
          <cell r="J504">
            <v>0</v>
          </cell>
          <cell r="K504">
            <v>17000</v>
          </cell>
        </row>
        <row r="505">
          <cell r="C505" t="str">
            <v xml:space="preserve">                SLR GARMENTS                  -BANGALORE</v>
          </cell>
          <cell r="D505">
            <v>541773</v>
          </cell>
          <cell r="F505">
            <v>459874</v>
          </cell>
          <cell r="G505">
            <v>539517</v>
          </cell>
          <cell r="H505">
            <v>462130</v>
          </cell>
          <cell r="J505">
            <v>-462130</v>
          </cell>
          <cell r="K505">
            <v>-462130</v>
          </cell>
        </row>
        <row r="506">
          <cell r="C506" t="str">
            <v xml:space="preserve">                SRI MANJUNATHA CREATIONS (LOKESH STOCK LOT) -BANGALORE</v>
          </cell>
          <cell r="F506">
            <v>2843862</v>
          </cell>
          <cell r="G506">
            <v>2843862</v>
          </cell>
          <cell r="J506">
            <v>0</v>
          </cell>
          <cell r="K506">
            <v>0</v>
          </cell>
        </row>
        <row r="507">
          <cell r="C507" t="str">
            <v xml:space="preserve">                SSS GLOBAL FASHIONS                                                                                 </v>
          </cell>
          <cell r="E507">
            <v>10310</v>
          </cell>
          <cell r="I507">
            <v>10310</v>
          </cell>
          <cell r="J507">
            <v>0</v>
          </cell>
          <cell r="K507">
            <v>10310</v>
          </cell>
        </row>
        <row r="508">
          <cell r="C508" t="str">
            <v xml:space="preserve">                SUSPENCE A/C                  -BANGALORE</v>
          </cell>
          <cell r="F508">
            <v>43</v>
          </cell>
          <cell r="G508">
            <v>43.1</v>
          </cell>
          <cell r="I508">
            <v>0.1</v>
          </cell>
          <cell r="J508">
            <v>0</v>
          </cell>
          <cell r="K508">
            <v>0.1</v>
          </cell>
        </row>
        <row r="509">
          <cell r="C509" t="str">
            <v xml:space="preserve">                TEXTILE INTERNATIONALS        -BANGALORE</v>
          </cell>
          <cell r="D509">
            <v>299986</v>
          </cell>
          <cell r="G509">
            <v>225000</v>
          </cell>
          <cell r="H509">
            <v>74986</v>
          </cell>
          <cell r="J509">
            <v>-74986</v>
          </cell>
          <cell r="K509">
            <v>-74986</v>
          </cell>
        </row>
        <row r="510">
          <cell r="C510" t="str">
            <v xml:space="preserve">                VENKATESH A (CAD)             -BANAGLORE</v>
          </cell>
          <cell r="D510">
            <v>4536</v>
          </cell>
          <cell r="H510">
            <v>4536</v>
          </cell>
          <cell r="J510">
            <v>-4536</v>
          </cell>
          <cell r="K510">
            <v>-4536</v>
          </cell>
        </row>
        <row r="511">
          <cell r="C511" t="str">
            <v xml:space="preserve">                VISHAL SURI                                                                                         </v>
          </cell>
          <cell r="D511">
            <v>3199</v>
          </cell>
          <cell r="H511">
            <v>3199</v>
          </cell>
          <cell r="J511">
            <v>-3199</v>
          </cell>
          <cell r="K511">
            <v>-3199</v>
          </cell>
        </row>
        <row r="512">
          <cell r="C512" t="str">
            <v xml:space="preserve">                VIVEK TRIPATHI                -BANAGLORE</v>
          </cell>
          <cell r="D512">
            <v>3249</v>
          </cell>
          <cell r="H512">
            <v>3249</v>
          </cell>
          <cell r="J512">
            <v>-3249</v>
          </cell>
          <cell r="K512">
            <v>-3249</v>
          </cell>
        </row>
        <row r="513">
          <cell r="C513" t="str">
            <v xml:space="preserve">            PPE KIT CUSTOMES</v>
          </cell>
          <cell r="D513">
            <v>19787</v>
          </cell>
          <cell r="H513">
            <v>19787</v>
          </cell>
          <cell r="J513">
            <v>-19787</v>
          </cell>
          <cell r="K513">
            <v>-19787</v>
          </cell>
        </row>
        <row r="514">
          <cell r="C514" t="str">
            <v xml:space="preserve">                JIYANSH ENTERPRISE            -SURAT</v>
          </cell>
          <cell r="D514">
            <v>2400</v>
          </cell>
          <cell r="H514">
            <v>2400</v>
          </cell>
          <cell r="J514">
            <v>-2400</v>
          </cell>
          <cell r="K514">
            <v>-2400</v>
          </cell>
        </row>
        <row r="515">
          <cell r="C515" t="str">
            <v xml:space="preserve">                SHIBANI CHHABRIA GARMENTS PUR                                                                       </v>
          </cell>
          <cell r="D515">
            <v>5</v>
          </cell>
          <cell r="H515">
            <v>5</v>
          </cell>
          <cell r="J515">
            <v>-5</v>
          </cell>
          <cell r="K515">
            <v>-5</v>
          </cell>
        </row>
        <row r="516">
          <cell r="C516" t="str">
            <v xml:space="preserve">                SUMITH SIDDAGANGAIAH                                                                                </v>
          </cell>
          <cell r="D516">
            <v>1260</v>
          </cell>
          <cell r="H516">
            <v>1260</v>
          </cell>
          <cell r="J516">
            <v>-1260</v>
          </cell>
          <cell r="K516">
            <v>-1260</v>
          </cell>
        </row>
        <row r="517">
          <cell r="C517" t="str">
            <v xml:space="preserve">                SUPERMARKET GROCERY SUPPLIES PVT LTD - MUMBAI -BHIWANDI</v>
          </cell>
          <cell r="D517">
            <v>16122</v>
          </cell>
          <cell r="H517">
            <v>16122</v>
          </cell>
          <cell r="J517">
            <v>-16122</v>
          </cell>
          <cell r="K517">
            <v>-16122</v>
          </cell>
        </row>
        <row r="518">
          <cell r="C518" t="str">
            <v xml:space="preserve">            STAFF</v>
          </cell>
          <cell r="D518">
            <v>127502</v>
          </cell>
          <cell r="F518">
            <v>138394</v>
          </cell>
          <cell r="G518">
            <v>194042</v>
          </cell>
          <cell r="H518">
            <v>71854</v>
          </cell>
          <cell r="J518">
            <v>-71854</v>
          </cell>
          <cell r="K518">
            <v>-71854</v>
          </cell>
        </row>
        <row r="519">
          <cell r="C519" t="str">
            <v xml:space="preserve">                ABHISHEK GC (TOKEN NO. 1118)                                                                        </v>
          </cell>
          <cell r="F519">
            <v>3517</v>
          </cell>
          <cell r="G519">
            <v>3517</v>
          </cell>
          <cell r="J519">
            <v>0</v>
          </cell>
          <cell r="K519">
            <v>0</v>
          </cell>
        </row>
        <row r="520">
          <cell r="C520" t="str">
            <v xml:space="preserve">                AISHWARYA N -DESIGN EMP-20178 GARMENTS PURCHASE                                                     </v>
          </cell>
          <cell r="F520">
            <v>2625</v>
          </cell>
          <cell r="G520">
            <v>2625</v>
          </cell>
          <cell r="J520">
            <v>0</v>
          </cell>
          <cell r="K520">
            <v>0</v>
          </cell>
        </row>
        <row r="521">
          <cell r="C521" t="str">
            <v xml:space="preserve">                AKSHAY AHUJA                                                                                        </v>
          </cell>
          <cell r="D521">
            <v>10020</v>
          </cell>
          <cell r="H521">
            <v>10020</v>
          </cell>
          <cell r="J521">
            <v>-10020</v>
          </cell>
          <cell r="K521">
            <v>-10020</v>
          </cell>
        </row>
        <row r="522">
          <cell r="C522" t="str">
            <v xml:space="preserve">                AMIT DARJI-GARMENTS PURCHASE  -BANAGLORE</v>
          </cell>
          <cell r="F522">
            <v>1542</v>
          </cell>
          <cell r="G522">
            <v>1542</v>
          </cell>
          <cell r="J522">
            <v>0</v>
          </cell>
          <cell r="K522">
            <v>0</v>
          </cell>
        </row>
        <row r="523">
          <cell r="C523" t="str">
            <v xml:space="preserve">                ANIL DESRAJ SOOD - GARMENT PURCHASE                                                                 </v>
          </cell>
          <cell r="F523">
            <v>20403</v>
          </cell>
          <cell r="G523">
            <v>20403</v>
          </cell>
          <cell r="J523">
            <v>0</v>
          </cell>
          <cell r="K523">
            <v>0</v>
          </cell>
        </row>
        <row r="524">
          <cell r="C524" t="str">
            <v xml:space="preserve">                ASHISH TYAGI GARMENTS PURCHASE                                                                      </v>
          </cell>
          <cell r="F524">
            <v>8183</v>
          </cell>
          <cell r="G524">
            <v>8183</v>
          </cell>
          <cell r="J524">
            <v>0</v>
          </cell>
          <cell r="K524">
            <v>0</v>
          </cell>
        </row>
        <row r="525">
          <cell r="C525" t="str">
            <v xml:space="preserve">                AVIT ANAND ( JUNIOR MERCHANDISER T NO 10778) - GARMENT PURCHASE                                     </v>
          </cell>
          <cell r="D525">
            <v>4300</v>
          </cell>
          <cell r="H525">
            <v>4300</v>
          </cell>
          <cell r="J525">
            <v>-4300</v>
          </cell>
          <cell r="K525">
            <v>-4300</v>
          </cell>
        </row>
        <row r="526">
          <cell r="C526" t="str">
            <v xml:space="preserve">                BALASUBRAMANIAM G (GARMENTS PURCHASE)                                                               </v>
          </cell>
          <cell r="D526">
            <v>21246</v>
          </cell>
          <cell r="H526">
            <v>21246</v>
          </cell>
          <cell r="J526">
            <v>-21246</v>
          </cell>
          <cell r="K526">
            <v>-21246</v>
          </cell>
        </row>
        <row r="527">
          <cell r="C527" t="str">
            <v xml:space="preserve">                BIMLESH KUMAR MARKETINGGARMENTS PURCHASE TN : 1165                                                  </v>
          </cell>
          <cell r="F527">
            <v>945</v>
          </cell>
          <cell r="G527">
            <v>945</v>
          </cell>
          <cell r="J527">
            <v>0</v>
          </cell>
          <cell r="K527">
            <v>0</v>
          </cell>
        </row>
        <row r="528">
          <cell r="C528" t="str">
            <v xml:space="preserve">                CHANDRU TS-244 GAR PURCHASE   -BANGALORE</v>
          </cell>
          <cell r="D528">
            <v>2678</v>
          </cell>
          <cell r="H528">
            <v>2678</v>
          </cell>
          <cell r="J528">
            <v>-2678</v>
          </cell>
          <cell r="K528">
            <v>-2678</v>
          </cell>
        </row>
        <row r="529">
          <cell r="C529" t="str">
            <v xml:space="preserve">                DAMODAR CHHABRIA - GARMENTS PURCHASE                                                                </v>
          </cell>
          <cell r="D529">
            <v>303</v>
          </cell>
          <cell r="F529">
            <v>139</v>
          </cell>
          <cell r="H529">
            <v>442</v>
          </cell>
          <cell r="J529">
            <v>-442</v>
          </cell>
          <cell r="K529">
            <v>-442</v>
          </cell>
        </row>
        <row r="530">
          <cell r="C530" t="str">
            <v xml:space="preserve">                DINESH KUMAR D.B - GARMENT PURCHASE                                                                 </v>
          </cell>
          <cell r="F530">
            <v>16102</v>
          </cell>
          <cell r="G530">
            <v>16102</v>
          </cell>
          <cell r="J530">
            <v>0</v>
          </cell>
          <cell r="K530">
            <v>0</v>
          </cell>
        </row>
        <row r="531">
          <cell r="C531" t="str">
            <v xml:space="preserve">                DIVAKAR (STORE)- GAR PURCHASE -BANGALORE</v>
          </cell>
          <cell r="D531">
            <v>1890</v>
          </cell>
          <cell r="F531">
            <v>2541</v>
          </cell>
          <cell r="G531">
            <v>4431</v>
          </cell>
          <cell r="J531">
            <v>0</v>
          </cell>
          <cell r="K531">
            <v>0</v>
          </cell>
        </row>
        <row r="532">
          <cell r="C532" t="str">
            <v xml:space="preserve">                EUGENE COOPER ( GARMENTS PURCHASE)                                                                  </v>
          </cell>
          <cell r="D532">
            <v>4944</v>
          </cell>
          <cell r="F532">
            <v>1889</v>
          </cell>
          <cell r="H532">
            <v>6833</v>
          </cell>
          <cell r="J532">
            <v>-6833</v>
          </cell>
          <cell r="K532">
            <v>-6833</v>
          </cell>
        </row>
        <row r="533">
          <cell r="C533" t="str">
            <v xml:space="preserve">                GANGADEVI - GARMENTS PUR      -BANGALORE</v>
          </cell>
          <cell r="F533">
            <v>5303</v>
          </cell>
          <cell r="G533">
            <v>5303</v>
          </cell>
          <cell r="J533">
            <v>0</v>
          </cell>
          <cell r="K533">
            <v>0</v>
          </cell>
        </row>
        <row r="534">
          <cell r="C534" t="str">
            <v xml:space="preserve">                GEETHA  GARMENT PURCHASE (798 ) -BANGALORE</v>
          </cell>
          <cell r="F534">
            <v>7665</v>
          </cell>
          <cell r="G534">
            <v>7665</v>
          </cell>
          <cell r="J534">
            <v>0</v>
          </cell>
          <cell r="K534">
            <v>0</v>
          </cell>
        </row>
        <row r="535">
          <cell r="C535" t="str">
            <v xml:space="preserve">                JOHN WOODLAND                 -BANAGLORE</v>
          </cell>
          <cell r="D535">
            <v>4200</v>
          </cell>
          <cell r="H535">
            <v>4200</v>
          </cell>
          <cell r="J535">
            <v>-4200</v>
          </cell>
          <cell r="K535">
            <v>-4200</v>
          </cell>
        </row>
        <row r="536">
          <cell r="C536" t="str">
            <v xml:space="preserve">                KENCHAPPA  ( TOKEN  NO :717  )-GARMENT PURCHASE                                                     </v>
          </cell>
          <cell r="D536">
            <v>7235</v>
          </cell>
          <cell r="H536">
            <v>7235</v>
          </cell>
          <cell r="J536">
            <v>-7235</v>
          </cell>
          <cell r="K536">
            <v>-7235</v>
          </cell>
        </row>
        <row r="537">
          <cell r="C537" t="str">
            <v xml:space="preserve">                MANIKANTAN  C (TS 0511) GARMENT PURCHASE                                                            </v>
          </cell>
          <cell r="F537">
            <v>1313</v>
          </cell>
          <cell r="H537">
            <v>1313</v>
          </cell>
          <cell r="J537">
            <v>-1313</v>
          </cell>
          <cell r="K537">
            <v>-1313</v>
          </cell>
        </row>
        <row r="538">
          <cell r="C538" t="str">
            <v xml:space="preserve">                MANJUNATH  ( T N O 1197 H R MANAGER)-GARMNET PURCHASE                                               </v>
          </cell>
          <cell r="D538">
            <v>49771</v>
          </cell>
          <cell r="G538">
            <v>49771</v>
          </cell>
          <cell r="J538">
            <v>0</v>
          </cell>
          <cell r="K538">
            <v>0</v>
          </cell>
        </row>
        <row r="539">
          <cell r="C539" t="str">
            <v xml:space="preserve">                NAVEEN A M ( SATYAN SIR DEIVER )                                                                    </v>
          </cell>
          <cell r="D539">
            <v>2756</v>
          </cell>
          <cell r="F539">
            <v>9478</v>
          </cell>
          <cell r="G539">
            <v>12233</v>
          </cell>
          <cell r="H539">
            <v>1</v>
          </cell>
          <cell r="J539">
            <v>-1</v>
          </cell>
          <cell r="K539">
            <v>-1</v>
          </cell>
        </row>
        <row r="540">
          <cell r="C540" t="str">
            <v xml:space="preserve">                PRAKASH TS 350 -GAR PURCHASE  -BANGALORE</v>
          </cell>
          <cell r="F540">
            <v>1418</v>
          </cell>
          <cell r="G540">
            <v>1418</v>
          </cell>
          <cell r="J540">
            <v>0</v>
          </cell>
          <cell r="K540">
            <v>0</v>
          </cell>
        </row>
        <row r="541">
          <cell r="C541" t="str">
            <v xml:space="preserve">                PUSHPENDER - GARMENTS PURCHASE                                                                      </v>
          </cell>
          <cell r="F541">
            <v>2203</v>
          </cell>
          <cell r="G541">
            <v>2203</v>
          </cell>
          <cell r="J541">
            <v>0</v>
          </cell>
          <cell r="K541">
            <v>0</v>
          </cell>
        </row>
        <row r="542">
          <cell r="C542" t="str">
            <v xml:space="preserve">                RAGHAVENDRA - MERCHANDSIER  GARMENT -BANGALORE</v>
          </cell>
          <cell r="D542">
            <v>3448</v>
          </cell>
          <cell r="F542">
            <v>5000</v>
          </cell>
          <cell r="G542">
            <v>8448</v>
          </cell>
          <cell r="J542">
            <v>0</v>
          </cell>
          <cell r="K542">
            <v>0</v>
          </cell>
        </row>
        <row r="543">
          <cell r="C543" t="str">
            <v xml:space="preserve">                RAGHU SOOD                                                                                          </v>
          </cell>
          <cell r="D543">
            <v>3017</v>
          </cell>
          <cell r="H543">
            <v>3017</v>
          </cell>
          <cell r="J543">
            <v>-3017</v>
          </cell>
          <cell r="K543">
            <v>-3017</v>
          </cell>
        </row>
        <row r="544">
          <cell r="C544" t="str">
            <v xml:space="preserve">                RAMESH ( 518) FC INCHARGE- GAREMENTS PURCHASE                                                       </v>
          </cell>
          <cell r="F544">
            <v>1418</v>
          </cell>
          <cell r="H544">
            <v>1418</v>
          </cell>
          <cell r="J544">
            <v>-1418</v>
          </cell>
          <cell r="K544">
            <v>-1418</v>
          </cell>
        </row>
        <row r="545">
          <cell r="C545" t="str">
            <v xml:space="preserve">                RAMESH ( ACCOUNTS MANAGER) -GARMENT PURCHASE                                                        </v>
          </cell>
          <cell r="F545">
            <v>1943</v>
          </cell>
          <cell r="H545">
            <v>1943</v>
          </cell>
          <cell r="J545">
            <v>-1943</v>
          </cell>
          <cell r="K545">
            <v>-1943</v>
          </cell>
        </row>
        <row r="546">
          <cell r="C546" t="str">
            <v xml:space="preserve">                RISHI CHHABRIA GARMENTS PURCHASE                                                                    </v>
          </cell>
          <cell r="D546">
            <v>211</v>
          </cell>
          <cell r="F546">
            <v>2</v>
          </cell>
          <cell r="H546">
            <v>213</v>
          </cell>
          <cell r="J546">
            <v>-213</v>
          </cell>
          <cell r="K546">
            <v>-213</v>
          </cell>
        </row>
        <row r="547">
          <cell r="C547" t="str">
            <v xml:space="preserve">                RISHI VAIDYA ( VARDHMAN THREAD)-GARMENT PURCHASE                                                    </v>
          </cell>
          <cell r="D547">
            <v>8735</v>
          </cell>
          <cell r="G547">
            <v>8735</v>
          </cell>
          <cell r="J547">
            <v>0</v>
          </cell>
          <cell r="K547">
            <v>0</v>
          </cell>
        </row>
        <row r="548">
          <cell r="C548" t="str">
            <v xml:space="preserve">                SAGARIKA SAHU-GARMENTS PURCHASE TK-1205                                                             </v>
          </cell>
          <cell r="F548">
            <v>735</v>
          </cell>
          <cell r="G548">
            <v>735</v>
          </cell>
          <cell r="J548">
            <v>0</v>
          </cell>
          <cell r="K548">
            <v>0</v>
          </cell>
        </row>
        <row r="549">
          <cell r="C549" t="str">
            <v xml:space="preserve">                SAMEER KHAN TOKEN NO-1184- GARMENTS PURCHASE -BANGALORE</v>
          </cell>
          <cell r="F549">
            <v>525</v>
          </cell>
          <cell r="G549">
            <v>525</v>
          </cell>
          <cell r="J549">
            <v>0</v>
          </cell>
          <cell r="K549">
            <v>0</v>
          </cell>
        </row>
        <row r="550">
          <cell r="C550" t="str">
            <v xml:space="preserve">                SANJAY KUMAR S -GARMENTS PURCHASE / ONLINE  ( 1163 )                                                </v>
          </cell>
          <cell r="F550">
            <v>8171</v>
          </cell>
          <cell r="G550">
            <v>8171</v>
          </cell>
          <cell r="J550">
            <v>0</v>
          </cell>
          <cell r="K550">
            <v>0</v>
          </cell>
        </row>
        <row r="551">
          <cell r="C551" t="str">
            <v xml:space="preserve">                SAPNA DESIGN TOK NO: 1206                                                                           </v>
          </cell>
          <cell r="F551">
            <v>2336</v>
          </cell>
          <cell r="G551">
            <v>2336</v>
          </cell>
          <cell r="J551">
            <v>0</v>
          </cell>
          <cell r="K551">
            <v>0</v>
          </cell>
        </row>
        <row r="552">
          <cell r="C552" t="str">
            <v xml:space="preserve">                SATYAN CHHABRIA GARMENTS PURCHASE -BANAGLORE</v>
          </cell>
          <cell r="D552">
            <v>5</v>
          </cell>
          <cell r="F552">
            <v>9</v>
          </cell>
          <cell r="H552">
            <v>14</v>
          </cell>
          <cell r="J552">
            <v>-14</v>
          </cell>
          <cell r="K552">
            <v>-14</v>
          </cell>
        </row>
        <row r="553">
          <cell r="C553" t="str">
            <v xml:space="preserve">                SHAFEEQ ( GARMENTS PUR )      -BANAGLORE</v>
          </cell>
          <cell r="E553">
            <v>145</v>
          </cell>
          <cell r="F553">
            <v>13726</v>
          </cell>
          <cell r="G553">
            <v>9488</v>
          </cell>
          <cell r="H553">
            <v>4093</v>
          </cell>
          <cell r="J553">
            <v>-4093</v>
          </cell>
          <cell r="K553">
            <v>-4093</v>
          </cell>
        </row>
        <row r="554">
          <cell r="C554" t="str">
            <v xml:space="preserve">                SHIVAGAMI - GARMENTS PUR      -BANGALORE</v>
          </cell>
          <cell r="F554">
            <v>1626</v>
          </cell>
          <cell r="G554">
            <v>1626</v>
          </cell>
          <cell r="J554">
            <v>0</v>
          </cell>
          <cell r="K554">
            <v>0</v>
          </cell>
        </row>
        <row r="555">
          <cell r="C555" t="str">
            <v xml:space="preserve">                SOURABH GOSWAMI GARMENT PURCHASES                                                                   </v>
          </cell>
          <cell r="F555">
            <v>1480</v>
          </cell>
          <cell r="G555">
            <v>1480</v>
          </cell>
          <cell r="J555">
            <v>0</v>
          </cell>
          <cell r="K555">
            <v>0</v>
          </cell>
        </row>
        <row r="556">
          <cell r="C556" t="str">
            <v xml:space="preserve">                STAFF SALES GARMENTS          -BANGALORE</v>
          </cell>
          <cell r="E556">
            <v>1260</v>
          </cell>
          <cell r="I556">
            <v>1260</v>
          </cell>
          <cell r="J556">
            <v>0</v>
          </cell>
          <cell r="K556">
            <v>1260</v>
          </cell>
        </row>
        <row r="557">
          <cell r="C557" t="str">
            <v xml:space="preserve">                SUBHASH  (FABRIC) - GARMENTS PURCHASE                                                               </v>
          </cell>
          <cell r="D557">
            <v>4148</v>
          </cell>
          <cell r="H557">
            <v>4148</v>
          </cell>
          <cell r="J557">
            <v>-4148</v>
          </cell>
          <cell r="K557">
            <v>-4148</v>
          </cell>
        </row>
        <row r="558">
          <cell r="C558" t="str">
            <v xml:space="preserve">                SUNIL - ASM - GARMENT PURCHASE                                                                      </v>
          </cell>
          <cell r="F558">
            <v>7114</v>
          </cell>
          <cell r="G558">
            <v>7114</v>
          </cell>
          <cell r="J558">
            <v>0</v>
          </cell>
          <cell r="K558">
            <v>0</v>
          </cell>
        </row>
        <row r="559">
          <cell r="C559" t="str">
            <v xml:space="preserve">                UDAYAKUMAR HR GARMENTS PUR- EMP-20156                                                               </v>
          </cell>
          <cell r="F559">
            <v>2678</v>
          </cell>
          <cell r="G559">
            <v>2678</v>
          </cell>
          <cell r="J559">
            <v>0</v>
          </cell>
          <cell r="K559">
            <v>0</v>
          </cell>
        </row>
        <row r="560">
          <cell r="C560" t="str">
            <v xml:space="preserve">                VASANTHKUMAR- DMM GARMENTS PURCHASE -BANAGLORE</v>
          </cell>
          <cell r="F560">
            <v>6365</v>
          </cell>
          <cell r="G560">
            <v>6365</v>
          </cell>
          <cell r="J560">
            <v>0</v>
          </cell>
          <cell r="K560">
            <v>0</v>
          </cell>
        </row>
        <row r="561">
          <cell r="C561" t="str">
            <v xml:space="preserve">    ABFL MARGINE RECEIVABLE@ 5% ON INV AMOUNT                                                           </v>
          </cell>
          <cell r="D561">
            <v>868108.39</v>
          </cell>
          <cell r="F561">
            <v>384622.82</v>
          </cell>
          <cell r="G561">
            <v>393234.25</v>
          </cell>
          <cell r="H561">
            <v>859496.95999999996</v>
          </cell>
          <cell r="J561">
            <v>-859496.95999999996</v>
          </cell>
          <cell r="K561">
            <v>-859496.95999999996</v>
          </cell>
        </row>
        <row r="562">
          <cell r="C562" t="str">
            <v xml:space="preserve">    CSB MARGINE RECEIVABLE@ 10% ON INV AMOUNT                                                           </v>
          </cell>
          <cell r="D562">
            <v>943263.4</v>
          </cell>
          <cell r="F562">
            <v>448244.8</v>
          </cell>
          <cell r="H562">
            <v>1391508.2</v>
          </cell>
          <cell r="J562">
            <v>-1391508.2</v>
          </cell>
          <cell r="K562">
            <v>-1391508.2</v>
          </cell>
        </row>
        <row r="563">
          <cell r="C563" t="str">
            <v xml:space="preserve">    PREPAID EXPENSES                                                                                    </v>
          </cell>
          <cell r="D563">
            <v>259412.99</v>
          </cell>
          <cell r="H563">
            <v>259412.99</v>
          </cell>
          <cell r="J563">
            <v>-259412.99</v>
          </cell>
          <cell r="K563">
            <v>-259412.99</v>
          </cell>
        </row>
        <row r="564">
          <cell r="C564" t="str">
            <v xml:space="preserve">    STOCK AT BANGALORE (CURRENT ASSET)                                                                  </v>
          </cell>
          <cell r="D564">
            <v>7401677.8700000001</v>
          </cell>
          <cell r="G564">
            <v>7401677.8700000001</v>
          </cell>
          <cell r="J564">
            <v>0</v>
          </cell>
          <cell r="K564">
            <v>0</v>
          </cell>
        </row>
        <row r="565">
          <cell r="C565" t="str">
            <v>ASSET</v>
          </cell>
          <cell r="D565">
            <v>38563364.18</v>
          </cell>
          <cell r="F565">
            <v>2486693.5699999998</v>
          </cell>
          <cell r="G565">
            <v>3011919.07</v>
          </cell>
          <cell r="H565">
            <v>38038138.68</v>
          </cell>
          <cell r="J565">
            <v>-38038138.68</v>
          </cell>
          <cell r="K565">
            <v>-38038138.68</v>
          </cell>
        </row>
        <row r="566">
          <cell r="C566" t="str">
            <v xml:space="preserve">    FIXED ASSETS</v>
          </cell>
          <cell r="D566">
            <v>34874419.369999997</v>
          </cell>
          <cell r="F566">
            <v>87155</v>
          </cell>
          <cell r="H566">
            <v>34961574.369999997</v>
          </cell>
          <cell r="J566">
            <v>-34961574.369999997</v>
          </cell>
          <cell r="K566">
            <v>-34961574.369999997</v>
          </cell>
        </row>
        <row r="567">
          <cell r="C567" t="str">
            <v xml:space="preserve">        BLOCK OF ASSET - 0% BUILDING</v>
          </cell>
          <cell r="D567">
            <v>4169550</v>
          </cell>
          <cell r="H567">
            <v>4169550</v>
          </cell>
          <cell r="J567">
            <v>-4169550</v>
          </cell>
          <cell r="K567">
            <v>-4169550</v>
          </cell>
        </row>
        <row r="568">
          <cell r="C568" t="str">
            <v xml:space="preserve">            BUILDING A/C                                                                                        </v>
          </cell>
          <cell r="D568">
            <v>4169550</v>
          </cell>
          <cell r="H568">
            <v>4169550</v>
          </cell>
          <cell r="J568">
            <v>-4169550</v>
          </cell>
          <cell r="K568">
            <v>-4169550</v>
          </cell>
        </row>
        <row r="569">
          <cell r="C569" t="str">
            <v xml:space="preserve">        BLOCK OF ASSET - 10% FURNITURE &amp; FIXTURES</v>
          </cell>
          <cell r="D569">
            <v>23947442.829999998</v>
          </cell>
          <cell r="H569">
            <v>23947442.829999998</v>
          </cell>
          <cell r="J569">
            <v>-23947442.829999998</v>
          </cell>
          <cell r="K569">
            <v>-23947442.829999998</v>
          </cell>
        </row>
        <row r="570">
          <cell r="C570" t="str">
            <v xml:space="preserve">            FURNITURE &amp; FIXTURES</v>
          </cell>
          <cell r="D570">
            <v>20007943.829999998</v>
          </cell>
          <cell r="H570">
            <v>20007943.829999998</v>
          </cell>
          <cell r="J570">
            <v>-20007943.829999998</v>
          </cell>
          <cell r="K570">
            <v>-20007943.829999998</v>
          </cell>
        </row>
        <row r="571">
          <cell r="C571" t="str">
            <v xml:space="preserve">                ELECTRICAL FITTING                                                                                  </v>
          </cell>
          <cell r="D571">
            <v>3714233.18</v>
          </cell>
          <cell r="H571">
            <v>3714233.18</v>
          </cell>
          <cell r="J571">
            <v>-3714233.18</v>
          </cell>
          <cell r="K571">
            <v>-3714233.18</v>
          </cell>
        </row>
        <row r="572">
          <cell r="C572" t="str">
            <v xml:space="preserve">                FURNITURE AND FIXTURES                                                                              </v>
          </cell>
          <cell r="D572">
            <v>16061945.550000001</v>
          </cell>
          <cell r="H572">
            <v>16061945.550000001</v>
          </cell>
          <cell r="J572">
            <v>-16061945.550000001</v>
          </cell>
          <cell r="K572">
            <v>-16061945.550000001</v>
          </cell>
        </row>
        <row r="573">
          <cell r="C573" t="str">
            <v xml:space="preserve">                LFS - FURNITURE &amp; FIXTURES RECOVERY                                                                 </v>
          </cell>
          <cell r="D573">
            <v>26565</v>
          </cell>
          <cell r="H573">
            <v>26565</v>
          </cell>
          <cell r="J573">
            <v>-26565</v>
          </cell>
          <cell r="K573">
            <v>-26565</v>
          </cell>
        </row>
        <row r="574">
          <cell r="C574" t="str">
            <v xml:space="preserve">                MANNEQUINS                                                                                          </v>
          </cell>
          <cell r="D574">
            <v>205200.1</v>
          </cell>
          <cell r="H574">
            <v>205200.1</v>
          </cell>
          <cell r="J574">
            <v>-205200.1</v>
          </cell>
          <cell r="K574">
            <v>-205200.1</v>
          </cell>
        </row>
        <row r="575">
          <cell r="C575" t="str">
            <v xml:space="preserve">            T-BASE DISPLAY ITEMS</v>
          </cell>
          <cell r="D575">
            <v>3939499</v>
          </cell>
          <cell r="H575">
            <v>3939499</v>
          </cell>
          <cell r="J575">
            <v>-3939499</v>
          </cell>
          <cell r="K575">
            <v>-3939499</v>
          </cell>
        </row>
        <row r="576">
          <cell r="C576" t="str">
            <v xml:space="preserve">                DISPLAY ITEM - BINDAL SONS - LUCKNOW                                                                </v>
          </cell>
          <cell r="D576">
            <v>96562</v>
          </cell>
          <cell r="H576">
            <v>96562</v>
          </cell>
          <cell r="J576">
            <v>-96562</v>
          </cell>
          <cell r="K576">
            <v>-96562</v>
          </cell>
        </row>
        <row r="577">
          <cell r="C577" t="str">
            <v xml:space="preserve">                DISPLAY ITEMS -  KAYSONS - JAUNPUR                                                                  </v>
          </cell>
          <cell r="D577">
            <v>89100</v>
          </cell>
          <cell r="H577">
            <v>89100</v>
          </cell>
          <cell r="J577">
            <v>-89100</v>
          </cell>
          <cell r="K577">
            <v>-89100</v>
          </cell>
        </row>
        <row r="578">
          <cell r="C578" t="str">
            <v xml:space="preserve">                DISPLAY ITEMS - AHUJA CLOTHIERS - HARYANA                                                           </v>
          </cell>
          <cell r="D578">
            <v>66265</v>
          </cell>
          <cell r="H578">
            <v>66265</v>
          </cell>
          <cell r="J578">
            <v>-66265</v>
          </cell>
          <cell r="K578">
            <v>-66265</v>
          </cell>
        </row>
        <row r="579">
          <cell r="C579" t="str">
            <v xml:space="preserve">                DISPLAY ITEMS - BACHOOMAL SONS - AGRA                                                               </v>
          </cell>
          <cell r="D579">
            <v>171222</v>
          </cell>
          <cell r="H579">
            <v>171222</v>
          </cell>
          <cell r="J579">
            <v>-171222</v>
          </cell>
          <cell r="K579">
            <v>-171222</v>
          </cell>
        </row>
        <row r="580">
          <cell r="C580" t="str">
            <v xml:space="preserve">                DISPLAY ITEMS - CENTRAL - AHMEDABAD                                                                 </v>
          </cell>
          <cell r="D580">
            <v>106300</v>
          </cell>
          <cell r="H580">
            <v>106300</v>
          </cell>
          <cell r="J580">
            <v>-106300</v>
          </cell>
          <cell r="K580">
            <v>-106300</v>
          </cell>
        </row>
        <row r="581">
          <cell r="C581" t="str">
            <v xml:space="preserve">                DISPLAY ITEMS - CENTRAL - JAIPUR                                                                    </v>
          </cell>
          <cell r="D581">
            <v>164729</v>
          </cell>
          <cell r="H581">
            <v>164729</v>
          </cell>
          <cell r="J581">
            <v>-164729</v>
          </cell>
          <cell r="K581">
            <v>-164729</v>
          </cell>
        </row>
        <row r="582">
          <cell r="C582" t="str">
            <v xml:space="preserve">                DISPLAY ITEMS - CENTRAL - MUKTSAR                                                                   </v>
          </cell>
          <cell r="D582">
            <v>139843</v>
          </cell>
          <cell r="H582">
            <v>139843</v>
          </cell>
          <cell r="J582">
            <v>-139843</v>
          </cell>
          <cell r="K582">
            <v>-139843</v>
          </cell>
        </row>
        <row r="583">
          <cell r="C583" t="str">
            <v xml:space="preserve">                DISPLAY ITEMS - CENTRAL - SURAT                                                                     </v>
          </cell>
          <cell r="D583">
            <v>106300</v>
          </cell>
          <cell r="H583">
            <v>106300</v>
          </cell>
          <cell r="J583">
            <v>-106300</v>
          </cell>
          <cell r="K583">
            <v>-106300</v>
          </cell>
        </row>
        <row r="584">
          <cell r="C584" t="str">
            <v xml:space="preserve">                DISPLAY ITEMS - CENTRAL - VISAKAPATNAM                                                              </v>
          </cell>
          <cell r="D584">
            <v>48000</v>
          </cell>
          <cell r="H584">
            <v>48000</v>
          </cell>
          <cell r="J584">
            <v>-48000</v>
          </cell>
          <cell r="K584">
            <v>-48000</v>
          </cell>
        </row>
        <row r="585">
          <cell r="C585" t="str">
            <v xml:space="preserve">                DISPLAY ITEMS - CENTRALS - BANGALORE (GANDOLA)                                                      </v>
          </cell>
          <cell r="D585">
            <v>103200</v>
          </cell>
          <cell r="H585">
            <v>103200</v>
          </cell>
          <cell r="J585">
            <v>-103200</v>
          </cell>
          <cell r="K585">
            <v>-103200</v>
          </cell>
        </row>
        <row r="586">
          <cell r="C586" t="str">
            <v xml:space="preserve">                DISPLAY ITEMS - CENTRALS - GACHIBOWLI                                                               </v>
          </cell>
          <cell r="D586">
            <v>110400</v>
          </cell>
          <cell r="H586">
            <v>110400</v>
          </cell>
          <cell r="J586">
            <v>-110400</v>
          </cell>
          <cell r="K586">
            <v>-110400</v>
          </cell>
        </row>
        <row r="587">
          <cell r="C587" t="str">
            <v xml:space="preserve">                DISPLAY ITEMS - CENTRALS - GURGEON                                                                  </v>
          </cell>
          <cell r="D587">
            <v>163287</v>
          </cell>
          <cell r="H587">
            <v>163287</v>
          </cell>
          <cell r="J587">
            <v>-163287</v>
          </cell>
          <cell r="K587">
            <v>-163287</v>
          </cell>
        </row>
        <row r="588">
          <cell r="C588" t="str">
            <v xml:space="preserve">                DISPLAY ITEMS - CENTRALS - KUKATPALLY                                                               </v>
          </cell>
          <cell r="D588">
            <v>103200</v>
          </cell>
          <cell r="H588">
            <v>103200</v>
          </cell>
          <cell r="J588">
            <v>-103200</v>
          </cell>
          <cell r="K588">
            <v>-103200</v>
          </cell>
        </row>
        <row r="589">
          <cell r="C589" t="str">
            <v xml:space="preserve">                DISPLAY ITEMS - CENTRALS - PATNA (GANDOLA)                                                          </v>
          </cell>
          <cell r="D589">
            <v>110400</v>
          </cell>
          <cell r="H589">
            <v>110400</v>
          </cell>
          <cell r="J589">
            <v>-110400</v>
          </cell>
          <cell r="K589">
            <v>-110400</v>
          </cell>
        </row>
        <row r="590">
          <cell r="C590" t="str">
            <v xml:space="preserve">                DISPLAY ITEMS - CENTRALS - PUNE                                                                     </v>
          </cell>
          <cell r="D590">
            <v>215585</v>
          </cell>
          <cell r="H590">
            <v>215585</v>
          </cell>
          <cell r="J590">
            <v>-215585</v>
          </cell>
          <cell r="K590">
            <v>-215585</v>
          </cell>
        </row>
        <row r="591">
          <cell r="C591" t="str">
            <v xml:space="preserve">                DISPLAY ITEMS - CENTRALS- BANGALORE                                                                 </v>
          </cell>
          <cell r="D591">
            <v>213707</v>
          </cell>
          <cell r="H591">
            <v>213707</v>
          </cell>
          <cell r="J591">
            <v>-213707</v>
          </cell>
          <cell r="K591">
            <v>-213707</v>
          </cell>
        </row>
        <row r="592">
          <cell r="C592" t="str">
            <v xml:space="preserve">                DISPLAY ITEMS - CENTRALS- PUNE (ASCENT MALL)                                                        </v>
          </cell>
          <cell r="D592">
            <v>94900</v>
          </cell>
          <cell r="H592">
            <v>94900</v>
          </cell>
          <cell r="J592">
            <v>-94900</v>
          </cell>
          <cell r="K592">
            <v>-94900</v>
          </cell>
        </row>
        <row r="593">
          <cell r="C593" t="str">
            <v xml:space="preserve">                DISPLAY ITEMS - GUWAHATI STORES                                                                     </v>
          </cell>
          <cell r="D593">
            <v>638854</v>
          </cell>
          <cell r="H593">
            <v>638854</v>
          </cell>
          <cell r="J593">
            <v>-638854</v>
          </cell>
          <cell r="K593">
            <v>-638854</v>
          </cell>
        </row>
        <row r="594">
          <cell r="C594" t="str">
            <v xml:space="preserve">                DISPLAY ITEMS - JANATA APPARELS - BAREILY                                                           </v>
          </cell>
          <cell r="D594">
            <v>43200</v>
          </cell>
          <cell r="H594">
            <v>43200</v>
          </cell>
          <cell r="J594">
            <v>-43200</v>
          </cell>
          <cell r="K594">
            <v>-43200</v>
          </cell>
        </row>
        <row r="595">
          <cell r="C595" t="str">
            <v xml:space="preserve">                DISPLAY ITEMS - LIVIN - GAZIABAD                                                                    </v>
          </cell>
          <cell r="D595">
            <v>83578</v>
          </cell>
          <cell r="H595">
            <v>83578</v>
          </cell>
          <cell r="J595">
            <v>-83578</v>
          </cell>
          <cell r="K595">
            <v>-83578</v>
          </cell>
        </row>
        <row r="596">
          <cell r="C596" t="str">
            <v xml:space="preserve">                DISPLAY ITEMS - MANGALAM - GURGEON                                                                  </v>
          </cell>
          <cell r="D596">
            <v>74922</v>
          </cell>
          <cell r="H596">
            <v>74922</v>
          </cell>
          <cell r="J596">
            <v>-74922</v>
          </cell>
          <cell r="K596">
            <v>-74922</v>
          </cell>
        </row>
        <row r="597">
          <cell r="C597" t="str">
            <v xml:space="preserve">                DISPLAY ITEMS - PARTHAS - COCHIN                                                                    </v>
          </cell>
          <cell r="D597">
            <v>8300</v>
          </cell>
          <cell r="H597">
            <v>8300</v>
          </cell>
          <cell r="J597">
            <v>-8300</v>
          </cell>
          <cell r="K597">
            <v>-8300</v>
          </cell>
        </row>
        <row r="598">
          <cell r="C598" t="str">
            <v xml:space="preserve">                DISPLAY ITEMS - ROORKEE                                                                             </v>
          </cell>
          <cell r="D598">
            <v>21124</v>
          </cell>
          <cell r="H598">
            <v>21124</v>
          </cell>
          <cell r="J598">
            <v>-21124</v>
          </cell>
          <cell r="K598">
            <v>-21124</v>
          </cell>
        </row>
        <row r="599">
          <cell r="C599" t="str">
            <v xml:space="preserve">                DISPLAY ITEMS - T PALYA - BANGALORE                                                                 </v>
          </cell>
          <cell r="D599">
            <v>869959</v>
          </cell>
          <cell r="H599">
            <v>869959</v>
          </cell>
          <cell r="J599">
            <v>-869959</v>
          </cell>
          <cell r="K599">
            <v>-869959</v>
          </cell>
        </row>
        <row r="600">
          <cell r="C600" t="str">
            <v xml:space="preserve">                DISPLAY ITEMS - VALENCIA - NOIDA                                                                    </v>
          </cell>
          <cell r="D600">
            <v>96562</v>
          </cell>
          <cell r="H600">
            <v>96562</v>
          </cell>
          <cell r="J600">
            <v>-96562</v>
          </cell>
          <cell r="K600">
            <v>-96562</v>
          </cell>
        </row>
        <row r="601">
          <cell r="C601" t="str">
            <v xml:space="preserve">        BLOCK OF ASSET - 15% OFFICE EQUIPMENTS</v>
          </cell>
          <cell r="D601">
            <v>4302104.03</v>
          </cell>
          <cell r="H601">
            <v>4302104.03</v>
          </cell>
          <cell r="J601">
            <v>-4302104.03</v>
          </cell>
          <cell r="K601">
            <v>-4302104.03</v>
          </cell>
        </row>
        <row r="602">
          <cell r="C602" t="str">
            <v xml:space="preserve">            AIR CONDITIONER                                                                                     </v>
          </cell>
          <cell r="D602">
            <v>712933.24</v>
          </cell>
          <cell r="H602">
            <v>712933.24</v>
          </cell>
          <cell r="J602">
            <v>-712933.24</v>
          </cell>
          <cell r="K602">
            <v>-712933.24</v>
          </cell>
        </row>
        <row r="603">
          <cell r="C603" t="str">
            <v xml:space="preserve">            CRATES                                                                                              </v>
          </cell>
          <cell r="D603">
            <v>84828.82</v>
          </cell>
          <cell r="H603">
            <v>84828.82</v>
          </cell>
          <cell r="J603">
            <v>-84828.82</v>
          </cell>
          <cell r="K603">
            <v>-84828.82</v>
          </cell>
        </row>
        <row r="604">
          <cell r="C604" t="str">
            <v xml:space="preserve">            FAX MACHINE                                                                                         </v>
          </cell>
          <cell r="D604">
            <v>1059.9000000000001</v>
          </cell>
          <cell r="H604">
            <v>1059.9000000000001</v>
          </cell>
          <cell r="J604">
            <v>-1059.9000000000001</v>
          </cell>
          <cell r="K604">
            <v>-1059.9000000000001</v>
          </cell>
        </row>
        <row r="605">
          <cell r="C605" t="str">
            <v xml:space="preserve">            FIRE EXTINGUISHERS                                                                                  </v>
          </cell>
          <cell r="D605">
            <v>384503.4</v>
          </cell>
          <cell r="H605">
            <v>384503.4</v>
          </cell>
          <cell r="J605">
            <v>-384503.4</v>
          </cell>
          <cell r="K605">
            <v>-384503.4</v>
          </cell>
        </row>
        <row r="606">
          <cell r="C606" t="str">
            <v xml:space="preserve">            REFRIDGERATOR                                                                                       </v>
          </cell>
          <cell r="D606">
            <v>63236.7</v>
          </cell>
          <cell r="H606">
            <v>63236.7</v>
          </cell>
          <cell r="J606">
            <v>-63236.7</v>
          </cell>
          <cell r="K606">
            <v>-63236.7</v>
          </cell>
        </row>
        <row r="607">
          <cell r="C607" t="str">
            <v xml:space="preserve">            SAMSUNG LCD TV                                                                                      </v>
          </cell>
          <cell r="D607">
            <v>13430.6</v>
          </cell>
          <cell r="H607">
            <v>13430.6</v>
          </cell>
          <cell r="J607">
            <v>-13430.6</v>
          </cell>
          <cell r="K607">
            <v>-13430.6</v>
          </cell>
        </row>
        <row r="608">
          <cell r="C608" t="str">
            <v xml:space="preserve">            TELEPHONE INSTRUMENT - ADC                                                                          </v>
          </cell>
          <cell r="D608">
            <v>49000</v>
          </cell>
          <cell r="H608">
            <v>49000</v>
          </cell>
          <cell r="J608">
            <v>-49000</v>
          </cell>
          <cell r="K608">
            <v>-49000</v>
          </cell>
        </row>
        <row r="609">
          <cell r="C609" t="str">
            <v xml:space="preserve">            TELEPHONE INSTRUMENTS                                                                               </v>
          </cell>
          <cell r="D609">
            <v>551546.69999999995</v>
          </cell>
          <cell r="H609">
            <v>551546.69999999995</v>
          </cell>
          <cell r="J609">
            <v>-551546.69999999995</v>
          </cell>
          <cell r="K609">
            <v>-551546.69999999995</v>
          </cell>
        </row>
        <row r="610">
          <cell r="C610" t="str">
            <v xml:space="preserve">            TOOLS AND OFFICE EQUIPMENTS                                                                         </v>
          </cell>
          <cell r="D610">
            <v>1094346.1200000001</v>
          </cell>
          <cell r="H610">
            <v>1094346.1200000001</v>
          </cell>
          <cell r="J610">
            <v>-1094346.1200000001</v>
          </cell>
          <cell r="K610">
            <v>-1094346.1200000001</v>
          </cell>
        </row>
        <row r="611">
          <cell r="C611" t="str">
            <v xml:space="preserve">            TV - DVD - CCTV                                                                                     </v>
          </cell>
          <cell r="D611">
            <v>1334720.25</v>
          </cell>
          <cell r="H611">
            <v>1334720.25</v>
          </cell>
          <cell r="J611">
            <v>-1334720.25</v>
          </cell>
          <cell r="K611">
            <v>-1334720.25</v>
          </cell>
        </row>
        <row r="612">
          <cell r="C612" t="str">
            <v xml:space="preserve">            WATER COOLER                                                                                        </v>
          </cell>
          <cell r="D612">
            <v>12498.3</v>
          </cell>
          <cell r="H612">
            <v>12498.3</v>
          </cell>
          <cell r="J612">
            <v>-12498.3</v>
          </cell>
          <cell r="K612">
            <v>-12498.3</v>
          </cell>
        </row>
        <row r="613">
          <cell r="C613" t="str">
            <v xml:space="preserve">        BLOCK OF ASSET - 15% PLANT &amp; MACHINERY</v>
          </cell>
          <cell r="D613">
            <v>42622649.310000002</v>
          </cell>
          <cell r="H613">
            <v>42622649.310000002</v>
          </cell>
          <cell r="J613">
            <v>-42622649.310000002</v>
          </cell>
          <cell r="K613">
            <v>-42622649.310000002</v>
          </cell>
        </row>
        <row r="614">
          <cell r="C614" t="str">
            <v xml:space="preserve">            BATTERIES                                                                                           </v>
          </cell>
          <cell r="D614">
            <v>301706.68</v>
          </cell>
          <cell r="H614">
            <v>301706.68</v>
          </cell>
          <cell r="J614">
            <v>-301706.68</v>
          </cell>
          <cell r="K614">
            <v>-301706.68</v>
          </cell>
        </row>
        <row r="615">
          <cell r="C615" t="str">
            <v xml:space="preserve">            COMPRESSOR                                                                                          </v>
          </cell>
          <cell r="D615">
            <v>69170</v>
          </cell>
          <cell r="H615">
            <v>69170</v>
          </cell>
          <cell r="J615">
            <v>-69170</v>
          </cell>
          <cell r="K615">
            <v>-69170</v>
          </cell>
        </row>
        <row r="616">
          <cell r="C616" t="str">
            <v xml:space="preserve">            CURRENCY COUNTING MACHINE                                                                           </v>
          </cell>
          <cell r="D616">
            <v>7182</v>
          </cell>
          <cell r="H616">
            <v>7182</v>
          </cell>
          <cell r="J616">
            <v>-7182</v>
          </cell>
          <cell r="K616">
            <v>-7182</v>
          </cell>
        </row>
        <row r="617">
          <cell r="C617" t="str">
            <v xml:space="preserve">            GENERATOR 4%                                                                                        </v>
          </cell>
          <cell r="D617">
            <v>51708</v>
          </cell>
          <cell r="H617">
            <v>51708</v>
          </cell>
          <cell r="J617">
            <v>-51708</v>
          </cell>
          <cell r="K617">
            <v>-51708</v>
          </cell>
        </row>
        <row r="618">
          <cell r="C618" t="str">
            <v xml:space="preserve">            GENERATOR 5.5%                                                                                      </v>
          </cell>
          <cell r="D618">
            <v>1573266.2</v>
          </cell>
          <cell r="H618">
            <v>1573266.2</v>
          </cell>
          <cell r="J618">
            <v>-1573266.2</v>
          </cell>
          <cell r="K618">
            <v>-1573266.2</v>
          </cell>
        </row>
        <row r="619">
          <cell r="C619" t="str">
            <v xml:space="preserve">            GENERATORS CUNNONS 5%                                                                               </v>
          </cell>
          <cell r="D619">
            <v>277505</v>
          </cell>
          <cell r="H619">
            <v>277505</v>
          </cell>
          <cell r="J619">
            <v>-277505</v>
          </cell>
          <cell r="K619">
            <v>-277505</v>
          </cell>
        </row>
        <row r="620">
          <cell r="C620" t="str">
            <v xml:space="preserve">            PLANT AND MACHINERY                                                                                 </v>
          </cell>
          <cell r="D620">
            <v>8508580.4700000007</v>
          </cell>
          <cell r="H620">
            <v>8508580.4700000007</v>
          </cell>
          <cell r="J620">
            <v>-8508580.4700000007</v>
          </cell>
          <cell r="K620">
            <v>-8508580.4700000007</v>
          </cell>
        </row>
        <row r="621">
          <cell r="C621" t="str">
            <v xml:space="preserve">            PLANT AND MACHINERY 14.5%                                                                           </v>
          </cell>
          <cell r="D621">
            <v>603053</v>
          </cell>
          <cell r="H621">
            <v>603053</v>
          </cell>
          <cell r="J621">
            <v>-603053</v>
          </cell>
          <cell r="K621">
            <v>-603053</v>
          </cell>
        </row>
        <row r="622">
          <cell r="C622" t="str">
            <v xml:space="preserve">            PLANT AND MACHINERY IMPORTS                                                                         </v>
          </cell>
          <cell r="D622">
            <v>30856280.460000001</v>
          </cell>
          <cell r="H622">
            <v>30856280.460000001</v>
          </cell>
          <cell r="J622">
            <v>-30856280.460000001</v>
          </cell>
          <cell r="K622">
            <v>-30856280.460000001</v>
          </cell>
        </row>
        <row r="623">
          <cell r="C623" t="str">
            <v xml:space="preserve">            TRANSFORMER                                                                                         </v>
          </cell>
          <cell r="D623">
            <v>317251.5</v>
          </cell>
          <cell r="H623">
            <v>317251.5</v>
          </cell>
          <cell r="J623">
            <v>-317251.5</v>
          </cell>
          <cell r="K623">
            <v>-317251.5</v>
          </cell>
        </row>
        <row r="624">
          <cell r="C624" t="str">
            <v xml:space="preserve">            WASHING MACHINE                                                                                     </v>
          </cell>
          <cell r="D624">
            <v>56946</v>
          </cell>
          <cell r="H624">
            <v>56946</v>
          </cell>
          <cell r="J624">
            <v>-56946</v>
          </cell>
          <cell r="K624">
            <v>-56946</v>
          </cell>
        </row>
        <row r="625">
          <cell r="C625" t="str">
            <v xml:space="preserve">        BLOCK OF ASSET - 15% VEHICLES</v>
          </cell>
          <cell r="D625">
            <v>9248720.3000000007</v>
          </cell>
          <cell r="H625">
            <v>9248720.3000000007</v>
          </cell>
          <cell r="J625">
            <v>-9248720.3000000007</v>
          </cell>
          <cell r="K625">
            <v>-9248720.3000000007</v>
          </cell>
        </row>
        <row r="626">
          <cell r="C626" t="str">
            <v xml:space="preserve">            EICHER CANTER                                                                                       </v>
          </cell>
          <cell r="D626">
            <v>1008096.2</v>
          </cell>
          <cell r="H626">
            <v>1008096.2</v>
          </cell>
          <cell r="J626">
            <v>-1008096.2</v>
          </cell>
          <cell r="K626">
            <v>-1008096.2</v>
          </cell>
        </row>
        <row r="627">
          <cell r="C627" t="str">
            <v xml:space="preserve">            ETIOS MOTOR CAR                                                                                     </v>
          </cell>
          <cell r="D627">
            <v>129501.1</v>
          </cell>
          <cell r="H627">
            <v>129501.1</v>
          </cell>
          <cell r="J627">
            <v>-129501.1</v>
          </cell>
          <cell r="K627">
            <v>-129501.1</v>
          </cell>
        </row>
        <row r="628">
          <cell r="C628" t="str">
            <v xml:space="preserve">            HONDA ACTIVA 3G                                                                                     </v>
          </cell>
          <cell r="D628">
            <v>56618</v>
          </cell>
          <cell r="H628">
            <v>56618</v>
          </cell>
          <cell r="J628">
            <v>-56618</v>
          </cell>
          <cell r="K628">
            <v>-56618</v>
          </cell>
        </row>
        <row r="629">
          <cell r="C629" t="str">
            <v xml:space="preserve">            HONDA CITY 1.5 VX CVT                                                                               </v>
          </cell>
          <cell r="D629">
            <v>1671821</v>
          </cell>
          <cell r="H629">
            <v>1671821</v>
          </cell>
          <cell r="J629">
            <v>-1671821</v>
          </cell>
          <cell r="K629">
            <v>-1671821</v>
          </cell>
        </row>
        <row r="630">
          <cell r="C630" t="str">
            <v xml:space="preserve">            MOTOR CAR  ALTO                                                                                     </v>
          </cell>
          <cell r="D630">
            <v>377855</v>
          </cell>
          <cell r="H630">
            <v>377855</v>
          </cell>
          <cell r="J630">
            <v>-377855</v>
          </cell>
          <cell r="K630">
            <v>-377855</v>
          </cell>
        </row>
        <row r="631">
          <cell r="C631" t="str">
            <v xml:space="preserve">            MOTOR CAR  DZIRE                                                                                    </v>
          </cell>
          <cell r="D631">
            <v>911619</v>
          </cell>
          <cell r="H631">
            <v>911619</v>
          </cell>
          <cell r="J631">
            <v>-911619</v>
          </cell>
          <cell r="K631">
            <v>-911619</v>
          </cell>
        </row>
        <row r="632">
          <cell r="C632" t="str">
            <v xml:space="preserve">            MOTOR CAR GETZ                                                                                      </v>
          </cell>
          <cell r="D632">
            <v>41395.75</v>
          </cell>
          <cell r="H632">
            <v>41395.75</v>
          </cell>
          <cell r="J632">
            <v>-41395.75</v>
          </cell>
          <cell r="K632">
            <v>-41395.75</v>
          </cell>
        </row>
        <row r="633">
          <cell r="C633" t="str">
            <v xml:space="preserve">            MOTOR CAR I 20                                                                                      </v>
          </cell>
          <cell r="D633">
            <v>161181.48000000001</v>
          </cell>
          <cell r="H633">
            <v>161181.48000000001</v>
          </cell>
          <cell r="J633">
            <v>-161181.48000000001</v>
          </cell>
          <cell r="K633">
            <v>-161181.48000000001</v>
          </cell>
        </row>
        <row r="634">
          <cell r="C634" t="str">
            <v xml:space="preserve">            MOTOR CAR INDICA SOLD                                                                               </v>
          </cell>
          <cell r="D634">
            <v>33401.449999999997</v>
          </cell>
          <cell r="H634">
            <v>33401.449999999997</v>
          </cell>
          <cell r="J634">
            <v>-33401.449999999997</v>
          </cell>
          <cell r="K634">
            <v>-33401.449999999997</v>
          </cell>
        </row>
        <row r="635">
          <cell r="C635" t="str">
            <v xml:space="preserve">            MOTOR CYCLE                                                                                         </v>
          </cell>
          <cell r="D635">
            <v>43228.04</v>
          </cell>
          <cell r="H635">
            <v>43228.04</v>
          </cell>
          <cell r="J635">
            <v>-43228.04</v>
          </cell>
          <cell r="K635">
            <v>-43228.04</v>
          </cell>
        </row>
        <row r="636">
          <cell r="C636" t="str">
            <v xml:space="preserve">            MOTORCAR SX4                                                                                        </v>
          </cell>
          <cell r="D636">
            <v>8786.43</v>
          </cell>
          <cell r="H636">
            <v>8786.43</v>
          </cell>
          <cell r="J636">
            <v>-8786.43</v>
          </cell>
          <cell r="K636">
            <v>-8786.43</v>
          </cell>
        </row>
        <row r="637">
          <cell r="C637" t="str">
            <v xml:space="preserve">            TATA MARCOPOLO(STARBUS)                                                                             </v>
          </cell>
          <cell r="D637">
            <v>1691406.25</v>
          </cell>
          <cell r="H637">
            <v>1691406.25</v>
          </cell>
          <cell r="J637">
            <v>-1691406.25</v>
          </cell>
          <cell r="K637">
            <v>-1691406.25</v>
          </cell>
        </row>
        <row r="638">
          <cell r="C638" t="str">
            <v xml:space="preserve">            TEMPOR TRAVELLER                                                                                    </v>
          </cell>
          <cell r="D638">
            <v>508706.4</v>
          </cell>
          <cell r="H638">
            <v>508706.4</v>
          </cell>
          <cell r="J638">
            <v>-508706.4</v>
          </cell>
          <cell r="K638">
            <v>-508706.4</v>
          </cell>
        </row>
        <row r="639">
          <cell r="C639" t="str">
            <v xml:space="preserve">            TOYOTO INNOVA                                                                                       </v>
          </cell>
          <cell r="D639">
            <v>1270942.2</v>
          </cell>
          <cell r="H639">
            <v>1270942.2</v>
          </cell>
          <cell r="J639">
            <v>-1270942.2</v>
          </cell>
          <cell r="K639">
            <v>-1270942.2</v>
          </cell>
        </row>
        <row r="640">
          <cell r="C640" t="str">
            <v xml:space="preserve">            VERNA MOTOR CAR DATED 19.8                                                                          </v>
          </cell>
          <cell r="D640">
            <v>689319</v>
          </cell>
          <cell r="H640">
            <v>689319</v>
          </cell>
          <cell r="J640">
            <v>-689319</v>
          </cell>
          <cell r="K640">
            <v>-689319</v>
          </cell>
        </row>
        <row r="641">
          <cell r="C641" t="str">
            <v xml:space="preserve">            VERNA MT DATE 29.8                                                                                  </v>
          </cell>
          <cell r="D641">
            <v>644843</v>
          </cell>
          <cell r="H641">
            <v>644843</v>
          </cell>
          <cell r="J641">
            <v>-644843</v>
          </cell>
          <cell r="K641">
            <v>-644843</v>
          </cell>
        </row>
        <row r="642">
          <cell r="C642" t="str">
            <v xml:space="preserve">        BLOCK OF ASSET - 60% COMPUTER</v>
          </cell>
          <cell r="D642">
            <v>5891150.4000000004</v>
          </cell>
          <cell r="F642">
            <v>87155</v>
          </cell>
          <cell r="H642">
            <v>5978305.4000000004</v>
          </cell>
          <cell r="J642">
            <v>-5978305.4000000004</v>
          </cell>
          <cell r="K642">
            <v>-5978305.4000000004</v>
          </cell>
        </row>
        <row r="643">
          <cell r="C643" t="str">
            <v xml:space="preserve">            COMPUTER &amp; ACCESSORIES                                                                              </v>
          </cell>
          <cell r="D643">
            <v>1622185.06</v>
          </cell>
          <cell r="F643">
            <v>87155</v>
          </cell>
          <cell r="H643">
            <v>1709340.06</v>
          </cell>
          <cell r="J643">
            <v>-1709340.06</v>
          </cell>
          <cell r="K643">
            <v>-1709340.06</v>
          </cell>
        </row>
        <row r="644">
          <cell r="C644" t="str">
            <v xml:space="preserve">            COMPUTER/LAPTOP                                                                                     </v>
          </cell>
          <cell r="D644">
            <v>2398895.66</v>
          </cell>
          <cell r="H644">
            <v>2398895.66</v>
          </cell>
          <cell r="J644">
            <v>-2398895.66</v>
          </cell>
          <cell r="K644">
            <v>-2398895.66</v>
          </cell>
        </row>
        <row r="645">
          <cell r="C645" t="str">
            <v xml:space="preserve">            LICENSE &amp; SOFTWARE                                                                                  </v>
          </cell>
          <cell r="D645">
            <v>1709005.7</v>
          </cell>
          <cell r="H645">
            <v>1709005.7</v>
          </cell>
          <cell r="J645">
            <v>-1709005.7</v>
          </cell>
          <cell r="K645">
            <v>-1709005.7</v>
          </cell>
        </row>
        <row r="646">
          <cell r="C646" t="str">
            <v xml:space="preserve">            PRINTER                                                                                             </v>
          </cell>
          <cell r="D646">
            <v>161063.98000000001</v>
          </cell>
          <cell r="H646">
            <v>161063.98000000001</v>
          </cell>
          <cell r="J646">
            <v>-161063.98000000001</v>
          </cell>
          <cell r="K646">
            <v>-161063.98000000001</v>
          </cell>
        </row>
        <row r="647">
          <cell r="C647" t="str">
            <v xml:space="preserve">        BLOCK OF ASSET - 80% UPS</v>
          </cell>
          <cell r="D647">
            <v>244950.08</v>
          </cell>
          <cell r="H647">
            <v>244950.08</v>
          </cell>
          <cell r="J647">
            <v>-244950.08</v>
          </cell>
          <cell r="K647">
            <v>-244950.08</v>
          </cell>
        </row>
        <row r="648">
          <cell r="C648" t="str">
            <v xml:space="preserve">            UPS                                                                                                 </v>
          </cell>
          <cell r="D648">
            <v>244950.08</v>
          </cell>
          <cell r="H648">
            <v>244950.08</v>
          </cell>
          <cell r="J648">
            <v>-244950.08</v>
          </cell>
          <cell r="K648">
            <v>-244950.08</v>
          </cell>
        </row>
        <row r="649">
          <cell r="C649" t="str">
            <v xml:space="preserve">        DEPRICATION RESERVE</v>
          </cell>
          <cell r="E649">
            <v>55552147.579999998</v>
          </cell>
          <cell r="I649">
            <v>55552147.579999998</v>
          </cell>
          <cell r="J649">
            <v>0</v>
          </cell>
          <cell r="K649">
            <v>55552147.579999998</v>
          </cell>
        </row>
        <row r="650">
          <cell r="C650" t="str">
            <v xml:space="preserve">            DEPRICATION RESERVE</v>
          </cell>
          <cell r="E650">
            <v>55552147.579999998</v>
          </cell>
          <cell r="I650">
            <v>55552147.579999998</v>
          </cell>
          <cell r="J650">
            <v>0</v>
          </cell>
          <cell r="K650">
            <v>55552147.579999998</v>
          </cell>
        </row>
        <row r="651">
          <cell r="C651" t="str">
            <v xml:space="preserve">                DEPRECIATION  RESERVE                                                                               </v>
          </cell>
          <cell r="E651">
            <v>55552147.579999998</v>
          </cell>
          <cell r="I651">
            <v>55552147.579999998</v>
          </cell>
          <cell r="J651">
            <v>0</v>
          </cell>
          <cell r="K651">
            <v>55552147.579999998</v>
          </cell>
        </row>
        <row r="652">
          <cell r="C652" t="str">
            <v xml:space="preserve">    INVESTMENTS</v>
          </cell>
          <cell r="D652">
            <v>3688944.81</v>
          </cell>
          <cell r="F652">
            <v>2399538.5699999998</v>
          </cell>
          <cell r="G652">
            <v>3011919.07</v>
          </cell>
          <cell r="H652">
            <v>3076564.31</v>
          </cell>
          <cell r="J652">
            <v>-3076564.31</v>
          </cell>
          <cell r="K652">
            <v>-3076564.31</v>
          </cell>
        </row>
        <row r="653">
          <cell r="C653" t="str">
            <v xml:space="preserve">        FIXED DEPOSTI - SCB ( LC MARGIN MONEY)                                                              </v>
          </cell>
          <cell r="D653">
            <v>3688944.81</v>
          </cell>
          <cell r="F653">
            <v>2399538.5699999998</v>
          </cell>
          <cell r="G653">
            <v>3011919.07</v>
          </cell>
          <cell r="H653">
            <v>3076564.31</v>
          </cell>
          <cell r="J653">
            <v>-3076564.31</v>
          </cell>
          <cell r="K653">
            <v>-3076564.31</v>
          </cell>
        </row>
        <row r="654">
          <cell r="C654" t="str">
            <v>CAPITAL</v>
          </cell>
          <cell r="E654">
            <v>43656096.649999999</v>
          </cell>
          <cell r="F654">
            <v>1538822.65</v>
          </cell>
          <cell r="I654">
            <v>42117274</v>
          </cell>
          <cell r="J654">
            <v>0</v>
          </cell>
          <cell r="K654">
            <v>42117274</v>
          </cell>
        </row>
        <row r="655">
          <cell r="C655" t="str">
            <v xml:space="preserve">    SHARE CAPITAL</v>
          </cell>
          <cell r="E655">
            <v>43656096.649999999</v>
          </cell>
          <cell r="F655">
            <v>1538822.65</v>
          </cell>
          <cell r="I655">
            <v>42117274</v>
          </cell>
          <cell r="J655">
            <v>0</v>
          </cell>
          <cell r="K655">
            <v>42117274</v>
          </cell>
        </row>
        <row r="656">
          <cell r="C656" t="str">
            <v xml:space="preserve">        SHARE CAPITAL</v>
          </cell>
          <cell r="E656">
            <v>43656096.649999999</v>
          </cell>
          <cell r="F656">
            <v>1538822.65</v>
          </cell>
          <cell r="I656">
            <v>42117274</v>
          </cell>
          <cell r="J656">
            <v>0</v>
          </cell>
          <cell r="K656">
            <v>42117274</v>
          </cell>
        </row>
        <row r="657">
          <cell r="C657" t="str">
            <v xml:space="preserve">            RISHI CHHABRIA - CAPITAL ACCOUNT                                                                    </v>
          </cell>
          <cell r="E657">
            <v>13019626.630000001</v>
          </cell>
          <cell r="F657">
            <v>734613.3</v>
          </cell>
          <cell r="I657">
            <v>12285013.33</v>
          </cell>
          <cell r="J657">
            <v>0</v>
          </cell>
          <cell r="K657">
            <v>12285013.33</v>
          </cell>
        </row>
        <row r="658">
          <cell r="C658" t="str">
            <v xml:space="preserve">            SATYAN CHHABRIA CAPITAL ACCOUNT                                                                     </v>
          </cell>
          <cell r="E658">
            <v>30636470.02</v>
          </cell>
          <cell r="F658">
            <v>804209.35</v>
          </cell>
          <cell r="I658">
            <v>29832260.670000002</v>
          </cell>
          <cell r="J658">
            <v>0</v>
          </cell>
          <cell r="K658">
            <v>29832260.670000002</v>
          </cell>
        </row>
        <row r="659">
          <cell r="C659" t="str">
            <v>CURRENT LIABILITY</v>
          </cell>
          <cell r="E659">
            <v>103146588.94</v>
          </cell>
          <cell r="F659">
            <v>80976158.390000001</v>
          </cell>
          <cell r="G659">
            <v>66768179.520000003</v>
          </cell>
          <cell r="I659">
            <v>88938610.069999993</v>
          </cell>
          <cell r="J659">
            <v>0</v>
          </cell>
          <cell r="K659">
            <v>88938610.069999993</v>
          </cell>
        </row>
        <row r="660">
          <cell r="C660" t="str">
            <v xml:space="preserve">    DUTIES AND TAXES</v>
          </cell>
          <cell r="E660">
            <v>6311184.2999999998</v>
          </cell>
          <cell r="F660">
            <v>19278274.899999999</v>
          </cell>
          <cell r="G660">
            <v>14680756.9</v>
          </cell>
          <cell r="I660">
            <v>1713666.3</v>
          </cell>
          <cell r="J660">
            <v>0</v>
          </cell>
          <cell r="K660">
            <v>1713666.3</v>
          </cell>
        </row>
        <row r="661">
          <cell r="C661" t="str">
            <v xml:space="preserve">        DUTIES &amp; TAXES</v>
          </cell>
          <cell r="E661">
            <v>6311184.2999999998</v>
          </cell>
          <cell r="F661">
            <v>19278274.899999999</v>
          </cell>
          <cell r="G661">
            <v>14680756.9</v>
          </cell>
          <cell r="I661">
            <v>1713666.3</v>
          </cell>
          <cell r="J661">
            <v>0</v>
          </cell>
          <cell r="K661">
            <v>1713666.3</v>
          </cell>
        </row>
        <row r="662">
          <cell r="C662" t="str">
            <v xml:space="preserve">            CGST INPUT  2.5 % RCM                                                                               </v>
          </cell>
          <cell r="D662">
            <v>37</v>
          </cell>
          <cell r="F662">
            <v>6545.38</v>
          </cell>
          <cell r="H662">
            <v>6582.38</v>
          </cell>
          <cell r="J662">
            <v>-6582.38</v>
          </cell>
          <cell r="K662">
            <v>-6582.38</v>
          </cell>
        </row>
        <row r="663">
          <cell r="C663" t="str">
            <v xml:space="preserve">            CGST INPUT 14%                                                                                      </v>
          </cell>
          <cell r="F663">
            <v>1672.5</v>
          </cell>
          <cell r="H663">
            <v>1672.5</v>
          </cell>
          <cell r="J663">
            <v>-1672.5</v>
          </cell>
          <cell r="K663">
            <v>-1672.5</v>
          </cell>
        </row>
        <row r="664">
          <cell r="C664" t="str">
            <v xml:space="preserve">            CGST INPUT 2.5%                                                                                     </v>
          </cell>
          <cell r="E664">
            <v>37</v>
          </cell>
          <cell r="F664">
            <v>149168.37</v>
          </cell>
          <cell r="G664">
            <v>54549</v>
          </cell>
          <cell r="H664">
            <v>94582.37</v>
          </cell>
          <cell r="J664">
            <v>-94582.37</v>
          </cell>
          <cell r="K664">
            <v>-94582.37</v>
          </cell>
        </row>
        <row r="665">
          <cell r="C665" t="str">
            <v xml:space="preserve">            CGST INPUT 6%                                                                                       </v>
          </cell>
          <cell r="F665">
            <v>136026.95000000001</v>
          </cell>
          <cell r="H665">
            <v>136026.95000000001</v>
          </cell>
          <cell r="J665">
            <v>-136026.95000000001</v>
          </cell>
          <cell r="K665">
            <v>-136026.95000000001</v>
          </cell>
        </row>
        <row r="666">
          <cell r="C666" t="str">
            <v xml:space="preserve">            CGST INPUT 9%                                                                                       </v>
          </cell>
          <cell r="F666">
            <v>733664.9</v>
          </cell>
          <cell r="H666">
            <v>733664.9</v>
          </cell>
          <cell r="J666">
            <v>-733664.9</v>
          </cell>
          <cell r="K666">
            <v>-733664.9</v>
          </cell>
        </row>
        <row r="667">
          <cell r="C667" t="str">
            <v xml:space="preserve">            CGST INPUT 9% - WB                                                                                  </v>
          </cell>
          <cell r="F667">
            <v>22417.01</v>
          </cell>
          <cell r="H667">
            <v>22417.01</v>
          </cell>
          <cell r="J667">
            <v>-22417.01</v>
          </cell>
          <cell r="K667">
            <v>-22417.01</v>
          </cell>
        </row>
        <row r="668">
          <cell r="C668" t="str">
            <v xml:space="preserve">            CGST INPUT 9% RCM                                                                                   </v>
          </cell>
          <cell r="F668">
            <v>51333.9</v>
          </cell>
          <cell r="G668">
            <v>1322</v>
          </cell>
          <cell r="H668">
            <v>50011.9</v>
          </cell>
          <cell r="J668">
            <v>-50011.9</v>
          </cell>
          <cell r="K668">
            <v>-50011.9</v>
          </cell>
        </row>
        <row r="669">
          <cell r="C669" t="str">
            <v xml:space="preserve">            CGST OUTPUT 2.5%                                                                                    </v>
          </cell>
          <cell r="D669">
            <v>37</v>
          </cell>
          <cell r="F669">
            <v>16542.14</v>
          </cell>
          <cell r="G669">
            <v>503522.49</v>
          </cell>
          <cell r="I669">
            <v>486943.35</v>
          </cell>
          <cell r="J669">
            <v>0</v>
          </cell>
          <cell r="K669">
            <v>486943.35</v>
          </cell>
        </row>
        <row r="670">
          <cell r="C670" t="str">
            <v xml:space="preserve">            CGST OUTPUT 2.5% RCM                                                                                </v>
          </cell>
          <cell r="E670">
            <v>37</v>
          </cell>
          <cell r="G670">
            <v>6545.38</v>
          </cell>
          <cell r="I670">
            <v>6582.38</v>
          </cell>
          <cell r="J670">
            <v>0</v>
          </cell>
          <cell r="K670">
            <v>6582.38</v>
          </cell>
        </row>
        <row r="671">
          <cell r="C671" t="str">
            <v xml:space="preserve">            CGST OUTPUT 6%                                                                                      </v>
          </cell>
          <cell r="F671">
            <v>121076.86</v>
          </cell>
          <cell r="G671">
            <v>395535.84</v>
          </cell>
          <cell r="I671">
            <v>274458.98</v>
          </cell>
          <cell r="J671">
            <v>0</v>
          </cell>
          <cell r="K671">
            <v>274458.98</v>
          </cell>
        </row>
        <row r="672">
          <cell r="C672" t="str">
            <v xml:space="preserve">            CGST OUTPUT 9%                                                                                      </v>
          </cell>
          <cell r="G672">
            <v>1.96</v>
          </cell>
          <cell r="I672">
            <v>1.96</v>
          </cell>
          <cell r="J672">
            <v>0</v>
          </cell>
          <cell r="K672">
            <v>1.96</v>
          </cell>
        </row>
        <row r="673">
          <cell r="C673" t="str">
            <v xml:space="preserve">            CGST OUTPUT 9% RCM                                                                                  </v>
          </cell>
          <cell r="G673">
            <v>50011.9</v>
          </cell>
          <cell r="I673">
            <v>50011.9</v>
          </cell>
          <cell r="J673">
            <v>0</v>
          </cell>
          <cell r="K673">
            <v>50011.9</v>
          </cell>
        </row>
        <row r="674">
          <cell r="C674" t="str">
            <v xml:space="preserve">            ESI EMPLOYEE CONTRIBUTION                                                                           </v>
          </cell>
          <cell r="F674">
            <v>155121</v>
          </cell>
          <cell r="G674">
            <v>167021</v>
          </cell>
          <cell r="I674">
            <v>11900</v>
          </cell>
          <cell r="J674">
            <v>0</v>
          </cell>
          <cell r="K674">
            <v>11900</v>
          </cell>
        </row>
        <row r="675">
          <cell r="C675" t="str">
            <v xml:space="preserve">            ESI PAYABLE                                                                                         </v>
          </cell>
          <cell r="E675">
            <v>2032949</v>
          </cell>
          <cell r="F675">
            <v>2168702</v>
          </cell>
          <cell r="G675">
            <v>830265</v>
          </cell>
          <cell r="I675">
            <v>694512</v>
          </cell>
          <cell r="J675">
            <v>0</v>
          </cell>
          <cell r="K675">
            <v>694512</v>
          </cell>
        </row>
        <row r="676">
          <cell r="C676" t="str">
            <v xml:space="preserve">            GST TAX PAYABLE                                                                                     </v>
          </cell>
          <cell r="D676">
            <v>4136579.3</v>
          </cell>
          <cell r="F676">
            <v>575394</v>
          </cell>
          <cell r="H676">
            <v>4711973.3</v>
          </cell>
          <cell r="J676">
            <v>-4711973.3</v>
          </cell>
          <cell r="K676">
            <v>-4711973.3</v>
          </cell>
        </row>
        <row r="677">
          <cell r="C677" t="str">
            <v xml:space="preserve">            GST TAX PAYABLE ( KARNATAKA)                                                                        </v>
          </cell>
          <cell r="D677">
            <v>861306.81</v>
          </cell>
          <cell r="F677">
            <v>61345</v>
          </cell>
          <cell r="H677">
            <v>922651.81</v>
          </cell>
          <cell r="J677">
            <v>-922651.81</v>
          </cell>
          <cell r="K677">
            <v>-922651.81</v>
          </cell>
        </row>
        <row r="678">
          <cell r="C678" t="str">
            <v xml:space="preserve">            GST TAX PAYABLE ( SILLIGURI)                                                                        </v>
          </cell>
          <cell r="D678">
            <v>218121.48</v>
          </cell>
          <cell r="H678">
            <v>218121.48</v>
          </cell>
          <cell r="J678">
            <v>-218121.48</v>
          </cell>
          <cell r="K678">
            <v>-218121.48</v>
          </cell>
        </row>
        <row r="679">
          <cell r="C679" t="str">
            <v xml:space="preserve">            GST TCS (E-COMMERCE)                                                                                </v>
          </cell>
          <cell r="D679">
            <v>181575</v>
          </cell>
          <cell r="H679">
            <v>181575</v>
          </cell>
          <cell r="J679">
            <v>-181575</v>
          </cell>
          <cell r="K679">
            <v>-181575</v>
          </cell>
        </row>
        <row r="680">
          <cell r="C680" t="str">
            <v xml:space="preserve">            IGST INPUT 12%                                                                                      </v>
          </cell>
          <cell r="F680">
            <v>525069</v>
          </cell>
          <cell r="G680">
            <v>6666.88</v>
          </cell>
          <cell r="H680">
            <v>518402.12</v>
          </cell>
          <cell r="J680">
            <v>-518402.12</v>
          </cell>
          <cell r="K680">
            <v>-518402.12</v>
          </cell>
        </row>
        <row r="681">
          <cell r="C681" t="str">
            <v xml:space="preserve">            IGST INPUT 12% IMPORTS (NEW)                                                                        </v>
          </cell>
          <cell r="F681">
            <v>13061</v>
          </cell>
          <cell r="H681">
            <v>13061</v>
          </cell>
          <cell r="J681">
            <v>-13061</v>
          </cell>
          <cell r="K681">
            <v>-13061</v>
          </cell>
        </row>
        <row r="682">
          <cell r="C682" t="str">
            <v xml:space="preserve">            IGST INPUT 18%                                                                                      </v>
          </cell>
          <cell r="F682">
            <v>140871.54999999999</v>
          </cell>
          <cell r="G682">
            <v>898</v>
          </cell>
          <cell r="H682">
            <v>139973.54999999999</v>
          </cell>
          <cell r="J682">
            <v>-139973.54999999999</v>
          </cell>
          <cell r="K682">
            <v>-139973.54999999999</v>
          </cell>
        </row>
        <row r="683">
          <cell r="C683" t="str">
            <v xml:space="preserve">            IGST INPUT 5%                                                                                       </v>
          </cell>
          <cell r="F683">
            <v>1231942.73</v>
          </cell>
          <cell r="G683">
            <v>16729.91</v>
          </cell>
          <cell r="H683">
            <v>1215212.82</v>
          </cell>
          <cell r="J683">
            <v>-1215212.82</v>
          </cell>
          <cell r="K683">
            <v>-1215212.82</v>
          </cell>
        </row>
        <row r="684">
          <cell r="C684" t="str">
            <v xml:space="preserve">            IGST OUTPUT 12%</v>
          </cell>
          <cell r="F684">
            <v>1035441.02</v>
          </cell>
          <cell r="G684">
            <v>2308253.7799999998</v>
          </cell>
          <cell r="I684">
            <v>1272812.76</v>
          </cell>
          <cell r="J684">
            <v>0</v>
          </cell>
          <cell r="K684">
            <v>1272812.76</v>
          </cell>
        </row>
        <row r="685">
          <cell r="C685" t="str">
            <v xml:space="preserve">            IGST OUTPUT 18%                                                                                     </v>
          </cell>
          <cell r="G685">
            <v>58907.97</v>
          </cell>
          <cell r="I685">
            <v>58907.97</v>
          </cell>
          <cell r="J685">
            <v>0</v>
          </cell>
          <cell r="K685">
            <v>58907.97</v>
          </cell>
        </row>
        <row r="686">
          <cell r="C686" t="str">
            <v xml:space="preserve">            IGST OUTPUT 5%</v>
          </cell>
          <cell r="F686">
            <v>180737.66</v>
          </cell>
          <cell r="G686">
            <v>1945692.62</v>
          </cell>
          <cell r="I686">
            <v>1764954.96</v>
          </cell>
          <cell r="J686">
            <v>0</v>
          </cell>
          <cell r="K686">
            <v>1764954.96</v>
          </cell>
        </row>
        <row r="687">
          <cell r="C687" t="str">
            <v xml:space="preserve">            PF EMPLOYEE CONTRIBUTION                                                                            </v>
          </cell>
          <cell r="F687">
            <v>2130889</v>
          </cell>
          <cell r="G687">
            <v>2122470</v>
          </cell>
          <cell r="H687">
            <v>8419</v>
          </cell>
          <cell r="J687">
            <v>-8419</v>
          </cell>
          <cell r="K687">
            <v>-8419</v>
          </cell>
        </row>
        <row r="688">
          <cell r="C688" t="str">
            <v xml:space="preserve">            PF PAYABLE A/C                                                                                      </v>
          </cell>
          <cell r="E688">
            <v>7734725</v>
          </cell>
          <cell r="F688">
            <v>7008509</v>
          </cell>
          <cell r="G688">
            <v>4439361</v>
          </cell>
          <cell r="I688">
            <v>5165577</v>
          </cell>
          <cell r="J688">
            <v>0</v>
          </cell>
          <cell r="K688">
            <v>5165577</v>
          </cell>
        </row>
        <row r="689">
          <cell r="C689" t="str">
            <v xml:space="preserve">            PROFESSIONAL TAX ON EMPLOYMENT( RC 338136859)                                                       </v>
          </cell>
          <cell r="E689">
            <v>11200</v>
          </cell>
          <cell r="F689">
            <v>39400</v>
          </cell>
          <cell r="G689">
            <v>42400</v>
          </cell>
          <cell r="I689">
            <v>14200</v>
          </cell>
          <cell r="J689">
            <v>0</v>
          </cell>
          <cell r="K689">
            <v>14200</v>
          </cell>
        </row>
        <row r="690">
          <cell r="C690" t="str">
            <v xml:space="preserve">            SGST INPUT  9% - WB                                                                                 </v>
          </cell>
          <cell r="F690">
            <v>22417.01</v>
          </cell>
          <cell r="H690">
            <v>22417.01</v>
          </cell>
          <cell r="J690">
            <v>-22417.01</v>
          </cell>
          <cell r="K690">
            <v>-22417.01</v>
          </cell>
        </row>
        <row r="691">
          <cell r="C691" t="str">
            <v xml:space="preserve">            SGST INPUT 14%                                                                                      </v>
          </cell>
          <cell r="F691">
            <v>1672.5</v>
          </cell>
          <cell r="H691">
            <v>1672.5</v>
          </cell>
          <cell r="J691">
            <v>-1672.5</v>
          </cell>
          <cell r="K691">
            <v>-1672.5</v>
          </cell>
        </row>
        <row r="692">
          <cell r="C692" t="str">
            <v xml:space="preserve">            SGST INPUT 2.5 % RCM                                                                                </v>
          </cell>
          <cell r="D692">
            <v>37</v>
          </cell>
          <cell r="F692">
            <v>6545.38</v>
          </cell>
          <cell r="G692">
            <v>1373</v>
          </cell>
          <cell r="H692">
            <v>5209.38</v>
          </cell>
          <cell r="J692">
            <v>-5209.38</v>
          </cell>
          <cell r="K692">
            <v>-5209.38</v>
          </cell>
        </row>
        <row r="693">
          <cell r="C693" t="str">
            <v xml:space="preserve">            SGST INPUT 2.5%                                                                                     </v>
          </cell>
          <cell r="E693">
            <v>37</v>
          </cell>
          <cell r="F693">
            <v>149168.37</v>
          </cell>
          <cell r="G693">
            <v>54549</v>
          </cell>
          <cell r="H693">
            <v>94582.37</v>
          </cell>
          <cell r="J693">
            <v>-94582.37</v>
          </cell>
          <cell r="K693">
            <v>-94582.37</v>
          </cell>
        </row>
        <row r="694">
          <cell r="C694" t="str">
            <v xml:space="preserve">            SGST INPUT 6%                                                                                       </v>
          </cell>
          <cell r="F694">
            <v>136026.95000000001</v>
          </cell>
          <cell r="H694">
            <v>136026.95000000001</v>
          </cell>
          <cell r="J694">
            <v>-136026.95000000001</v>
          </cell>
          <cell r="K694">
            <v>-136026.95000000001</v>
          </cell>
        </row>
        <row r="695">
          <cell r="C695" t="str">
            <v xml:space="preserve">            SGST INPUT 9%                                                                                       </v>
          </cell>
          <cell r="F695">
            <v>735376.82</v>
          </cell>
          <cell r="H695">
            <v>735376.82</v>
          </cell>
          <cell r="J695">
            <v>-735376.82</v>
          </cell>
          <cell r="K695">
            <v>-735376.82</v>
          </cell>
        </row>
        <row r="696">
          <cell r="C696" t="str">
            <v xml:space="preserve">            SGST INPUT 9% RCM                                                                                   </v>
          </cell>
          <cell r="F696">
            <v>50914.9</v>
          </cell>
          <cell r="G696">
            <v>2950</v>
          </cell>
          <cell r="H696">
            <v>47964.9</v>
          </cell>
          <cell r="J696">
            <v>-47964.9</v>
          </cell>
          <cell r="K696">
            <v>-47964.9</v>
          </cell>
        </row>
        <row r="697">
          <cell r="C697" t="str">
            <v xml:space="preserve">            SGST OUTPUT 2.5%                                                                                    </v>
          </cell>
          <cell r="D697">
            <v>37</v>
          </cell>
          <cell r="F697">
            <v>16542.14</v>
          </cell>
          <cell r="G697">
            <v>503522.49</v>
          </cell>
          <cell r="I697">
            <v>486943.35</v>
          </cell>
          <cell r="J697">
            <v>0</v>
          </cell>
          <cell r="K697">
            <v>486943.35</v>
          </cell>
        </row>
        <row r="698">
          <cell r="C698" t="str">
            <v xml:space="preserve">            SGST OUTPUT 2.5%  RCM                                                                               </v>
          </cell>
          <cell r="E698">
            <v>37</v>
          </cell>
          <cell r="G698">
            <v>5172.38</v>
          </cell>
          <cell r="I698">
            <v>5209.38</v>
          </cell>
          <cell r="J698">
            <v>0</v>
          </cell>
          <cell r="K698">
            <v>5209.38</v>
          </cell>
        </row>
        <row r="699">
          <cell r="C699" t="str">
            <v xml:space="preserve">            SGST OUTPUT 6%                                                                                      </v>
          </cell>
          <cell r="F699">
            <v>121076.86</v>
          </cell>
          <cell r="G699">
            <v>395535.84</v>
          </cell>
          <cell r="I699">
            <v>274458.98</v>
          </cell>
          <cell r="J699">
            <v>0</v>
          </cell>
          <cell r="K699">
            <v>274458.98</v>
          </cell>
        </row>
        <row r="700">
          <cell r="C700" t="str">
            <v xml:space="preserve">            SGST OUTPUT 9%                                                                                      </v>
          </cell>
          <cell r="G700">
            <v>1.96</v>
          </cell>
          <cell r="I700">
            <v>1.96</v>
          </cell>
          <cell r="J700">
            <v>0</v>
          </cell>
          <cell r="K700">
            <v>1.96</v>
          </cell>
        </row>
        <row r="701">
          <cell r="C701" t="str">
            <v xml:space="preserve">            SGST OUTPUT 9%  RCM                                                                                 </v>
          </cell>
          <cell r="F701">
            <v>419</v>
          </cell>
          <cell r="G701">
            <v>48383.9</v>
          </cell>
          <cell r="I701">
            <v>47964.9</v>
          </cell>
          <cell r="J701">
            <v>0</v>
          </cell>
          <cell r="K701">
            <v>47964.9</v>
          </cell>
        </row>
        <row r="702">
          <cell r="C702" t="str">
            <v xml:space="preserve">            TDS-194A@10% INTEREST                                                                               </v>
          </cell>
          <cell r="E702">
            <v>538751.32999999996</v>
          </cell>
          <cell r="F702">
            <v>129791</v>
          </cell>
          <cell r="G702">
            <v>28266</v>
          </cell>
          <cell r="I702">
            <v>437226.33</v>
          </cell>
          <cell r="J702">
            <v>0</v>
          </cell>
          <cell r="K702">
            <v>437226.33</v>
          </cell>
        </row>
        <row r="703">
          <cell r="C703" t="str">
            <v xml:space="preserve">            TDS-194C@1% - WORKS CONTRACT                                                                        </v>
          </cell>
          <cell r="E703">
            <v>62735.45</v>
          </cell>
          <cell r="F703">
            <v>62736</v>
          </cell>
          <cell r="G703">
            <v>26851.200000000001</v>
          </cell>
          <cell r="I703">
            <v>26850.65</v>
          </cell>
          <cell r="J703">
            <v>0</v>
          </cell>
          <cell r="K703">
            <v>26850.65</v>
          </cell>
        </row>
        <row r="704">
          <cell r="C704" t="str">
            <v xml:space="preserve">            TDS-194C@2% - WORKS CONTRACT                                                                        </v>
          </cell>
          <cell r="E704">
            <v>166640.06</v>
          </cell>
          <cell r="F704">
            <v>166640</v>
          </cell>
          <cell r="G704">
            <v>93523</v>
          </cell>
          <cell r="I704">
            <v>93523.06</v>
          </cell>
          <cell r="J704">
            <v>0</v>
          </cell>
          <cell r="K704">
            <v>93523.06</v>
          </cell>
        </row>
        <row r="705">
          <cell r="C705" t="str">
            <v xml:space="preserve">            TDS-194H@5% COMMISSION /BROKERAGE                                                                   </v>
          </cell>
          <cell r="E705">
            <v>342829.25</v>
          </cell>
          <cell r="F705">
            <v>342829</v>
          </cell>
          <cell r="G705">
            <v>36753</v>
          </cell>
          <cell r="I705">
            <v>36753.25</v>
          </cell>
          <cell r="J705">
            <v>0</v>
          </cell>
          <cell r="K705">
            <v>36753.25</v>
          </cell>
        </row>
        <row r="706">
          <cell r="C706" t="str">
            <v xml:space="preserve">            TDS-194I@10% - RENT LAND&amp;BUILDINGS/FURNITURE&amp;FIXTURE                                                </v>
          </cell>
          <cell r="E706">
            <v>421051.8</v>
          </cell>
          <cell r="F706">
            <v>421052</v>
          </cell>
          <cell r="G706">
            <v>287476.3</v>
          </cell>
          <cell r="I706">
            <v>287476.09999999998</v>
          </cell>
          <cell r="J706">
            <v>0</v>
          </cell>
          <cell r="K706">
            <v>287476.09999999998</v>
          </cell>
        </row>
        <row r="707">
          <cell r="C707" t="str">
            <v xml:space="preserve">            TDS-194J@10% - FEES / ROYALTY (OTHERS)                                                              </v>
          </cell>
          <cell r="E707">
            <v>215893</v>
          </cell>
          <cell r="F707">
            <v>236052</v>
          </cell>
          <cell r="G707">
            <v>98100.3</v>
          </cell>
          <cell r="I707">
            <v>77941.3</v>
          </cell>
          <cell r="J707">
            <v>0</v>
          </cell>
          <cell r="K707">
            <v>77941.3</v>
          </cell>
        </row>
        <row r="708">
          <cell r="C708" t="str">
            <v xml:space="preserve">            TDS-194J@2% -FEES FOR TECHNICAL SERVICES / ROYALTY (CINEMATOGRAPHIC FILMS)                          </v>
          </cell>
          <cell r="E708">
            <v>7908</v>
          </cell>
          <cell r="G708">
            <v>4326</v>
          </cell>
          <cell r="I708">
            <v>12234</v>
          </cell>
          <cell r="J708">
            <v>0</v>
          </cell>
          <cell r="K708">
            <v>12234</v>
          </cell>
        </row>
        <row r="709">
          <cell r="C709" t="str">
            <v xml:space="preserve">            TDS-194Q@0.1% - PURCHASE OF GOODS                                                                   </v>
          </cell>
          <cell r="E709">
            <v>20724</v>
          </cell>
          <cell r="F709">
            <v>20724</v>
          </cell>
          <cell r="G709">
            <v>18817.8</v>
          </cell>
          <cell r="I709">
            <v>18817.8</v>
          </cell>
          <cell r="J709">
            <v>0</v>
          </cell>
          <cell r="K709">
            <v>18817.8</v>
          </cell>
        </row>
        <row r="710">
          <cell r="C710" t="str">
            <v xml:space="preserve">            TDS-92B-NON GOVT EMPLOYEE                                                                           </v>
          </cell>
          <cell r="E710">
            <v>153360</v>
          </cell>
          <cell r="F710">
            <v>153360</v>
          </cell>
          <cell r="G710">
            <v>125000</v>
          </cell>
          <cell r="I710">
            <v>125000</v>
          </cell>
          <cell r="J710">
            <v>0</v>
          </cell>
          <cell r="K710">
            <v>125000</v>
          </cell>
        </row>
        <row r="711">
          <cell r="C711" t="str">
            <v xml:space="preserve">    OTHER LIABILITY</v>
          </cell>
          <cell r="E711">
            <v>2804859</v>
          </cell>
          <cell r="I711">
            <v>2804859</v>
          </cell>
          <cell r="J711">
            <v>0</v>
          </cell>
          <cell r="K711">
            <v>2804859</v>
          </cell>
        </row>
        <row r="712">
          <cell r="C712" t="str">
            <v xml:space="preserve">        SECURITY DEPOSIT RECD</v>
          </cell>
          <cell r="E712">
            <v>2800000</v>
          </cell>
          <cell r="I712">
            <v>2800000</v>
          </cell>
          <cell r="J712">
            <v>0</v>
          </cell>
          <cell r="K712">
            <v>2800000</v>
          </cell>
        </row>
        <row r="713">
          <cell r="C713" t="str">
            <v xml:space="preserve">            A R CLOTHING CO- SECURITY DEPOSIT                                                                   </v>
          </cell>
          <cell r="E713">
            <v>500000</v>
          </cell>
          <cell r="I713">
            <v>500000</v>
          </cell>
          <cell r="J713">
            <v>0</v>
          </cell>
          <cell r="K713">
            <v>500000</v>
          </cell>
        </row>
        <row r="714">
          <cell r="C714" t="str">
            <v xml:space="preserve">            KS SELECTIONS PRIVATE LIMITED - SECURITY DEPOSITS                                                   </v>
          </cell>
          <cell r="E714">
            <v>500000</v>
          </cell>
          <cell r="I714">
            <v>500000</v>
          </cell>
          <cell r="J714">
            <v>0</v>
          </cell>
          <cell r="K714">
            <v>500000</v>
          </cell>
        </row>
        <row r="715">
          <cell r="C715" t="str">
            <v xml:space="preserve">            KUMAR CLOTHING CO - SECURITY DEPOSIT -                                                              </v>
          </cell>
          <cell r="E715">
            <v>1100000</v>
          </cell>
          <cell r="I715">
            <v>1100000</v>
          </cell>
          <cell r="J715">
            <v>0</v>
          </cell>
          <cell r="K715">
            <v>1100000</v>
          </cell>
        </row>
        <row r="716">
          <cell r="C716" t="str">
            <v xml:space="preserve">            PANCHAJANYA FASHIONS PVT LTD - SECURITY DEPOSIT                                                     </v>
          </cell>
          <cell r="E716">
            <v>200000</v>
          </cell>
          <cell r="I716">
            <v>200000</v>
          </cell>
          <cell r="J716">
            <v>0</v>
          </cell>
          <cell r="K716">
            <v>200000</v>
          </cell>
        </row>
        <row r="717">
          <cell r="C717" t="str">
            <v xml:space="preserve">            WARDROBE (JMD CREATIONS)- SECURITY DEPOSIT                                                          </v>
          </cell>
          <cell r="E717">
            <v>500000</v>
          </cell>
          <cell r="I717">
            <v>500000</v>
          </cell>
          <cell r="J717">
            <v>0</v>
          </cell>
          <cell r="K717">
            <v>500000</v>
          </cell>
        </row>
        <row r="718">
          <cell r="C718" t="str">
            <v xml:space="preserve">        UNITED INDIA INSURANCE COMPANY LIMITED -BANAGLORE</v>
          </cell>
          <cell r="E718">
            <v>4859</v>
          </cell>
          <cell r="I718">
            <v>4859</v>
          </cell>
          <cell r="J718">
            <v>0</v>
          </cell>
          <cell r="K718">
            <v>4859</v>
          </cell>
        </row>
        <row r="719">
          <cell r="C719" t="str">
            <v xml:space="preserve">    SUNDRY CREDITORS</v>
          </cell>
          <cell r="E719">
            <v>94030545.640000001</v>
          </cell>
          <cell r="F719">
            <v>61697883.490000002</v>
          </cell>
          <cell r="G719">
            <v>52087422.619999997</v>
          </cell>
          <cell r="I719">
            <v>84420084.769999996</v>
          </cell>
          <cell r="J719">
            <v>0</v>
          </cell>
          <cell r="K719">
            <v>84420084.769999996</v>
          </cell>
        </row>
        <row r="720">
          <cell r="C720" t="str">
            <v xml:space="preserve">        CONSUMABLES</v>
          </cell>
          <cell r="E720">
            <v>821489.26</v>
          </cell>
          <cell r="F720">
            <v>272034.76</v>
          </cell>
          <cell r="G720">
            <v>214369.32</v>
          </cell>
          <cell r="I720">
            <v>763823.82</v>
          </cell>
          <cell r="J720">
            <v>0</v>
          </cell>
          <cell r="K720">
            <v>763823.82</v>
          </cell>
        </row>
        <row r="721">
          <cell r="C721" t="str">
            <v xml:space="preserve">            CONSUMBALES</v>
          </cell>
          <cell r="E721">
            <v>821489.26</v>
          </cell>
          <cell r="F721">
            <v>272034.76</v>
          </cell>
          <cell r="G721">
            <v>214369.32</v>
          </cell>
          <cell r="I721">
            <v>763823.82</v>
          </cell>
          <cell r="J721">
            <v>0</v>
          </cell>
          <cell r="K721">
            <v>763823.82</v>
          </cell>
        </row>
        <row r="722">
          <cell r="C722" t="str">
            <v xml:space="preserve">                HANUMAN CHEMICALS             -BANGALORE</v>
          </cell>
          <cell r="E722">
            <v>192772.26</v>
          </cell>
          <cell r="F722">
            <v>58943.76</v>
          </cell>
          <cell r="G722">
            <v>47679.62</v>
          </cell>
          <cell r="I722">
            <v>181508.12</v>
          </cell>
          <cell r="J722">
            <v>0</v>
          </cell>
          <cell r="K722">
            <v>181508.12</v>
          </cell>
        </row>
        <row r="723">
          <cell r="C723" t="str">
            <v xml:space="preserve">                NEEDLES  MARKETING (P) LTD    -BANGALORE</v>
          </cell>
          <cell r="E723">
            <v>578877</v>
          </cell>
          <cell r="F723">
            <v>213091</v>
          </cell>
          <cell r="G723">
            <v>163149.70000000001</v>
          </cell>
          <cell r="I723">
            <v>528935.69999999995</v>
          </cell>
          <cell r="J723">
            <v>0</v>
          </cell>
          <cell r="K723">
            <v>528935.69999999995</v>
          </cell>
        </row>
        <row r="724">
          <cell r="C724" t="str">
            <v xml:space="preserve">                SUNSHINE GARMENT FINISHING EQUIPMEN -BANGALORE</v>
          </cell>
          <cell r="E724">
            <v>36344</v>
          </cell>
          <cell r="G724">
            <v>3540</v>
          </cell>
          <cell r="I724">
            <v>39884</v>
          </cell>
          <cell r="J724">
            <v>0</v>
          </cell>
          <cell r="K724">
            <v>39884</v>
          </cell>
        </row>
        <row r="725">
          <cell r="C725" t="str">
            <v xml:space="preserve">                YASH INTERNATIONAL            -BANAGLORE</v>
          </cell>
          <cell r="E725">
            <v>13496</v>
          </cell>
          <cell r="I725">
            <v>13496</v>
          </cell>
          <cell r="J725">
            <v>0</v>
          </cell>
          <cell r="K725">
            <v>13496</v>
          </cell>
        </row>
        <row r="726">
          <cell r="C726" t="str">
            <v xml:space="preserve">        EXPENSE</v>
          </cell>
          <cell r="E726">
            <v>20576356.460000001</v>
          </cell>
          <cell r="F726">
            <v>22937004.620000001</v>
          </cell>
          <cell r="G726">
            <v>19924012.210000001</v>
          </cell>
          <cell r="I726">
            <v>17563364.050000001</v>
          </cell>
          <cell r="J726">
            <v>0</v>
          </cell>
          <cell r="K726">
            <v>17563364.050000001</v>
          </cell>
        </row>
        <row r="727">
          <cell r="C727" t="str">
            <v xml:space="preserve">            OTHER EXPENSE</v>
          </cell>
          <cell r="E727">
            <v>2523001.6800000002</v>
          </cell>
          <cell r="F727">
            <v>2793531</v>
          </cell>
          <cell r="G727">
            <v>1939162</v>
          </cell>
          <cell r="I727">
            <v>1668632.68</v>
          </cell>
          <cell r="J727">
            <v>0</v>
          </cell>
          <cell r="K727">
            <v>1668632.68</v>
          </cell>
        </row>
        <row r="728">
          <cell r="C728" t="str">
            <v xml:space="preserve">                A R KOLOR KRAFT               -BANGALORE</v>
          </cell>
          <cell r="E728">
            <v>13230</v>
          </cell>
          <cell r="I728">
            <v>13230</v>
          </cell>
          <cell r="J728">
            <v>0</v>
          </cell>
          <cell r="K728">
            <v>13230</v>
          </cell>
        </row>
        <row r="729">
          <cell r="C729" t="str">
            <v xml:space="preserve">                AD WAVE CREATIONS             -BANAGLORE</v>
          </cell>
          <cell r="E729">
            <v>1194.76</v>
          </cell>
          <cell r="I729">
            <v>1194.76</v>
          </cell>
          <cell r="J729">
            <v>0</v>
          </cell>
          <cell r="K729">
            <v>1194.76</v>
          </cell>
        </row>
        <row r="730">
          <cell r="C730" t="str">
            <v xml:space="preserve">                ADECCO INDIA PVT LTD          -BANGALORE</v>
          </cell>
          <cell r="E730">
            <v>0</v>
          </cell>
          <cell r="I730">
            <v>0</v>
          </cell>
          <cell r="J730">
            <v>0</v>
          </cell>
          <cell r="K730">
            <v>0</v>
          </cell>
        </row>
        <row r="731">
          <cell r="C731" t="str">
            <v xml:space="preserve">                AMERICAN EXPRESS 372293198281009 -BANGALORE</v>
          </cell>
          <cell r="E731">
            <v>667659.12</v>
          </cell>
          <cell r="F731">
            <v>891549</v>
          </cell>
          <cell r="G731">
            <v>119174</v>
          </cell>
          <cell r="H731">
            <v>104715.88</v>
          </cell>
          <cell r="J731">
            <v>-104715.88</v>
          </cell>
          <cell r="K731">
            <v>-104715.88</v>
          </cell>
        </row>
        <row r="732">
          <cell r="C732" t="str">
            <v xml:space="preserve">                BSNL-(BHARAT SANCHAR NIGAM LIMITED) -BANGALORE</v>
          </cell>
          <cell r="F732">
            <v>13629</v>
          </cell>
          <cell r="G732">
            <v>13665</v>
          </cell>
          <cell r="I732">
            <v>36</v>
          </cell>
          <cell r="J732">
            <v>0</v>
          </cell>
          <cell r="K732">
            <v>36</v>
          </cell>
        </row>
        <row r="733">
          <cell r="C733" t="str">
            <v xml:space="preserve">                PANDIT CARGO                  -BANGALORE</v>
          </cell>
          <cell r="E733">
            <v>60977.4</v>
          </cell>
          <cell r="F733">
            <v>90977</v>
          </cell>
          <cell r="G733">
            <v>109271</v>
          </cell>
          <cell r="I733">
            <v>79271.399999999994</v>
          </cell>
          <cell r="J733">
            <v>0</v>
          </cell>
          <cell r="K733">
            <v>79271.399999999994</v>
          </cell>
        </row>
        <row r="734">
          <cell r="C734" t="str">
            <v xml:space="preserve">                PAVAN ELECTRICALS             -BANGALORE</v>
          </cell>
          <cell r="E734">
            <v>34304.400000000001</v>
          </cell>
          <cell r="I734">
            <v>34304.400000000001</v>
          </cell>
          <cell r="J734">
            <v>0</v>
          </cell>
          <cell r="K734">
            <v>34304.400000000001</v>
          </cell>
        </row>
        <row r="735">
          <cell r="C735" t="str">
            <v xml:space="preserve">                QODE QUAY TECHNOLOGIES PRIVATE LIMITED -PUNE</v>
          </cell>
          <cell r="G735">
            <v>95580</v>
          </cell>
          <cell r="I735">
            <v>95580</v>
          </cell>
          <cell r="J735">
            <v>0</v>
          </cell>
          <cell r="K735">
            <v>95580</v>
          </cell>
        </row>
        <row r="736">
          <cell r="C736" t="str">
            <v xml:space="preserve">                RCPL LOGISTICS PVT  LTD       -BANAGLORE</v>
          </cell>
          <cell r="E736">
            <v>31506</v>
          </cell>
          <cell r="F736">
            <v>45014</v>
          </cell>
          <cell r="G736">
            <v>17138</v>
          </cell>
          <cell r="I736">
            <v>3630</v>
          </cell>
          <cell r="J736">
            <v>0</v>
          </cell>
          <cell r="K736">
            <v>3630</v>
          </cell>
        </row>
        <row r="737">
          <cell r="C737" t="str">
            <v xml:space="preserve">                S.L.R. ENTERPRISES            -BANGALORE</v>
          </cell>
          <cell r="G737">
            <v>125232</v>
          </cell>
          <cell r="I737">
            <v>125232</v>
          </cell>
          <cell r="J737">
            <v>0</v>
          </cell>
          <cell r="K737">
            <v>125232</v>
          </cell>
        </row>
        <row r="738">
          <cell r="C738" t="str">
            <v xml:space="preserve">                SAHANA LOGISTICS PVT LTD      -BANGALORE</v>
          </cell>
          <cell r="E738">
            <v>5364</v>
          </cell>
          <cell r="F738">
            <v>5948</v>
          </cell>
          <cell r="G738">
            <v>5948</v>
          </cell>
          <cell r="I738">
            <v>5364</v>
          </cell>
          <cell r="J738">
            <v>0</v>
          </cell>
          <cell r="K738">
            <v>5364</v>
          </cell>
        </row>
        <row r="739">
          <cell r="C739" t="str">
            <v xml:space="preserve">                SCB CREDIT CARD NO.4541-9823-3633-2454 (RDC) -BANGALORE</v>
          </cell>
          <cell r="F739">
            <v>382891</v>
          </cell>
          <cell r="G739">
            <v>382891</v>
          </cell>
          <cell r="J739">
            <v>0</v>
          </cell>
          <cell r="K739">
            <v>0</v>
          </cell>
        </row>
        <row r="740">
          <cell r="C740" t="str">
            <v xml:space="preserve">                SHARMA TRANSPORTS             -BANGALORE</v>
          </cell>
          <cell r="E740">
            <v>2370</v>
          </cell>
          <cell r="F740">
            <v>911</v>
          </cell>
          <cell r="I740">
            <v>1459</v>
          </cell>
          <cell r="J740">
            <v>0</v>
          </cell>
          <cell r="K740">
            <v>1459</v>
          </cell>
        </row>
        <row r="741">
          <cell r="C741" t="str">
            <v xml:space="preserve">                SRE AMBAL GARMENTS            -TIRUPUR</v>
          </cell>
          <cell r="E741">
            <v>1133982</v>
          </cell>
          <cell r="F741">
            <v>1198775</v>
          </cell>
          <cell r="G741">
            <v>840541</v>
          </cell>
          <cell r="I741">
            <v>775748</v>
          </cell>
          <cell r="J741">
            <v>0</v>
          </cell>
          <cell r="K741">
            <v>775748</v>
          </cell>
        </row>
        <row r="742">
          <cell r="C742" t="str">
            <v xml:space="preserve">                SRI SRINIVASA ENTERPRISES     -BANGALORE</v>
          </cell>
          <cell r="E742">
            <v>566674</v>
          </cell>
          <cell r="I742">
            <v>566674</v>
          </cell>
          <cell r="J742">
            <v>0</v>
          </cell>
          <cell r="K742">
            <v>566674</v>
          </cell>
        </row>
        <row r="743">
          <cell r="C743" t="str">
            <v xml:space="preserve">                SUPER TRADE BULK CARGO        -TIRUPUR</v>
          </cell>
          <cell r="E743">
            <v>22861</v>
          </cell>
          <cell r="I743">
            <v>22861</v>
          </cell>
          <cell r="J743">
            <v>0</v>
          </cell>
          <cell r="K743">
            <v>22861</v>
          </cell>
        </row>
        <row r="744">
          <cell r="C744" t="str">
            <v xml:space="preserve">                SUPREME TRANSPORT SOLUTIONS  PVT  LTD -BANGALORE</v>
          </cell>
          <cell r="D744">
            <v>17121</v>
          </cell>
          <cell r="F744">
            <v>163837</v>
          </cell>
          <cell r="G744">
            <v>229722</v>
          </cell>
          <cell r="I744">
            <v>48764</v>
          </cell>
          <cell r="J744">
            <v>0</v>
          </cell>
          <cell r="K744">
            <v>48764</v>
          </cell>
        </row>
        <row r="745">
          <cell r="C745" t="str">
            <v xml:space="preserve">            A &amp; A GRAPHICS                                                                                      </v>
          </cell>
          <cell r="D745">
            <v>3000</v>
          </cell>
          <cell r="H745">
            <v>3000</v>
          </cell>
          <cell r="J745">
            <v>-3000</v>
          </cell>
          <cell r="K745">
            <v>-3000</v>
          </cell>
        </row>
        <row r="746">
          <cell r="C746" t="str">
            <v xml:space="preserve">            A.P. ENTERPRISES              -BANAGLORE</v>
          </cell>
          <cell r="E746">
            <v>171988</v>
          </cell>
          <cell r="F746">
            <v>49942</v>
          </cell>
          <cell r="I746">
            <v>122046</v>
          </cell>
          <cell r="J746">
            <v>0</v>
          </cell>
          <cell r="K746">
            <v>122046</v>
          </cell>
        </row>
        <row r="747">
          <cell r="C747" t="str">
            <v xml:space="preserve">            A.S. DYEING                   -BANGALORE</v>
          </cell>
          <cell r="E747">
            <v>6971</v>
          </cell>
          <cell r="F747">
            <v>14798</v>
          </cell>
          <cell r="G747">
            <v>7827</v>
          </cell>
          <cell r="J747">
            <v>0</v>
          </cell>
          <cell r="K747">
            <v>0</v>
          </cell>
        </row>
        <row r="748">
          <cell r="C748" t="str">
            <v xml:space="preserve">            ABS QE ASSURANCE SERVICES PRIVATE LIMITED -MUMBAI</v>
          </cell>
          <cell r="D748">
            <v>163860</v>
          </cell>
          <cell r="G748">
            <v>45762.84</v>
          </cell>
          <cell r="H748">
            <v>118097.16</v>
          </cell>
          <cell r="J748">
            <v>-118097.16</v>
          </cell>
          <cell r="K748">
            <v>-118097.16</v>
          </cell>
        </row>
        <row r="749">
          <cell r="C749" t="str">
            <v xml:space="preserve">            ACC CLOTHING LLP              -BANAGLORE</v>
          </cell>
          <cell r="E749">
            <v>693</v>
          </cell>
          <cell r="F749">
            <v>57259</v>
          </cell>
          <cell r="G749">
            <v>68190</v>
          </cell>
          <cell r="I749">
            <v>11624</v>
          </cell>
          <cell r="J749">
            <v>0</v>
          </cell>
          <cell r="K749">
            <v>11624</v>
          </cell>
        </row>
        <row r="750">
          <cell r="C750" t="str">
            <v xml:space="preserve">            ADISHWAR INDIA LIMITED                                                                              </v>
          </cell>
          <cell r="E750">
            <v>1079.05</v>
          </cell>
          <cell r="I750">
            <v>1079.05</v>
          </cell>
          <cell r="J750">
            <v>0</v>
          </cell>
          <cell r="K750">
            <v>1079.05</v>
          </cell>
        </row>
        <row r="751">
          <cell r="C751" t="str">
            <v xml:space="preserve">            AIRTEL-(BHARTI  AIRTEL  LTD)  -BANGALORE</v>
          </cell>
          <cell r="F751">
            <v>19072.68</v>
          </cell>
          <cell r="G751">
            <v>19074.7</v>
          </cell>
          <cell r="I751">
            <v>2.02</v>
          </cell>
          <cell r="J751">
            <v>0</v>
          </cell>
          <cell r="K751">
            <v>2.02</v>
          </cell>
        </row>
        <row r="752">
          <cell r="C752" t="str">
            <v xml:space="preserve">            AK ENTERPRISES                -BENGALURU</v>
          </cell>
          <cell r="F752">
            <v>24452</v>
          </cell>
          <cell r="H752">
            <v>24452</v>
          </cell>
          <cell r="J752">
            <v>-24452</v>
          </cell>
          <cell r="K752">
            <v>-24452</v>
          </cell>
        </row>
        <row r="753">
          <cell r="C753" t="str">
            <v xml:space="preserve">            AKHIL KHAN                                                                                          </v>
          </cell>
          <cell r="F753">
            <v>40040</v>
          </cell>
          <cell r="H753">
            <v>40040</v>
          </cell>
          <cell r="J753">
            <v>-40040</v>
          </cell>
          <cell r="K753">
            <v>-40040</v>
          </cell>
        </row>
        <row r="754">
          <cell r="C754" t="str">
            <v xml:space="preserve">            AKSHARA PRINTS                -BANAGLORE</v>
          </cell>
          <cell r="E754">
            <v>403588</v>
          </cell>
          <cell r="F754">
            <v>110260</v>
          </cell>
          <cell r="G754">
            <v>83046.2</v>
          </cell>
          <cell r="I754">
            <v>376374.2</v>
          </cell>
          <cell r="J754">
            <v>0</v>
          </cell>
          <cell r="K754">
            <v>376374.2</v>
          </cell>
        </row>
        <row r="755">
          <cell r="C755" t="str">
            <v xml:space="preserve">            ALANKAR ENTERPRISES           -BANAGLORE</v>
          </cell>
          <cell r="E755">
            <v>0.66</v>
          </cell>
          <cell r="I755">
            <v>0.66</v>
          </cell>
          <cell r="J755">
            <v>0</v>
          </cell>
          <cell r="K755">
            <v>0.66</v>
          </cell>
        </row>
        <row r="756">
          <cell r="C756" t="str">
            <v xml:space="preserve">            ALLIANCE AIR AVIATION LIMITED-DELHI                                                                 </v>
          </cell>
          <cell r="E756">
            <v>53932</v>
          </cell>
          <cell r="I756">
            <v>53932</v>
          </cell>
          <cell r="J756">
            <v>0</v>
          </cell>
          <cell r="K756">
            <v>53932</v>
          </cell>
        </row>
        <row r="757">
          <cell r="C757" t="str">
            <v xml:space="preserve">            ALLIANCE AIR AVIATION LIMITED-MP                                                                    </v>
          </cell>
          <cell r="E757">
            <v>25262</v>
          </cell>
          <cell r="I757">
            <v>25262</v>
          </cell>
          <cell r="J757">
            <v>0</v>
          </cell>
          <cell r="K757">
            <v>25262</v>
          </cell>
        </row>
        <row r="758">
          <cell r="C758" t="str">
            <v xml:space="preserve">            ALPHA ACE                     -BANAGLORE</v>
          </cell>
          <cell r="E758">
            <v>0.5</v>
          </cell>
          <cell r="I758">
            <v>0.5</v>
          </cell>
          <cell r="J758">
            <v>0</v>
          </cell>
          <cell r="K758">
            <v>0.5</v>
          </cell>
        </row>
        <row r="759">
          <cell r="C759" t="str">
            <v xml:space="preserve">            AMITH GARMENT SERVICES        -BANAGLORE</v>
          </cell>
          <cell r="D759">
            <v>1864</v>
          </cell>
          <cell r="G759">
            <v>30786</v>
          </cell>
          <cell r="I759">
            <v>28922</v>
          </cell>
          <cell r="J759">
            <v>0</v>
          </cell>
          <cell r="K759">
            <v>28922</v>
          </cell>
        </row>
        <row r="760">
          <cell r="C760" t="str">
            <v xml:space="preserve">            ANIL SOOD - EXPENSES                                                                                </v>
          </cell>
          <cell r="E760">
            <v>15018</v>
          </cell>
          <cell r="F760">
            <v>50018</v>
          </cell>
          <cell r="G760">
            <v>10323</v>
          </cell>
          <cell r="H760">
            <v>24677</v>
          </cell>
          <cell r="J760">
            <v>-24677</v>
          </cell>
          <cell r="K760">
            <v>-24677</v>
          </cell>
        </row>
        <row r="761">
          <cell r="C761" t="str">
            <v xml:space="preserve">            ANKITA CREATION               -BANGALORE</v>
          </cell>
          <cell r="E761">
            <v>0.25</v>
          </cell>
          <cell r="F761">
            <v>0.25</v>
          </cell>
          <cell r="J761">
            <v>0</v>
          </cell>
          <cell r="K761">
            <v>0</v>
          </cell>
        </row>
        <row r="762">
          <cell r="C762" t="str">
            <v xml:space="preserve">            ANNAPURNA INDUSTRIAL HARDWARE &amp; ELECTRICAL -BANAGLORE</v>
          </cell>
          <cell r="D762">
            <v>1</v>
          </cell>
          <cell r="G762">
            <v>4465</v>
          </cell>
          <cell r="I762">
            <v>4464</v>
          </cell>
          <cell r="J762">
            <v>0</v>
          </cell>
          <cell r="K762">
            <v>4464</v>
          </cell>
        </row>
        <row r="763">
          <cell r="C763" t="str">
            <v xml:space="preserve">            APEX INDUSTRIAL SOLUTIONS     -BANAGLORE</v>
          </cell>
          <cell r="E763">
            <v>45379</v>
          </cell>
          <cell r="I763">
            <v>45379</v>
          </cell>
          <cell r="J763">
            <v>0</v>
          </cell>
          <cell r="K763">
            <v>45379</v>
          </cell>
        </row>
        <row r="764">
          <cell r="C764" t="str">
            <v xml:space="preserve">            APP ALLOYS PRIVATE LIMITED    -JODHPUR</v>
          </cell>
          <cell r="E764">
            <v>55300</v>
          </cell>
          <cell r="F764">
            <v>55300</v>
          </cell>
          <cell r="J764">
            <v>0</v>
          </cell>
          <cell r="K764">
            <v>0</v>
          </cell>
        </row>
        <row r="765">
          <cell r="C765" t="str">
            <v xml:space="preserve">            APPARELS1179                  -BANAGLORE</v>
          </cell>
          <cell r="E765">
            <v>11626</v>
          </cell>
          <cell r="I765">
            <v>11626</v>
          </cell>
          <cell r="J765">
            <v>0</v>
          </cell>
          <cell r="K765">
            <v>11626</v>
          </cell>
        </row>
        <row r="766">
          <cell r="C766" t="str">
            <v xml:space="preserve">            ASHA MOTOR SALES AND SERVICE  -TUMKUR</v>
          </cell>
          <cell r="F766">
            <v>29961</v>
          </cell>
          <cell r="G766">
            <v>29961</v>
          </cell>
          <cell r="J766">
            <v>0</v>
          </cell>
          <cell r="K766">
            <v>0</v>
          </cell>
        </row>
        <row r="767">
          <cell r="C767" t="str">
            <v xml:space="preserve">            ASHISH THYAGI ( EXPENSES ) NEW                                                                      </v>
          </cell>
          <cell r="D767">
            <v>68063</v>
          </cell>
          <cell r="F767">
            <v>60000</v>
          </cell>
          <cell r="G767">
            <v>39170</v>
          </cell>
          <cell r="H767">
            <v>88893</v>
          </cell>
          <cell r="J767">
            <v>-88893</v>
          </cell>
          <cell r="K767">
            <v>-88893</v>
          </cell>
        </row>
        <row r="768">
          <cell r="C768" t="str">
            <v xml:space="preserve">            ASHOK ENTERPRISES             -BANGALORE</v>
          </cell>
          <cell r="F768">
            <v>55000</v>
          </cell>
          <cell r="G768">
            <v>78854</v>
          </cell>
          <cell r="I768">
            <v>23854</v>
          </cell>
          <cell r="J768">
            <v>0</v>
          </cell>
          <cell r="K768">
            <v>23854</v>
          </cell>
        </row>
        <row r="769">
          <cell r="C769" t="str">
            <v xml:space="preserve">            BANGALORE APPAREL MANUFACTURERS ASSOCIATION -BANAGLORE</v>
          </cell>
          <cell r="E769">
            <v>3540</v>
          </cell>
          <cell r="I769">
            <v>3540</v>
          </cell>
          <cell r="J769">
            <v>0</v>
          </cell>
          <cell r="K769">
            <v>3540</v>
          </cell>
        </row>
        <row r="770">
          <cell r="C770" t="str">
            <v xml:space="preserve">            BESCOM                        -BANGALORE</v>
          </cell>
          <cell r="E770">
            <v>682007.99</v>
          </cell>
          <cell r="F770">
            <v>1417969.29</v>
          </cell>
          <cell r="G770">
            <v>1495383</v>
          </cell>
          <cell r="I770">
            <v>759421.7</v>
          </cell>
          <cell r="J770">
            <v>0</v>
          </cell>
          <cell r="K770">
            <v>759421.7</v>
          </cell>
        </row>
        <row r="771">
          <cell r="C771" t="str">
            <v xml:space="preserve">            BHARATH COMPRESSORS &amp; INDUSTRIALS -BANGALORE</v>
          </cell>
          <cell r="E771">
            <v>2439</v>
          </cell>
          <cell r="F771">
            <v>2439</v>
          </cell>
          <cell r="J771">
            <v>0</v>
          </cell>
          <cell r="K771">
            <v>0</v>
          </cell>
        </row>
        <row r="772">
          <cell r="C772" t="str">
            <v xml:space="preserve">            BLISS INTERNATIONAL CARGO     -BANAGLORE</v>
          </cell>
          <cell r="E772">
            <v>0.86</v>
          </cell>
          <cell r="F772">
            <v>0.86</v>
          </cell>
          <cell r="J772">
            <v>0</v>
          </cell>
          <cell r="K772">
            <v>0</v>
          </cell>
        </row>
        <row r="773">
          <cell r="C773" t="str">
            <v xml:space="preserve">            BLUE DART EXPRESS LTD         -BANGALORE</v>
          </cell>
          <cell r="E773">
            <v>44480.55</v>
          </cell>
          <cell r="F773">
            <v>62695.18</v>
          </cell>
          <cell r="G773">
            <v>50249.09</v>
          </cell>
          <cell r="I773">
            <v>32034.46</v>
          </cell>
          <cell r="J773">
            <v>0</v>
          </cell>
          <cell r="K773">
            <v>32034.46</v>
          </cell>
        </row>
        <row r="774">
          <cell r="C774" t="str">
            <v xml:space="preserve">            BUDGET COURIERS PRIVATE LIMITED -BANGALORE</v>
          </cell>
          <cell r="D774">
            <v>8613.68</v>
          </cell>
          <cell r="H774">
            <v>8613.68</v>
          </cell>
          <cell r="J774">
            <v>-8613.68</v>
          </cell>
          <cell r="K774">
            <v>-8613.68</v>
          </cell>
        </row>
        <row r="775">
          <cell r="C775" t="str">
            <v xml:space="preserve">            BULLET LOGISTICS INDIA PVT LTD -BANAGLORE</v>
          </cell>
          <cell r="D775">
            <v>7024.76</v>
          </cell>
          <cell r="F775">
            <v>2984</v>
          </cell>
          <cell r="H775">
            <v>10008.76</v>
          </cell>
          <cell r="J775">
            <v>-10008.76</v>
          </cell>
          <cell r="K775">
            <v>-10008.76</v>
          </cell>
        </row>
        <row r="776">
          <cell r="C776" t="str">
            <v xml:space="preserve">            BUREAU VERITAS CONSUMER PRODUCTS SERVICES (INDIA) PVT LTD -BANAGLORE</v>
          </cell>
          <cell r="E776">
            <v>32365.119999999999</v>
          </cell>
          <cell r="F776">
            <v>32365</v>
          </cell>
          <cell r="G776">
            <v>19338.64</v>
          </cell>
          <cell r="I776">
            <v>19338.759999999998</v>
          </cell>
          <cell r="J776">
            <v>0</v>
          </cell>
          <cell r="K776">
            <v>19338.759999999998</v>
          </cell>
        </row>
        <row r="777">
          <cell r="C777" t="str">
            <v xml:space="preserve">            C T NAGARAJA                  -BANGALORE</v>
          </cell>
          <cell r="E777">
            <v>3741</v>
          </cell>
          <cell r="I777">
            <v>3741</v>
          </cell>
          <cell r="J777">
            <v>0</v>
          </cell>
          <cell r="K777">
            <v>3741</v>
          </cell>
        </row>
        <row r="778">
          <cell r="C778" t="str">
            <v xml:space="preserve">            CANARA CATERERS               -TUMKUR</v>
          </cell>
          <cell r="E778">
            <v>123354</v>
          </cell>
          <cell r="F778">
            <v>123354</v>
          </cell>
          <cell r="J778">
            <v>0</v>
          </cell>
          <cell r="K778">
            <v>0</v>
          </cell>
        </row>
        <row r="779">
          <cell r="C779" t="str">
            <v xml:space="preserve">            CHANDAN KUMAR DAS - EXPENSES                                                                        </v>
          </cell>
          <cell r="D779">
            <v>40000</v>
          </cell>
          <cell r="F779">
            <v>35000</v>
          </cell>
          <cell r="G779">
            <v>116807</v>
          </cell>
          <cell r="I779">
            <v>41807</v>
          </cell>
          <cell r="J779">
            <v>0</v>
          </cell>
          <cell r="K779">
            <v>41807</v>
          </cell>
        </row>
        <row r="780">
          <cell r="C780" t="str">
            <v xml:space="preserve">            CITI BANK CREDIT CARD (ARC)  5546-3770-1361-6117 -BANGALORE</v>
          </cell>
          <cell r="F780">
            <v>19398</v>
          </cell>
          <cell r="G780">
            <v>19398</v>
          </cell>
          <cell r="J780">
            <v>0</v>
          </cell>
          <cell r="K780">
            <v>0</v>
          </cell>
        </row>
        <row r="781">
          <cell r="C781" t="str">
            <v xml:space="preserve">            CITI BANK CREDIT CARD (SDC) 4304636300737000 -BANGALORE</v>
          </cell>
          <cell r="F781">
            <v>2237032</v>
          </cell>
          <cell r="G781">
            <v>2237032</v>
          </cell>
          <cell r="J781">
            <v>0</v>
          </cell>
          <cell r="K781">
            <v>0</v>
          </cell>
        </row>
        <row r="782">
          <cell r="C782" t="str">
            <v xml:space="preserve">            CLASSIC GARMENT PROCESSORS    -BANGLORE</v>
          </cell>
          <cell r="G782">
            <v>44411</v>
          </cell>
          <cell r="I782">
            <v>44411</v>
          </cell>
          <cell r="J782">
            <v>0</v>
          </cell>
          <cell r="K782">
            <v>44411</v>
          </cell>
        </row>
        <row r="783">
          <cell r="C783" t="str">
            <v xml:space="preserve">            COSMIC SOLUTIONS              -BANAGLORE</v>
          </cell>
          <cell r="E783">
            <v>56255</v>
          </cell>
          <cell r="F783">
            <v>45076</v>
          </cell>
          <cell r="I783">
            <v>11179</v>
          </cell>
          <cell r="J783">
            <v>0</v>
          </cell>
          <cell r="K783">
            <v>11179</v>
          </cell>
        </row>
        <row r="784">
          <cell r="C784" t="str">
            <v xml:space="preserve">            COSMOPOLITAN INDUSTRIAL SECURITY &amp; DETECTIVE SERVICES PVT LTD -BANAGLORE</v>
          </cell>
          <cell r="E784">
            <v>520634</v>
          </cell>
          <cell r="F784">
            <v>310339</v>
          </cell>
          <cell r="G784">
            <v>339117</v>
          </cell>
          <cell r="I784">
            <v>549412</v>
          </cell>
          <cell r="J784">
            <v>0</v>
          </cell>
          <cell r="K784">
            <v>549412</v>
          </cell>
        </row>
        <row r="785">
          <cell r="C785" t="str">
            <v xml:space="preserve">            CRESTMANN EVENTS UNLTD        -BANAGLORE</v>
          </cell>
          <cell r="E785">
            <v>0.2</v>
          </cell>
          <cell r="F785">
            <v>0.2</v>
          </cell>
          <cell r="J785">
            <v>0</v>
          </cell>
          <cell r="K785">
            <v>0</v>
          </cell>
        </row>
        <row r="786">
          <cell r="C786" t="str">
            <v xml:space="preserve">            DELHIVERY PVT LTD (SHOPIFY)                                                                         </v>
          </cell>
          <cell r="D786">
            <v>22480.52</v>
          </cell>
          <cell r="G786">
            <v>1447.86</v>
          </cell>
          <cell r="H786">
            <v>21032.66</v>
          </cell>
          <cell r="J786">
            <v>-21032.66</v>
          </cell>
          <cell r="K786">
            <v>-21032.66</v>
          </cell>
        </row>
        <row r="787">
          <cell r="C787" t="str">
            <v xml:space="preserve">            DHARNIISS TRADERS             -TIRUPUR</v>
          </cell>
          <cell r="D787">
            <v>616</v>
          </cell>
          <cell r="F787">
            <v>700</v>
          </cell>
          <cell r="G787">
            <v>301</v>
          </cell>
          <cell r="H787">
            <v>1015</v>
          </cell>
          <cell r="J787">
            <v>-1015</v>
          </cell>
          <cell r="K787">
            <v>-1015</v>
          </cell>
        </row>
        <row r="788">
          <cell r="C788" t="str">
            <v xml:space="preserve">            DHL EXPRESS INDIA PVT LTD     -BANGALORE</v>
          </cell>
          <cell r="D788">
            <v>1</v>
          </cell>
          <cell r="F788">
            <v>2666</v>
          </cell>
          <cell r="G788">
            <v>1</v>
          </cell>
          <cell r="H788">
            <v>2666</v>
          </cell>
          <cell r="J788">
            <v>-2666</v>
          </cell>
          <cell r="K788">
            <v>-2666</v>
          </cell>
        </row>
        <row r="789">
          <cell r="C789" t="str">
            <v xml:space="preserve">            DINESH KUMAR D.B - ASM -EXPENSES                                                                    </v>
          </cell>
          <cell r="D789">
            <v>20877</v>
          </cell>
          <cell r="F789">
            <v>30000</v>
          </cell>
          <cell r="G789">
            <v>56852</v>
          </cell>
          <cell r="I789">
            <v>5975</v>
          </cell>
          <cell r="J789">
            <v>0</v>
          </cell>
          <cell r="K789">
            <v>5975</v>
          </cell>
        </row>
        <row r="790">
          <cell r="C790" t="str">
            <v xml:space="preserve">            DODDA BASAVESHWARA PARCEL CARRIERS -BELLARY</v>
          </cell>
          <cell r="E790">
            <v>8270</v>
          </cell>
          <cell r="I790">
            <v>8270</v>
          </cell>
          <cell r="J790">
            <v>0</v>
          </cell>
          <cell r="K790">
            <v>8270</v>
          </cell>
        </row>
        <row r="791">
          <cell r="C791" t="str">
            <v xml:space="preserve">            DR SAI PRASAD A.V             -TUMAKURU</v>
          </cell>
          <cell r="E791">
            <v>48000</v>
          </cell>
          <cell r="F791">
            <v>40000</v>
          </cell>
          <cell r="G791">
            <v>2800</v>
          </cell>
          <cell r="I791">
            <v>10800</v>
          </cell>
          <cell r="J791">
            <v>0</v>
          </cell>
          <cell r="K791">
            <v>10800</v>
          </cell>
        </row>
        <row r="792">
          <cell r="C792" t="str">
            <v xml:space="preserve">            DTDC ( GANESH ENTERPRISES)    -BANAGLORE</v>
          </cell>
          <cell r="E792">
            <v>6267.24</v>
          </cell>
          <cell r="F792">
            <v>27774</v>
          </cell>
          <cell r="G792">
            <v>33379</v>
          </cell>
          <cell r="I792">
            <v>11872.24</v>
          </cell>
          <cell r="J792">
            <v>0</v>
          </cell>
          <cell r="K792">
            <v>11872.24</v>
          </cell>
        </row>
        <row r="793">
          <cell r="C793" t="str">
            <v xml:space="preserve">            D-TECH MACHINERY              -BANAGLORE</v>
          </cell>
          <cell r="E793">
            <v>45303</v>
          </cell>
          <cell r="I793">
            <v>45303</v>
          </cell>
          <cell r="J793">
            <v>0</v>
          </cell>
          <cell r="K793">
            <v>45303</v>
          </cell>
        </row>
        <row r="794">
          <cell r="C794" t="str">
            <v xml:space="preserve">            ELPRO ENERGY DIMENSIONS PVT LTD -BANAGLORE</v>
          </cell>
          <cell r="E794">
            <v>32450</v>
          </cell>
          <cell r="I794">
            <v>32450</v>
          </cell>
          <cell r="J794">
            <v>0</v>
          </cell>
          <cell r="K794">
            <v>32450</v>
          </cell>
        </row>
        <row r="795">
          <cell r="C795" t="str">
            <v xml:space="preserve">            EUROFINS ASSURANCE INDIA PVT LTD -BANAGLORE</v>
          </cell>
          <cell r="D795">
            <v>137356</v>
          </cell>
          <cell r="H795">
            <v>137356</v>
          </cell>
          <cell r="J795">
            <v>-137356</v>
          </cell>
          <cell r="K795">
            <v>-137356</v>
          </cell>
        </row>
        <row r="796">
          <cell r="C796" t="str">
            <v xml:space="preserve">            EVER LOGISTICS                -BANGALORE</v>
          </cell>
          <cell r="E796">
            <v>2285070</v>
          </cell>
          <cell r="F796">
            <v>1203900</v>
          </cell>
          <cell r="G796">
            <v>680334</v>
          </cell>
          <cell r="I796">
            <v>1761504</v>
          </cell>
          <cell r="J796">
            <v>0</v>
          </cell>
          <cell r="K796">
            <v>1761504</v>
          </cell>
        </row>
        <row r="797">
          <cell r="C797" t="str">
            <v xml:space="preserve">            FAST WHEELS                                                                                         </v>
          </cell>
          <cell r="D797">
            <v>11201</v>
          </cell>
          <cell r="F797">
            <v>43792</v>
          </cell>
          <cell r="G797">
            <v>54993.3</v>
          </cell>
          <cell r="I797">
            <v>0.3</v>
          </cell>
          <cell r="J797">
            <v>0</v>
          </cell>
          <cell r="K797">
            <v>0.3</v>
          </cell>
        </row>
        <row r="798">
          <cell r="C798" t="str">
            <v xml:space="preserve">            FLYWING CARGO PVT LTD                                                                               </v>
          </cell>
          <cell r="E798">
            <v>12479.68</v>
          </cell>
          <cell r="I798">
            <v>12479.68</v>
          </cell>
          <cell r="J798">
            <v>0</v>
          </cell>
          <cell r="K798">
            <v>12479.68</v>
          </cell>
        </row>
        <row r="799">
          <cell r="C799" t="str">
            <v xml:space="preserve">            FULL AND FINAL SETTLEMENT PAYABLE -STAFF CORPORATE                                                  </v>
          </cell>
          <cell r="E799">
            <v>86550</v>
          </cell>
          <cell r="F799">
            <v>527697</v>
          </cell>
          <cell r="G799">
            <v>499635</v>
          </cell>
          <cell r="I799">
            <v>58488</v>
          </cell>
          <cell r="J799">
            <v>0</v>
          </cell>
          <cell r="K799">
            <v>58488</v>
          </cell>
        </row>
        <row r="800">
          <cell r="C800" t="str">
            <v xml:space="preserve">            FUTURE MARKET NETWORKS LTD    -SILIGURI</v>
          </cell>
          <cell r="E800">
            <v>95869.8</v>
          </cell>
          <cell r="F800">
            <v>302775</v>
          </cell>
          <cell r="G800">
            <v>273566.71999999997</v>
          </cell>
          <cell r="I800">
            <v>66661.52</v>
          </cell>
          <cell r="J800">
            <v>0</v>
          </cell>
          <cell r="K800">
            <v>66661.52</v>
          </cell>
        </row>
        <row r="801">
          <cell r="C801" t="str">
            <v xml:space="preserve">            G  AMARNATH                   -BANGALORE</v>
          </cell>
          <cell r="E801">
            <v>19824</v>
          </cell>
          <cell r="F801">
            <v>19824</v>
          </cell>
          <cell r="J801">
            <v>0</v>
          </cell>
          <cell r="K801">
            <v>0</v>
          </cell>
        </row>
        <row r="802">
          <cell r="C802" t="str">
            <v xml:space="preserve">            G ARUNAKSHI                   -BANGALORE</v>
          </cell>
          <cell r="D802">
            <v>418049</v>
          </cell>
          <cell r="F802">
            <v>1907272.2</v>
          </cell>
          <cell r="G802">
            <v>1960366.2</v>
          </cell>
          <cell r="H802">
            <v>364955</v>
          </cell>
          <cell r="J802">
            <v>-364955</v>
          </cell>
          <cell r="K802">
            <v>-364955</v>
          </cell>
        </row>
        <row r="803">
          <cell r="C803" t="str">
            <v xml:space="preserve">            G P SOLUTIONS                 -BANGALORE</v>
          </cell>
          <cell r="F803">
            <v>2077</v>
          </cell>
          <cell r="G803">
            <v>67634</v>
          </cell>
          <cell r="I803">
            <v>65557</v>
          </cell>
          <cell r="J803">
            <v>0</v>
          </cell>
          <cell r="K803">
            <v>65557</v>
          </cell>
        </row>
        <row r="804">
          <cell r="C804" t="str">
            <v xml:space="preserve">            G.S SYSTEMS                   -BANGALORE</v>
          </cell>
          <cell r="E804">
            <v>4720.3999999999996</v>
          </cell>
          <cell r="F804">
            <v>6372</v>
          </cell>
          <cell r="G804">
            <v>3964.8</v>
          </cell>
          <cell r="I804">
            <v>2313.1999999999998</v>
          </cell>
          <cell r="J804">
            <v>0</v>
          </cell>
          <cell r="K804">
            <v>2313.1999999999998</v>
          </cell>
        </row>
        <row r="805">
          <cell r="C805" t="str">
            <v xml:space="preserve">            G.S.SRIDHAR AND ASSOCIATES    -BANGALORE</v>
          </cell>
          <cell r="E805">
            <v>86400</v>
          </cell>
          <cell r="F805">
            <v>7714</v>
          </cell>
          <cell r="I805">
            <v>78686</v>
          </cell>
          <cell r="J805">
            <v>0</v>
          </cell>
          <cell r="K805">
            <v>78686</v>
          </cell>
        </row>
        <row r="806">
          <cell r="C806" t="str">
            <v xml:space="preserve">            GANAPATI ELECTRIC CO.         -BANGALORE</v>
          </cell>
          <cell r="E806">
            <v>1239</v>
          </cell>
          <cell r="I806">
            <v>1239</v>
          </cell>
          <cell r="J806">
            <v>0</v>
          </cell>
          <cell r="K806">
            <v>1239</v>
          </cell>
        </row>
        <row r="807">
          <cell r="C807" t="str">
            <v xml:space="preserve">            GANESH HARDWARE &amp; STEEL       -BANAGLORE</v>
          </cell>
          <cell r="E807">
            <v>1147</v>
          </cell>
          <cell r="I807">
            <v>1147</v>
          </cell>
          <cell r="J807">
            <v>0</v>
          </cell>
          <cell r="K807">
            <v>1147</v>
          </cell>
        </row>
        <row r="808">
          <cell r="C808" t="str">
            <v xml:space="preserve">            GANGA FILLING CENTRE                                                                                </v>
          </cell>
          <cell r="E808">
            <v>370647.55</v>
          </cell>
          <cell r="F808">
            <v>539185.54</v>
          </cell>
          <cell r="G808">
            <v>365673.19</v>
          </cell>
          <cell r="I808">
            <v>197135.2</v>
          </cell>
          <cell r="J808">
            <v>0</v>
          </cell>
          <cell r="K808">
            <v>197135.2</v>
          </cell>
        </row>
        <row r="809">
          <cell r="C809" t="str">
            <v xml:space="preserve">            GANGADHAR TRADERS             -BANAGLORE</v>
          </cell>
          <cell r="E809">
            <v>3985</v>
          </cell>
          <cell r="G809">
            <v>2166</v>
          </cell>
          <cell r="I809">
            <v>6151</v>
          </cell>
          <cell r="J809">
            <v>0</v>
          </cell>
          <cell r="K809">
            <v>6151</v>
          </cell>
        </row>
        <row r="810">
          <cell r="C810" t="str">
            <v xml:space="preserve">            GANGANARASAIAH ( CREATCE RENT)                                                                      </v>
          </cell>
          <cell r="E810">
            <v>9200</v>
          </cell>
          <cell r="F810">
            <v>18400</v>
          </cell>
          <cell r="G810">
            <v>27600</v>
          </cell>
          <cell r="I810">
            <v>18400</v>
          </cell>
          <cell r="J810">
            <v>0</v>
          </cell>
          <cell r="K810">
            <v>18400</v>
          </cell>
        </row>
        <row r="811">
          <cell r="C811" t="str">
            <v xml:space="preserve">            GANGOTHRI FIRE SERVICE        -BANAGLORE</v>
          </cell>
          <cell r="E811">
            <v>3100</v>
          </cell>
          <cell r="I811">
            <v>3100</v>
          </cell>
          <cell r="J811">
            <v>0</v>
          </cell>
          <cell r="K811">
            <v>3100</v>
          </cell>
        </row>
        <row r="812">
          <cell r="C812" t="str">
            <v xml:space="preserve">            GATI KINTETSU EXPRESS PVT LTD -19987001 -BANGALORE</v>
          </cell>
          <cell r="E812">
            <v>709305.8</v>
          </cell>
          <cell r="F812">
            <v>709305</v>
          </cell>
          <cell r="G812">
            <v>622594.42000000004</v>
          </cell>
          <cell r="I812">
            <v>622595.22</v>
          </cell>
          <cell r="J812">
            <v>0</v>
          </cell>
          <cell r="K812">
            <v>622595.22</v>
          </cell>
        </row>
        <row r="813">
          <cell r="C813" t="str">
            <v xml:space="preserve">            GAUGE INTERNATIONAL           -BANAGLORE</v>
          </cell>
          <cell r="F813">
            <v>2796</v>
          </cell>
          <cell r="G813">
            <v>3021.1</v>
          </cell>
          <cell r="I813">
            <v>225.1</v>
          </cell>
          <cell r="J813">
            <v>0</v>
          </cell>
          <cell r="K813">
            <v>225.1</v>
          </cell>
        </row>
        <row r="814">
          <cell r="C814" t="str">
            <v xml:space="preserve">            GAUTAM PAUL                   -SILIGURI</v>
          </cell>
          <cell r="E814">
            <v>21600</v>
          </cell>
          <cell r="I814">
            <v>21600</v>
          </cell>
          <cell r="J814">
            <v>0</v>
          </cell>
          <cell r="K814">
            <v>21600</v>
          </cell>
        </row>
        <row r="815">
          <cell r="C815" t="str">
            <v xml:space="preserve">            GEM FURNISHINGS               -BANGALORE</v>
          </cell>
          <cell r="E815">
            <v>52</v>
          </cell>
          <cell r="F815">
            <v>52</v>
          </cell>
          <cell r="J815">
            <v>0</v>
          </cell>
          <cell r="K815">
            <v>0</v>
          </cell>
        </row>
        <row r="816">
          <cell r="C816" t="str">
            <v xml:space="preserve">            GEMINI DYEING &amp; PRINTING MILLS PVT LTD -BANGALORE</v>
          </cell>
          <cell r="G816">
            <v>23047.5</v>
          </cell>
          <cell r="I816">
            <v>23047.5</v>
          </cell>
          <cell r="J816">
            <v>0</v>
          </cell>
          <cell r="K816">
            <v>23047.5</v>
          </cell>
        </row>
        <row r="817">
          <cell r="C817" t="str">
            <v xml:space="preserve">            GOLDEN POWER SOLUTIONS        -BANGALORE</v>
          </cell>
          <cell r="E817">
            <v>9440</v>
          </cell>
          <cell r="F817">
            <v>9440</v>
          </cell>
          <cell r="G817">
            <v>14160</v>
          </cell>
          <cell r="I817">
            <v>14160</v>
          </cell>
          <cell r="J817">
            <v>0</v>
          </cell>
          <cell r="K817">
            <v>14160</v>
          </cell>
        </row>
        <row r="818">
          <cell r="C818" t="str">
            <v xml:space="preserve">            GOLDEN SUNRISE CATERING       -TUMAKURU</v>
          </cell>
          <cell r="F818">
            <v>182344</v>
          </cell>
          <cell r="G818">
            <v>270468</v>
          </cell>
          <cell r="I818">
            <v>88124</v>
          </cell>
          <cell r="J818">
            <v>0</v>
          </cell>
          <cell r="K818">
            <v>88124</v>
          </cell>
        </row>
        <row r="819">
          <cell r="C819" t="str">
            <v xml:space="preserve">            GVM GLOBAL FREIGHT PRIVATE LIMITED -BANAGLORE</v>
          </cell>
          <cell r="E819">
            <v>50682</v>
          </cell>
          <cell r="F819">
            <v>97605</v>
          </cell>
          <cell r="G819">
            <v>97741.8</v>
          </cell>
          <cell r="I819">
            <v>50818.8</v>
          </cell>
          <cell r="J819">
            <v>0</v>
          </cell>
          <cell r="K819">
            <v>50818.8</v>
          </cell>
        </row>
        <row r="820">
          <cell r="C820" t="str">
            <v xml:space="preserve">            H.B. MINERALS                 -TUMKUR</v>
          </cell>
          <cell r="E820">
            <v>95544</v>
          </cell>
          <cell r="F820">
            <v>57240</v>
          </cell>
          <cell r="G820">
            <v>39996</v>
          </cell>
          <cell r="I820">
            <v>78300</v>
          </cell>
          <cell r="J820">
            <v>0</v>
          </cell>
          <cell r="K820">
            <v>78300</v>
          </cell>
        </row>
        <row r="821">
          <cell r="C821" t="str">
            <v xml:space="preserve">            HARI AQUA RO SYSTEMS          -BANAGLORE</v>
          </cell>
          <cell r="E821">
            <v>5546</v>
          </cell>
          <cell r="F821">
            <v>16083</v>
          </cell>
          <cell r="G821">
            <v>10537.4</v>
          </cell>
          <cell r="I821">
            <v>0.4</v>
          </cell>
          <cell r="J821">
            <v>0</v>
          </cell>
          <cell r="K821">
            <v>0.4</v>
          </cell>
        </row>
        <row r="822">
          <cell r="C822" t="str">
            <v xml:space="preserve">            HARI CHAND ANAND &amp; CO         -BANGALORE</v>
          </cell>
          <cell r="F822">
            <v>10976</v>
          </cell>
          <cell r="G822">
            <v>10976</v>
          </cell>
          <cell r="J822">
            <v>0</v>
          </cell>
          <cell r="K822">
            <v>0</v>
          </cell>
        </row>
        <row r="823">
          <cell r="C823" t="str">
            <v xml:space="preserve">            HASH TAG ADVERTISING                                                                                </v>
          </cell>
          <cell r="E823">
            <v>14100</v>
          </cell>
          <cell r="I823">
            <v>14100</v>
          </cell>
          <cell r="J823">
            <v>0</v>
          </cell>
          <cell r="K823">
            <v>14100</v>
          </cell>
        </row>
        <row r="824">
          <cell r="C824" t="str">
            <v xml:space="preserve">            HDFC CREDIT CARD-4854 9808 0820 3873-ADC -BANGALORE</v>
          </cell>
          <cell r="F824">
            <v>797419</v>
          </cell>
          <cell r="G824">
            <v>797419</v>
          </cell>
          <cell r="J824">
            <v>0</v>
          </cell>
          <cell r="K824">
            <v>0</v>
          </cell>
        </row>
        <row r="825">
          <cell r="C825" t="str">
            <v xml:space="preserve">            HDFC CREDIT CARD-4854 9808 0820 9888 - DNC -BANGALORE</v>
          </cell>
          <cell r="E825">
            <v>1459027</v>
          </cell>
          <cell r="F825">
            <v>1574564.4</v>
          </cell>
          <cell r="G825">
            <v>115537.4</v>
          </cell>
          <cell r="J825">
            <v>0</v>
          </cell>
          <cell r="K825">
            <v>0</v>
          </cell>
        </row>
        <row r="826">
          <cell r="C826" t="str">
            <v xml:space="preserve">            IMMANUEL FIRE PROTECTION      -BANGALORE</v>
          </cell>
          <cell r="G826">
            <v>5900</v>
          </cell>
          <cell r="I826">
            <v>5900</v>
          </cell>
          <cell r="J826">
            <v>0</v>
          </cell>
          <cell r="K826">
            <v>5900</v>
          </cell>
        </row>
        <row r="827">
          <cell r="C827" t="str">
            <v xml:space="preserve">            INCORP ADVISORY SERVICES PRIVATE LIMITED -BANGALORE</v>
          </cell>
          <cell r="E827">
            <v>261900</v>
          </cell>
          <cell r="F827">
            <v>94500</v>
          </cell>
          <cell r="I827">
            <v>167400</v>
          </cell>
          <cell r="J827">
            <v>0</v>
          </cell>
          <cell r="K827">
            <v>167400</v>
          </cell>
        </row>
        <row r="828">
          <cell r="C828" t="str">
            <v xml:space="preserve">            INDIA LABELS                                                                                        </v>
          </cell>
          <cell r="G828">
            <v>11210</v>
          </cell>
          <cell r="I828">
            <v>11210</v>
          </cell>
          <cell r="J828">
            <v>0</v>
          </cell>
          <cell r="K828">
            <v>11210</v>
          </cell>
        </row>
        <row r="829">
          <cell r="C829" t="str">
            <v xml:space="preserve">            INNOVATIVE SOLUTIONS          -MYSORE</v>
          </cell>
          <cell r="E829">
            <v>1</v>
          </cell>
          <cell r="F829">
            <v>1</v>
          </cell>
          <cell r="J829">
            <v>0</v>
          </cell>
          <cell r="K829">
            <v>0</v>
          </cell>
        </row>
        <row r="830">
          <cell r="C830" t="str">
            <v xml:space="preserve">            INTERTEK INDIA PVT LTD        -BANGALORE</v>
          </cell>
          <cell r="E830">
            <v>53291.71</v>
          </cell>
          <cell r="F830">
            <v>93591</v>
          </cell>
          <cell r="G830">
            <v>122297.84</v>
          </cell>
          <cell r="I830">
            <v>81998.55</v>
          </cell>
          <cell r="J830">
            <v>0</v>
          </cell>
          <cell r="K830">
            <v>81998.55</v>
          </cell>
        </row>
        <row r="831">
          <cell r="C831" t="str">
            <v xml:space="preserve">            JAI MARUTHI REFILLING SERVICE -BANGALORE</v>
          </cell>
          <cell r="E831">
            <v>7847</v>
          </cell>
          <cell r="F831">
            <v>7847</v>
          </cell>
          <cell r="G831">
            <v>6372</v>
          </cell>
          <cell r="I831">
            <v>6372</v>
          </cell>
          <cell r="J831">
            <v>0</v>
          </cell>
          <cell r="K831">
            <v>6372</v>
          </cell>
        </row>
        <row r="832">
          <cell r="C832" t="str">
            <v xml:space="preserve">            JALARAM ENTERPRISES           -BANAGLORE</v>
          </cell>
          <cell r="E832">
            <v>1.02</v>
          </cell>
          <cell r="F832">
            <v>1.02</v>
          </cell>
          <cell r="J832">
            <v>0</v>
          </cell>
          <cell r="K832">
            <v>0</v>
          </cell>
        </row>
        <row r="833">
          <cell r="C833" t="str">
            <v xml:space="preserve">            JEEVAN YADAV (EXPENSES) NEW                                                                         </v>
          </cell>
          <cell r="E833">
            <v>48207</v>
          </cell>
          <cell r="F833">
            <v>48207</v>
          </cell>
          <cell r="J833">
            <v>0</v>
          </cell>
          <cell r="K833">
            <v>0</v>
          </cell>
        </row>
        <row r="834">
          <cell r="C834" t="str">
            <v xml:space="preserve">            JITHENDRANATH PAI             -BANAGLORE</v>
          </cell>
          <cell r="E834">
            <v>13216</v>
          </cell>
          <cell r="I834">
            <v>13216</v>
          </cell>
          <cell r="J834">
            <v>0</v>
          </cell>
          <cell r="K834">
            <v>13216</v>
          </cell>
        </row>
        <row r="835">
          <cell r="C835" t="str">
            <v xml:space="preserve">            JYOTHI EMBROIDERY             -BANAGLORE</v>
          </cell>
          <cell r="E835">
            <v>4797</v>
          </cell>
          <cell r="I835">
            <v>4797</v>
          </cell>
          <cell r="J835">
            <v>0</v>
          </cell>
          <cell r="K835">
            <v>4797</v>
          </cell>
        </row>
        <row r="836">
          <cell r="C836" t="str">
            <v xml:space="preserve">            K SURYAPRAKASH                -BANAGLORE</v>
          </cell>
          <cell r="D836">
            <v>15000</v>
          </cell>
          <cell r="F836">
            <v>13500</v>
          </cell>
          <cell r="G836">
            <v>13500</v>
          </cell>
          <cell r="H836">
            <v>15000</v>
          </cell>
          <cell r="J836">
            <v>-15000</v>
          </cell>
          <cell r="K836">
            <v>-15000</v>
          </cell>
        </row>
        <row r="837">
          <cell r="C837" t="str">
            <v xml:space="preserve">            K V S FASHIONS                -BANAGLORE</v>
          </cell>
          <cell r="E837">
            <v>0.64</v>
          </cell>
          <cell r="F837">
            <v>0.64</v>
          </cell>
          <cell r="J837">
            <v>0</v>
          </cell>
          <cell r="K837">
            <v>0</v>
          </cell>
        </row>
        <row r="838">
          <cell r="C838" t="str">
            <v xml:space="preserve">            KAY YES ENTERPRISES           -BANGALORE</v>
          </cell>
          <cell r="E838">
            <v>219348.28</v>
          </cell>
          <cell r="G838">
            <v>71456</v>
          </cell>
          <cell r="I838">
            <v>290804.28000000003</v>
          </cell>
          <cell r="J838">
            <v>0</v>
          </cell>
          <cell r="K838">
            <v>290804.28000000003</v>
          </cell>
        </row>
        <row r="839">
          <cell r="C839" t="str">
            <v xml:space="preserve">            KHANDELWAL JAIN AND  ASSOCIATES -PUNE</v>
          </cell>
          <cell r="E839">
            <v>545000</v>
          </cell>
          <cell r="I839">
            <v>545000</v>
          </cell>
          <cell r="J839">
            <v>0</v>
          </cell>
          <cell r="K839">
            <v>545000</v>
          </cell>
        </row>
        <row r="840">
          <cell r="C840" t="str">
            <v xml:space="preserve">            KLUB MARKETING                -BANAGLORE</v>
          </cell>
          <cell r="D840">
            <v>23600</v>
          </cell>
          <cell r="H840">
            <v>23600</v>
          </cell>
          <cell r="J840">
            <v>-23600</v>
          </cell>
          <cell r="K840">
            <v>-23600</v>
          </cell>
        </row>
        <row r="841">
          <cell r="C841" t="str">
            <v xml:space="preserve">            KRAFT STUDIO                  -BANAGLORE</v>
          </cell>
          <cell r="E841">
            <v>324000</v>
          </cell>
          <cell r="F841">
            <v>81000</v>
          </cell>
          <cell r="I841">
            <v>243000</v>
          </cell>
          <cell r="J841">
            <v>0</v>
          </cell>
          <cell r="K841">
            <v>243000</v>
          </cell>
        </row>
        <row r="842">
          <cell r="C842" t="str">
            <v xml:space="preserve">            KRISHNA DYEING                -BANAGLORE</v>
          </cell>
          <cell r="E842">
            <v>22995.23</v>
          </cell>
          <cell r="F842">
            <v>14479.23</v>
          </cell>
          <cell r="G842">
            <v>33494</v>
          </cell>
          <cell r="I842">
            <v>42010</v>
          </cell>
          <cell r="J842">
            <v>0</v>
          </cell>
          <cell r="K842">
            <v>42010</v>
          </cell>
        </row>
        <row r="843">
          <cell r="C843" t="str">
            <v xml:space="preserve">            KS SELECTIONS PVT LTD ( ROADSHOW EXPENSES) -DELHI</v>
          </cell>
          <cell r="E843">
            <v>650000</v>
          </cell>
          <cell r="F843">
            <v>650000</v>
          </cell>
          <cell r="J843">
            <v>0</v>
          </cell>
          <cell r="K843">
            <v>0</v>
          </cell>
        </row>
        <row r="844">
          <cell r="C844" t="str">
            <v xml:space="preserve">            KUSHI SPORTS WEAR             -BANGALORE</v>
          </cell>
          <cell r="E844">
            <v>139131.76</v>
          </cell>
          <cell r="F844">
            <v>171986</v>
          </cell>
          <cell r="G844">
            <v>32855</v>
          </cell>
          <cell r="I844">
            <v>0.76</v>
          </cell>
          <cell r="J844">
            <v>0</v>
          </cell>
          <cell r="K844">
            <v>0.76</v>
          </cell>
        </row>
        <row r="845">
          <cell r="C845" t="str">
            <v xml:space="preserve">            LAKHWARA ENTERPRISES          -NEW DELHI</v>
          </cell>
          <cell r="D845">
            <v>2075</v>
          </cell>
          <cell r="H845">
            <v>2075</v>
          </cell>
          <cell r="J845">
            <v>-2075</v>
          </cell>
          <cell r="K845">
            <v>-2075</v>
          </cell>
        </row>
        <row r="846">
          <cell r="C846" t="str">
            <v xml:space="preserve">            LAXMI PLASTOPACK INDIA PVT LTD -BANAGLORE</v>
          </cell>
          <cell r="D846">
            <v>4874.8</v>
          </cell>
          <cell r="F846">
            <v>3372</v>
          </cell>
          <cell r="G846">
            <v>6888.84</v>
          </cell>
          <cell r="H846">
            <v>1357.96</v>
          </cell>
          <cell r="J846">
            <v>-1357.96</v>
          </cell>
          <cell r="K846">
            <v>-1357.96</v>
          </cell>
        </row>
        <row r="847">
          <cell r="C847" t="str">
            <v xml:space="preserve">            LEI REGISTER INDIA PRIVATE LIMITED -SILIGURI</v>
          </cell>
          <cell r="G847">
            <v>4989</v>
          </cell>
          <cell r="I847">
            <v>4989</v>
          </cell>
          <cell r="J847">
            <v>0</v>
          </cell>
          <cell r="K847">
            <v>4989</v>
          </cell>
        </row>
        <row r="848">
          <cell r="C848" t="str">
            <v xml:space="preserve">            LEVEL 10 CREATION             -BANAGLORE</v>
          </cell>
          <cell r="E848">
            <v>0.5</v>
          </cell>
          <cell r="F848">
            <v>0.5</v>
          </cell>
          <cell r="J848">
            <v>0</v>
          </cell>
          <cell r="K848">
            <v>0</v>
          </cell>
        </row>
        <row r="849">
          <cell r="C849" t="str">
            <v xml:space="preserve">            LIGHT SOURCE                  -BANAGLORE</v>
          </cell>
          <cell r="E849">
            <v>4113</v>
          </cell>
          <cell r="F849">
            <v>24898</v>
          </cell>
          <cell r="G849">
            <v>11210</v>
          </cell>
          <cell r="H849">
            <v>9575</v>
          </cell>
          <cell r="J849">
            <v>-9575</v>
          </cell>
          <cell r="K849">
            <v>-9575</v>
          </cell>
        </row>
        <row r="850">
          <cell r="C850" t="str">
            <v xml:space="preserve">            LOGIC ERP SOLUTIONS PVT LTD   -MOHALI</v>
          </cell>
          <cell r="D850">
            <v>13611</v>
          </cell>
          <cell r="F850">
            <v>74105</v>
          </cell>
          <cell r="G850">
            <v>74104</v>
          </cell>
          <cell r="H850">
            <v>13612</v>
          </cell>
          <cell r="J850">
            <v>-13612</v>
          </cell>
          <cell r="K850">
            <v>-13612</v>
          </cell>
        </row>
        <row r="851">
          <cell r="C851" t="str">
            <v xml:space="preserve">            MAHALAXMI BUTTON &amp; THREADS CO                                                                       </v>
          </cell>
          <cell r="F851">
            <v>2006</v>
          </cell>
          <cell r="H851">
            <v>2006</v>
          </cell>
          <cell r="J851">
            <v>-2006</v>
          </cell>
          <cell r="K851">
            <v>-2006</v>
          </cell>
        </row>
        <row r="852">
          <cell r="C852" t="str">
            <v xml:space="preserve">            MAKE MY TRIPS                                                                                       </v>
          </cell>
          <cell r="D852">
            <v>0</v>
          </cell>
          <cell r="F852">
            <v>32192</v>
          </cell>
          <cell r="G852">
            <v>77765</v>
          </cell>
          <cell r="I852">
            <v>45573</v>
          </cell>
          <cell r="J852">
            <v>0</v>
          </cell>
          <cell r="K852">
            <v>45573</v>
          </cell>
        </row>
        <row r="853">
          <cell r="C853" t="str">
            <v xml:space="preserve">            MANJUNATHA FUEL STATION       -BANAGLORE</v>
          </cell>
          <cell r="E853">
            <v>45894.5</v>
          </cell>
          <cell r="F853">
            <v>104953.35</v>
          </cell>
          <cell r="G853">
            <v>233996</v>
          </cell>
          <cell r="I853">
            <v>174937.15</v>
          </cell>
          <cell r="J853">
            <v>0</v>
          </cell>
          <cell r="K853">
            <v>174937.15</v>
          </cell>
        </row>
        <row r="854">
          <cell r="C854" t="str">
            <v xml:space="preserve">            MARKS TRANS PRIVATE LIMITED   -CHENNAI</v>
          </cell>
          <cell r="E854">
            <v>203770</v>
          </cell>
          <cell r="I854">
            <v>203770</v>
          </cell>
          <cell r="J854">
            <v>0</v>
          </cell>
          <cell r="K854">
            <v>203770</v>
          </cell>
        </row>
        <row r="855">
          <cell r="C855" t="str">
            <v xml:space="preserve">            MARUTHI CABLE NETWORK                                                                               </v>
          </cell>
          <cell r="E855">
            <v>1650</v>
          </cell>
          <cell r="F855">
            <v>4950</v>
          </cell>
          <cell r="G855">
            <v>3300</v>
          </cell>
          <cell r="J855">
            <v>0</v>
          </cell>
          <cell r="K855">
            <v>0</v>
          </cell>
        </row>
        <row r="856">
          <cell r="C856" t="str">
            <v xml:space="preserve">            MARUTHI ELETRIC UDHYOG        -BANAGLORE</v>
          </cell>
          <cell r="D856">
            <v>23600</v>
          </cell>
          <cell r="H856">
            <v>23600</v>
          </cell>
          <cell r="J856">
            <v>-23600</v>
          </cell>
          <cell r="K856">
            <v>-23600</v>
          </cell>
        </row>
        <row r="857">
          <cell r="C857" t="str">
            <v xml:space="preserve">            MARUTHI MARKETING             -BANAGLORE</v>
          </cell>
          <cell r="E857">
            <v>7450</v>
          </cell>
          <cell r="F857">
            <v>7450</v>
          </cell>
          <cell r="G857">
            <v>4550</v>
          </cell>
          <cell r="I857">
            <v>4550</v>
          </cell>
          <cell r="J857">
            <v>0</v>
          </cell>
          <cell r="K857">
            <v>4550</v>
          </cell>
        </row>
        <row r="858">
          <cell r="C858" t="str">
            <v xml:space="preserve">            MASTER ENTERPRISES            -BANAGLORE</v>
          </cell>
          <cell r="E858">
            <v>10620</v>
          </cell>
          <cell r="I858">
            <v>10620</v>
          </cell>
          <cell r="J858">
            <v>0</v>
          </cell>
          <cell r="K858">
            <v>10620</v>
          </cell>
        </row>
        <row r="859">
          <cell r="C859" t="str">
            <v xml:space="preserve">            MATAJI HARDWARES &amp; ELECTRICALS -BANGALORE</v>
          </cell>
          <cell r="E859">
            <v>3668</v>
          </cell>
          <cell r="G859">
            <v>10242.4</v>
          </cell>
          <cell r="I859">
            <v>13910.4</v>
          </cell>
          <cell r="J859">
            <v>0</v>
          </cell>
          <cell r="K859">
            <v>13910.4</v>
          </cell>
        </row>
        <row r="860">
          <cell r="C860" t="str">
            <v xml:space="preserve">            MATHRUSHREE ARTS              -BANGALORE</v>
          </cell>
          <cell r="F860">
            <v>6000</v>
          </cell>
          <cell r="G860">
            <v>4400</v>
          </cell>
          <cell r="H860">
            <v>1600</v>
          </cell>
          <cell r="J860">
            <v>-1600</v>
          </cell>
          <cell r="K860">
            <v>-1600</v>
          </cell>
        </row>
        <row r="861">
          <cell r="C861" t="str">
            <v xml:space="preserve">            METAL SHAPERS                 -BANGALORE</v>
          </cell>
          <cell r="E861">
            <v>10000</v>
          </cell>
          <cell r="I861">
            <v>10000</v>
          </cell>
          <cell r="J861">
            <v>0</v>
          </cell>
          <cell r="K861">
            <v>10000</v>
          </cell>
        </row>
        <row r="862">
          <cell r="C862" t="str">
            <v xml:space="preserve">            METRO  CASH &amp; CARRY INDIA PVT LTD -BANGALORE</v>
          </cell>
          <cell r="E862">
            <v>6386</v>
          </cell>
          <cell r="I862">
            <v>6386</v>
          </cell>
          <cell r="J862">
            <v>0</v>
          </cell>
          <cell r="K862">
            <v>6386</v>
          </cell>
        </row>
        <row r="863">
          <cell r="C863" t="str">
            <v xml:space="preserve">            MODERN TESTING SERVICES (INDIA) PRIVATE LTD -BANGALORE</v>
          </cell>
          <cell r="D863">
            <v>1774</v>
          </cell>
          <cell r="H863">
            <v>1774</v>
          </cell>
          <cell r="J863">
            <v>-1774</v>
          </cell>
          <cell r="K863">
            <v>-1774</v>
          </cell>
        </row>
        <row r="864">
          <cell r="C864" t="str">
            <v xml:space="preserve">            MOHAMMED MAQSOOD              -BANAGLORE</v>
          </cell>
          <cell r="E864">
            <v>1715109</v>
          </cell>
          <cell r="F864">
            <v>311838</v>
          </cell>
          <cell r="G864">
            <v>467757</v>
          </cell>
          <cell r="I864">
            <v>1871028</v>
          </cell>
          <cell r="J864">
            <v>0</v>
          </cell>
          <cell r="K864">
            <v>1871028</v>
          </cell>
        </row>
        <row r="865">
          <cell r="C865" t="str">
            <v xml:space="preserve">            MOHAMMED MASOOD               -BANAGLORE</v>
          </cell>
          <cell r="E865">
            <v>1715109</v>
          </cell>
          <cell r="F865">
            <v>311838</v>
          </cell>
          <cell r="G865">
            <v>467757</v>
          </cell>
          <cell r="I865">
            <v>1871028</v>
          </cell>
          <cell r="J865">
            <v>0</v>
          </cell>
          <cell r="K865">
            <v>1871028</v>
          </cell>
        </row>
        <row r="866">
          <cell r="C866" t="str">
            <v xml:space="preserve">            MOTHERLAND GARMENTS (PVT) LTD (CREDITOR AC) -BANAGLORE</v>
          </cell>
          <cell r="E866">
            <v>202498</v>
          </cell>
          <cell r="I866">
            <v>202498</v>
          </cell>
          <cell r="J866">
            <v>0</v>
          </cell>
          <cell r="K866">
            <v>202498</v>
          </cell>
        </row>
        <row r="867">
          <cell r="C867" t="str">
            <v xml:space="preserve">            MSEDL                         -PUNE</v>
          </cell>
          <cell r="D867">
            <v>2000</v>
          </cell>
          <cell r="H867">
            <v>2000</v>
          </cell>
          <cell r="J867">
            <v>-2000</v>
          </cell>
          <cell r="K867">
            <v>-2000</v>
          </cell>
        </row>
        <row r="868">
          <cell r="C868" t="str">
            <v xml:space="preserve">            NANDI FAB TECH                -BANAGLORE</v>
          </cell>
          <cell r="E868">
            <v>28261</v>
          </cell>
          <cell r="F868">
            <v>27317</v>
          </cell>
          <cell r="I868">
            <v>944</v>
          </cell>
          <cell r="J868">
            <v>0</v>
          </cell>
          <cell r="K868">
            <v>944</v>
          </cell>
        </row>
        <row r="869">
          <cell r="C869" t="str">
            <v xml:space="preserve">            NATIONAL AVIATION COMPANY                                                                           </v>
          </cell>
          <cell r="E869">
            <v>22462</v>
          </cell>
          <cell r="I869">
            <v>22462</v>
          </cell>
          <cell r="J869">
            <v>0</v>
          </cell>
          <cell r="K869">
            <v>22462</v>
          </cell>
        </row>
        <row r="870">
          <cell r="C870" t="str">
            <v xml:space="preserve">            NAVNIRMAN  MEDIA PUBLICITY    -PACHAKULA</v>
          </cell>
          <cell r="E870">
            <v>100000.07</v>
          </cell>
          <cell r="I870">
            <v>100000.07</v>
          </cell>
          <cell r="J870">
            <v>0</v>
          </cell>
          <cell r="K870">
            <v>100000.07</v>
          </cell>
        </row>
        <row r="871">
          <cell r="C871" t="str">
            <v xml:space="preserve">            NEXSSYS                                                                                             </v>
          </cell>
          <cell r="E871">
            <v>84100</v>
          </cell>
          <cell r="I871">
            <v>84100</v>
          </cell>
          <cell r="J871">
            <v>0</v>
          </cell>
          <cell r="K871">
            <v>84100</v>
          </cell>
        </row>
        <row r="872">
          <cell r="C872" t="str">
            <v xml:space="preserve">            NEXUSONE EXPRESS PVT LTD      -BANGALORE</v>
          </cell>
          <cell r="E872">
            <v>4112</v>
          </cell>
          <cell r="F872">
            <v>9888</v>
          </cell>
          <cell r="G872">
            <v>33718</v>
          </cell>
          <cell r="I872">
            <v>27942</v>
          </cell>
          <cell r="J872">
            <v>0</v>
          </cell>
          <cell r="K872">
            <v>27942</v>
          </cell>
        </row>
        <row r="873">
          <cell r="C873" t="str">
            <v xml:space="preserve">            OLYMPIC SPORTING CO- CREDITORS -BANGLORE</v>
          </cell>
          <cell r="E873">
            <v>27140</v>
          </cell>
          <cell r="I873">
            <v>27140</v>
          </cell>
          <cell r="J873">
            <v>0</v>
          </cell>
          <cell r="K873">
            <v>27140</v>
          </cell>
        </row>
        <row r="874">
          <cell r="C874" t="str">
            <v xml:space="preserve">            OM SHAKTHI ENTERPRISES        -BANAGLORE</v>
          </cell>
          <cell r="E874">
            <v>6280</v>
          </cell>
          <cell r="I874">
            <v>6280</v>
          </cell>
          <cell r="J874">
            <v>0</v>
          </cell>
          <cell r="K874">
            <v>6280</v>
          </cell>
        </row>
        <row r="875">
          <cell r="C875" t="str">
            <v xml:space="preserve">            OSPREY SECURITY SOLUTIONS     -BANAGLORE</v>
          </cell>
          <cell r="E875">
            <v>488575.83</v>
          </cell>
          <cell r="F875">
            <v>380451</v>
          </cell>
          <cell r="G875">
            <v>319458</v>
          </cell>
          <cell r="I875">
            <v>427582.83</v>
          </cell>
          <cell r="J875">
            <v>0</v>
          </cell>
          <cell r="K875">
            <v>427582.83</v>
          </cell>
        </row>
        <row r="876">
          <cell r="C876" t="str">
            <v xml:space="preserve">            PAP PEST CONTROL SERVICE      -BANGALORE</v>
          </cell>
          <cell r="G876">
            <v>4484</v>
          </cell>
          <cell r="I876">
            <v>4484</v>
          </cell>
          <cell r="J876">
            <v>0</v>
          </cell>
          <cell r="K876">
            <v>4484</v>
          </cell>
        </row>
        <row r="877">
          <cell r="C877" t="str">
            <v xml:space="preserve">            PAVAN COMPUTECH               -BANAGLORE</v>
          </cell>
          <cell r="E877">
            <v>0.9</v>
          </cell>
          <cell r="F877">
            <v>0.9</v>
          </cell>
          <cell r="J877">
            <v>0</v>
          </cell>
          <cell r="K877">
            <v>0</v>
          </cell>
        </row>
        <row r="878">
          <cell r="C878" t="str">
            <v xml:space="preserve">            PHONOGRAPHIC PERFORMANCE LTD  -PUNE</v>
          </cell>
          <cell r="D878">
            <v>3717</v>
          </cell>
          <cell r="H878">
            <v>3717</v>
          </cell>
          <cell r="J878">
            <v>-3717</v>
          </cell>
          <cell r="K878">
            <v>-3717</v>
          </cell>
        </row>
        <row r="879">
          <cell r="C879" t="str">
            <v xml:space="preserve">            PORTER (SMARTSHIFT LOGISTICS) -BANAGLORE</v>
          </cell>
          <cell r="D879">
            <v>20000</v>
          </cell>
          <cell r="F879">
            <v>46000</v>
          </cell>
          <cell r="G879">
            <v>48278</v>
          </cell>
          <cell r="H879">
            <v>17722</v>
          </cell>
          <cell r="J879">
            <v>-17722</v>
          </cell>
          <cell r="K879">
            <v>-17722</v>
          </cell>
        </row>
        <row r="880">
          <cell r="C880" t="str">
            <v xml:space="preserve">            PRERANA MOTORS (P) LTD        -BANGALORE</v>
          </cell>
          <cell r="G880">
            <v>10615.93</v>
          </cell>
          <cell r="I880">
            <v>10615.93</v>
          </cell>
          <cell r="J880">
            <v>0</v>
          </cell>
          <cell r="K880">
            <v>10615.93</v>
          </cell>
        </row>
        <row r="881">
          <cell r="C881" t="str">
            <v xml:space="preserve">            PRISM INTERNATIONAL           -BANAGLORE</v>
          </cell>
          <cell r="E881">
            <v>40000</v>
          </cell>
          <cell r="I881">
            <v>40000</v>
          </cell>
          <cell r="J881">
            <v>0</v>
          </cell>
          <cell r="K881">
            <v>40000</v>
          </cell>
        </row>
        <row r="882">
          <cell r="C882" t="str">
            <v xml:space="preserve">            PUSHPENDER - EXPENSES                                                                               </v>
          </cell>
          <cell r="E882">
            <v>7590</v>
          </cell>
          <cell r="F882">
            <v>150000</v>
          </cell>
          <cell r="G882">
            <v>130817</v>
          </cell>
          <cell r="H882">
            <v>11593</v>
          </cell>
          <cell r="J882">
            <v>-11593</v>
          </cell>
          <cell r="K882">
            <v>-11593</v>
          </cell>
        </row>
        <row r="883">
          <cell r="C883" t="str">
            <v xml:space="preserve">            QUICK TECH                    -BANAGLORE</v>
          </cell>
          <cell r="E883">
            <v>3900</v>
          </cell>
          <cell r="I883">
            <v>3900</v>
          </cell>
          <cell r="J883">
            <v>0</v>
          </cell>
          <cell r="K883">
            <v>3900</v>
          </cell>
        </row>
        <row r="884">
          <cell r="C884" t="str">
            <v xml:space="preserve">            R J CREATION VISUAL           -LUCKNOW</v>
          </cell>
          <cell r="D884">
            <v>9732</v>
          </cell>
          <cell r="H884">
            <v>9732</v>
          </cell>
          <cell r="J884">
            <v>-9732</v>
          </cell>
          <cell r="K884">
            <v>-9732</v>
          </cell>
        </row>
        <row r="885">
          <cell r="C885" t="str">
            <v xml:space="preserve">            R.R.FASHION                   -BANGALORE</v>
          </cell>
          <cell r="E885">
            <v>577039</v>
          </cell>
          <cell r="F885">
            <v>655195</v>
          </cell>
          <cell r="G885">
            <v>78156</v>
          </cell>
          <cell r="J885">
            <v>0</v>
          </cell>
          <cell r="K885">
            <v>0</v>
          </cell>
        </row>
        <row r="886">
          <cell r="C886" t="str">
            <v xml:space="preserve">            RED SCOOTER EVENTS            -MUMBAI</v>
          </cell>
          <cell r="E886">
            <v>8000</v>
          </cell>
          <cell r="F886">
            <v>8000</v>
          </cell>
          <cell r="J886">
            <v>0</v>
          </cell>
          <cell r="K886">
            <v>0</v>
          </cell>
        </row>
        <row r="887">
          <cell r="C887" t="str">
            <v xml:space="preserve">            RHEMS INDUSTRIES              -CHE NNAI</v>
          </cell>
          <cell r="E887">
            <v>709</v>
          </cell>
          <cell r="I887">
            <v>709</v>
          </cell>
          <cell r="J887">
            <v>0</v>
          </cell>
          <cell r="K887">
            <v>709</v>
          </cell>
        </row>
        <row r="888">
          <cell r="C888" t="str">
            <v xml:space="preserve">            RITECK PERIPHERALS            -BANGALORE</v>
          </cell>
          <cell r="G888">
            <v>2714</v>
          </cell>
          <cell r="I888">
            <v>2714</v>
          </cell>
          <cell r="J888">
            <v>0</v>
          </cell>
          <cell r="K888">
            <v>2714</v>
          </cell>
        </row>
        <row r="889">
          <cell r="C889" t="str">
            <v xml:space="preserve">            ROOTS MULTICLEAN LTD(BLR)     -BANGALORE</v>
          </cell>
          <cell r="F889">
            <v>3540</v>
          </cell>
          <cell r="G889">
            <v>7080</v>
          </cell>
          <cell r="I889">
            <v>3540</v>
          </cell>
          <cell r="J889">
            <v>0</v>
          </cell>
          <cell r="K889">
            <v>3540</v>
          </cell>
        </row>
        <row r="890">
          <cell r="C890" t="str">
            <v xml:space="preserve">            ROYAL EMBROIDERY THREADS PVT LTD (BLR) -BANGALORE</v>
          </cell>
          <cell r="F890">
            <v>5044</v>
          </cell>
          <cell r="G890">
            <v>5845.04</v>
          </cell>
          <cell r="I890">
            <v>801.04</v>
          </cell>
          <cell r="J890">
            <v>0</v>
          </cell>
          <cell r="K890">
            <v>801.04</v>
          </cell>
        </row>
        <row r="891">
          <cell r="C891" t="str">
            <v xml:space="preserve">            S R ELECTRICALS               -BANAGLORE</v>
          </cell>
          <cell r="E891">
            <v>23600</v>
          </cell>
          <cell r="F891">
            <v>23600</v>
          </cell>
          <cell r="J891">
            <v>0</v>
          </cell>
          <cell r="K891">
            <v>0</v>
          </cell>
        </row>
        <row r="892">
          <cell r="C892" t="str">
            <v xml:space="preserve">            S V ASSOCIATES MANAGEMENT CONSULTANCY PVT LTD -BANGALORE</v>
          </cell>
          <cell r="E892">
            <v>8433</v>
          </cell>
          <cell r="I892">
            <v>8433</v>
          </cell>
          <cell r="J892">
            <v>0</v>
          </cell>
          <cell r="K892">
            <v>8433</v>
          </cell>
        </row>
        <row r="893">
          <cell r="C893" t="str">
            <v xml:space="preserve">            S.L.V. TOURS AND TRAVELS      -TUMAKURU</v>
          </cell>
          <cell r="E893">
            <v>87086</v>
          </cell>
          <cell r="F893">
            <v>513584</v>
          </cell>
          <cell r="G893">
            <v>421800</v>
          </cell>
          <cell r="H893">
            <v>4698</v>
          </cell>
          <cell r="J893">
            <v>-4698</v>
          </cell>
          <cell r="K893">
            <v>-4698</v>
          </cell>
        </row>
        <row r="894">
          <cell r="C894" t="str">
            <v xml:space="preserve">            S.R.GARMENTS                  -BANGALORE</v>
          </cell>
          <cell r="F894">
            <v>173251</v>
          </cell>
          <cell r="G894">
            <v>173251.8</v>
          </cell>
          <cell r="I894">
            <v>0.8</v>
          </cell>
          <cell r="J894">
            <v>0</v>
          </cell>
          <cell r="K894">
            <v>0.8</v>
          </cell>
        </row>
        <row r="895">
          <cell r="C895" t="str">
            <v xml:space="preserve">            S.V.S TOURS AND TRAVELS       -TUMKUR</v>
          </cell>
          <cell r="E895">
            <v>70000</v>
          </cell>
          <cell r="F895">
            <v>240000</v>
          </cell>
          <cell r="G895">
            <v>212800</v>
          </cell>
          <cell r="I895">
            <v>42800</v>
          </cell>
          <cell r="J895">
            <v>0</v>
          </cell>
          <cell r="K895">
            <v>42800</v>
          </cell>
        </row>
        <row r="896">
          <cell r="C896" t="str">
            <v xml:space="preserve">            SAFE EXPRESS PVT LTD          -NEWDELHI</v>
          </cell>
          <cell r="D896">
            <v>5480.72</v>
          </cell>
          <cell r="H896">
            <v>5480.72</v>
          </cell>
          <cell r="J896">
            <v>-5480.72</v>
          </cell>
          <cell r="K896">
            <v>-5480.72</v>
          </cell>
        </row>
        <row r="897">
          <cell r="C897" t="str">
            <v xml:space="preserve">            SAGARIKA SAHU- DESIGN-TRAVELLING EXPENSES                                                           </v>
          </cell>
          <cell r="D897">
            <v>1439</v>
          </cell>
          <cell r="H897">
            <v>1439</v>
          </cell>
          <cell r="J897">
            <v>-1439</v>
          </cell>
          <cell r="K897">
            <v>-1439</v>
          </cell>
        </row>
        <row r="898">
          <cell r="C898" t="str">
            <v xml:space="preserve">            SAI BABA TYRES                -BANAGLORE</v>
          </cell>
          <cell r="E898">
            <v>28050</v>
          </cell>
          <cell r="I898">
            <v>28050</v>
          </cell>
          <cell r="J898">
            <v>0</v>
          </cell>
          <cell r="K898">
            <v>28050</v>
          </cell>
        </row>
        <row r="899">
          <cell r="C899" t="str">
            <v xml:space="preserve">            SAI ENVIRO TECH               -ANKOLA</v>
          </cell>
          <cell r="D899">
            <v>17700</v>
          </cell>
          <cell r="H899">
            <v>17700</v>
          </cell>
          <cell r="J899">
            <v>-17700</v>
          </cell>
          <cell r="K899">
            <v>-17700</v>
          </cell>
        </row>
        <row r="900">
          <cell r="C900" t="str">
            <v xml:space="preserve">            SAKHO ENTERPRISES             -BANGALORE</v>
          </cell>
          <cell r="D900">
            <v>12853</v>
          </cell>
          <cell r="H900">
            <v>12853</v>
          </cell>
          <cell r="J900">
            <v>-12853</v>
          </cell>
          <cell r="K900">
            <v>-12853</v>
          </cell>
        </row>
        <row r="901">
          <cell r="C901" t="str">
            <v xml:space="preserve">            SARVIN PRINTERS PVT LTD       -NASHIK</v>
          </cell>
          <cell r="E901">
            <v>44488</v>
          </cell>
          <cell r="F901">
            <v>2</v>
          </cell>
          <cell r="I901">
            <v>44486</v>
          </cell>
          <cell r="J901">
            <v>0</v>
          </cell>
          <cell r="K901">
            <v>44486</v>
          </cell>
        </row>
        <row r="902">
          <cell r="C902" t="str">
            <v xml:space="preserve">            SECUREMENT PACKAGING PVT LTD  -AHMEDABAD</v>
          </cell>
          <cell r="E902">
            <v>45792</v>
          </cell>
          <cell r="I902">
            <v>45792</v>
          </cell>
          <cell r="J902">
            <v>0</v>
          </cell>
          <cell r="K902">
            <v>45792</v>
          </cell>
        </row>
        <row r="903">
          <cell r="C903" t="str">
            <v xml:space="preserve">            SHAKTHI TRADING COMPANY       -BANAGLORE</v>
          </cell>
          <cell r="E903">
            <v>29932</v>
          </cell>
          <cell r="G903">
            <v>250000</v>
          </cell>
          <cell r="I903">
            <v>279932</v>
          </cell>
          <cell r="J903">
            <v>0</v>
          </cell>
          <cell r="K903">
            <v>279932</v>
          </cell>
        </row>
        <row r="904">
          <cell r="C904" t="str">
            <v xml:space="preserve">            SHAM ALLUMINIUM FABRICATORS   -BANAGLORE</v>
          </cell>
          <cell r="D904">
            <v>10000</v>
          </cell>
          <cell r="F904">
            <v>45000</v>
          </cell>
          <cell r="H904">
            <v>55000</v>
          </cell>
          <cell r="J904">
            <v>-55000</v>
          </cell>
          <cell r="K904">
            <v>-55000</v>
          </cell>
        </row>
        <row r="905">
          <cell r="C905" t="str">
            <v xml:space="preserve">            SHIVALAYA GRAPHIC             -DELHI</v>
          </cell>
          <cell r="E905">
            <v>142328.15</v>
          </cell>
          <cell r="G905">
            <v>13687.62</v>
          </cell>
          <cell r="I905">
            <v>156015.76999999999</v>
          </cell>
          <cell r="J905">
            <v>0</v>
          </cell>
          <cell r="K905">
            <v>156015.76999999999</v>
          </cell>
        </row>
        <row r="906">
          <cell r="C906" t="str">
            <v xml:space="preserve">            SHREE HANUMAN TEXTILE PRINTING -BANGALORE</v>
          </cell>
          <cell r="G906">
            <v>14206</v>
          </cell>
          <cell r="I906">
            <v>14206</v>
          </cell>
          <cell r="J906">
            <v>0</v>
          </cell>
          <cell r="K906">
            <v>14206</v>
          </cell>
        </row>
        <row r="907">
          <cell r="C907" t="str">
            <v xml:space="preserve">            SHRINIVAS                     -BANAGLORE</v>
          </cell>
          <cell r="D907">
            <v>2580</v>
          </cell>
          <cell r="H907">
            <v>2580</v>
          </cell>
          <cell r="J907">
            <v>-2580</v>
          </cell>
          <cell r="K907">
            <v>-2580</v>
          </cell>
        </row>
        <row r="908">
          <cell r="C908" t="str">
            <v xml:space="preserve">            SHUTTER SPEED                 -BANAGLORE</v>
          </cell>
          <cell r="F908">
            <v>125000</v>
          </cell>
          <cell r="G908">
            <v>241352</v>
          </cell>
          <cell r="I908">
            <v>116352</v>
          </cell>
          <cell r="J908">
            <v>0</v>
          </cell>
          <cell r="K908">
            <v>116352</v>
          </cell>
        </row>
        <row r="909">
          <cell r="C909" t="str">
            <v xml:space="preserve">            SLN ENTERPRISES               -BANAGLORE</v>
          </cell>
          <cell r="E909">
            <v>2654</v>
          </cell>
          <cell r="I909">
            <v>2654</v>
          </cell>
          <cell r="J909">
            <v>0</v>
          </cell>
          <cell r="K909">
            <v>2654</v>
          </cell>
        </row>
        <row r="910">
          <cell r="C910" t="str">
            <v xml:space="preserve">            SLN FASHIONS                  -BANAGLORE</v>
          </cell>
          <cell r="E910">
            <v>4926</v>
          </cell>
          <cell r="I910">
            <v>4926</v>
          </cell>
          <cell r="J910">
            <v>0</v>
          </cell>
          <cell r="K910">
            <v>4926</v>
          </cell>
        </row>
        <row r="911">
          <cell r="C911" t="str">
            <v xml:space="preserve">            SLV WASH TECH                 -BANAGLORE</v>
          </cell>
          <cell r="E911">
            <v>4</v>
          </cell>
          <cell r="F911">
            <v>4</v>
          </cell>
          <cell r="J911">
            <v>0</v>
          </cell>
          <cell r="K911">
            <v>0</v>
          </cell>
        </row>
        <row r="912">
          <cell r="C912" t="str">
            <v xml:space="preserve">            SMS APPARELS                  -BANGALORE</v>
          </cell>
          <cell r="E912">
            <v>110564</v>
          </cell>
          <cell r="F912">
            <v>911503</v>
          </cell>
          <cell r="G912">
            <v>834794</v>
          </cell>
          <cell r="I912">
            <v>33855</v>
          </cell>
          <cell r="J912">
            <v>0</v>
          </cell>
          <cell r="K912">
            <v>33855</v>
          </cell>
        </row>
        <row r="913">
          <cell r="C913" t="str">
            <v xml:space="preserve">            SMS CREATIONS                 -BANAGLORE</v>
          </cell>
          <cell r="E913">
            <v>222886</v>
          </cell>
          <cell r="I913">
            <v>222886</v>
          </cell>
          <cell r="J913">
            <v>0</v>
          </cell>
          <cell r="K913">
            <v>222886</v>
          </cell>
        </row>
        <row r="914">
          <cell r="C914" t="str">
            <v xml:space="preserve">            SOURABH GOSWAMI - INCENTIVES                                                                        </v>
          </cell>
          <cell r="D914">
            <v>20000</v>
          </cell>
          <cell r="H914">
            <v>20000</v>
          </cell>
          <cell r="J914">
            <v>-20000</v>
          </cell>
          <cell r="K914">
            <v>-20000</v>
          </cell>
        </row>
        <row r="915">
          <cell r="C915" t="str">
            <v xml:space="preserve">            SOURABH GOSWAMI - T BASE EXPENSES                                                                   </v>
          </cell>
          <cell r="D915">
            <v>6177</v>
          </cell>
          <cell r="F915">
            <v>130000</v>
          </cell>
          <cell r="G915">
            <v>134943</v>
          </cell>
          <cell r="H915">
            <v>1234</v>
          </cell>
          <cell r="J915">
            <v>-1234</v>
          </cell>
          <cell r="K915">
            <v>-1234</v>
          </cell>
        </row>
        <row r="916">
          <cell r="C916" t="str">
            <v xml:space="preserve">            SOUTHWAYS SYSTEMS             -BANAGLORE</v>
          </cell>
          <cell r="E916">
            <v>5576.62</v>
          </cell>
          <cell r="F916">
            <v>23418</v>
          </cell>
          <cell r="G916">
            <v>23989.8</v>
          </cell>
          <cell r="I916">
            <v>6148.42</v>
          </cell>
          <cell r="J916">
            <v>0</v>
          </cell>
          <cell r="K916">
            <v>6148.42</v>
          </cell>
        </row>
        <row r="917">
          <cell r="C917" t="str">
            <v xml:space="preserve">            SPICEJET CARGO                                                                                      </v>
          </cell>
          <cell r="E917">
            <v>0.17</v>
          </cell>
          <cell r="I917">
            <v>0.17</v>
          </cell>
          <cell r="J917">
            <v>0</v>
          </cell>
          <cell r="K917">
            <v>0.17</v>
          </cell>
        </row>
        <row r="918">
          <cell r="C918" t="str">
            <v xml:space="preserve">            SREE SHILPAM  EMBROIDERY      -BANGALORE</v>
          </cell>
          <cell r="E918">
            <v>299405</v>
          </cell>
          <cell r="F918">
            <v>151864</v>
          </cell>
          <cell r="G918">
            <v>44524.800000000003</v>
          </cell>
          <cell r="I918">
            <v>192065.8</v>
          </cell>
          <cell r="J918">
            <v>0</v>
          </cell>
          <cell r="K918">
            <v>192065.8</v>
          </cell>
        </row>
        <row r="919">
          <cell r="C919" t="str">
            <v xml:space="preserve">            SREERAMA TYRES                -TUMKUR</v>
          </cell>
          <cell r="G919">
            <v>15200</v>
          </cell>
          <cell r="I919">
            <v>15200</v>
          </cell>
          <cell r="J919">
            <v>0</v>
          </cell>
          <cell r="K919">
            <v>15200</v>
          </cell>
        </row>
        <row r="920">
          <cell r="C920" t="str">
            <v xml:space="preserve">            SRI BALAJI ENTERPRISES -NELAMANGALA -BANGALORE RURAL</v>
          </cell>
          <cell r="D920">
            <v>5916</v>
          </cell>
          <cell r="H920">
            <v>5916</v>
          </cell>
          <cell r="J920">
            <v>-5916</v>
          </cell>
          <cell r="K920">
            <v>-5916</v>
          </cell>
        </row>
        <row r="921">
          <cell r="C921" t="str">
            <v xml:space="preserve">            SRI GURU RAGAVENDRA FASHIONS  -BANAGLORE</v>
          </cell>
          <cell r="E921">
            <v>1000</v>
          </cell>
          <cell r="I921">
            <v>1000</v>
          </cell>
          <cell r="J921">
            <v>0</v>
          </cell>
          <cell r="K921">
            <v>1000</v>
          </cell>
        </row>
        <row r="922">
          <cell r="C922" t="str">
            <v xml:space="preserve">            SRI JS STORE                  -BANAGLORE</v>
          </cell>
          <cell r="E922">
            <v>39560</v>
          </cell>
          <cell r="F922">
            <v>34780</v>
          </cell>
          <cell r="G922">
            <v>73283</v>
          </cell>
          <cell r="I922">
            <v>78063</v>
          </cell>
          <cell r="J922">
            <v>0</v>
          </cell>
          <cell r="K922">
            <v>78063</v>
          </cell>
        </row>
        <row r="923">
          <cell r="C923" t="str">
            <v xml:space="preserve">            SRI KRISHNA INTERNATIONAL                                                                           </v>
          </cell>
          <cell r="F923">
            <v>22102.400000000001</v>
          </cell>
          <cell r="G923">
            <v>22102.400000000001</v>
          </cell>
          <cell r="J923">
            <v>0</v>
          </cell>
          <cell r="K923">
            <v>0</v>
          </cell>
        </row>
        <row r="924">
          <cell r="C924" t="str">
            <v xml:space="preserve">            SRI LAKSHMI VENKATESHWARA GARMENTS -BANAGLORE</v>
          </cell>
          <cell r="E924">
            <v>0.5</v>
          </cell>
          <cell r="F924">
            <v>0.5</v>
          </cell>
          <cell r="J924">
            <v>0</v>
          </cell>
          <cell r="K924">
            <v>0</v>
          </cell>
        </row>
        <row r="925">
          <cell r="C925" t="str">
            <v xml:space="preserve">            SRI MARUTHI DESIGNS &amp; PRINTS  -BANAGLORE</v>
          </cell>
          <cell r="E925">
            <v>7670</v>
          </cell>
          <cell r="I925">
            <v>7670</v>
          </cell>
          <cell r="J925">
            <v>0</v>
          </cell>
          <cell r="K925">
            <v>7670</v>
          </cell>
        </row>
        <row r="926">
          <cell r="C926" t="str">
            <v xml:space="preserve">            SRI MARUTI MEDICAL &amp; GENERAL STORES -BANAGLORE</v>
          </cell>
          <cell r="F926">
            <v>5643</v>
          </cell>
          <cell r="G926">
            <v>5643</v>
          </cell>
          <cell r="J926">
            <v>0</v>
          </cell>
          <cell r="K926">
            <v>0</v>
          </cell>
        </row>
        <row r="927">
          <cell r="C927" t="str">
            <v xml:space="preserve">            STS TRANSLOG SOLUTION LLP     -AHMEDABAD</v>
          </cell>
          <cell r="D927">
            <v>39399</v>
          </cell>
          <cell r="F927">
            <v>88542</v>
          </cell>
          <cell r="G927">
            <v>13034</v>
          </cell>
          <cell r="H927">
            <v>114907</v>
          </cell>
          <cell r="J927">
            <v>-114907</v>
          </cell>
          <cell r="K927">
            <v>-114907</v>
          </cell>
        </row>
        <row r="928">
          <cell r="C928" t="str">
            <v xml:space="preserve">            SUNIL KUMAR - EXPENSES-ASM                                                                          </v>
          </cell>
          <cell r="D928">
            <v>3070</v>
          </cell>
          <cell r="F928">
            <v>110000</v>
          </cell>
          <cell r="G928">
            <v>55441</v>
          </cell>
          <cell r="H928">
            <v>57629</v>
          </cell>
          <cell r="J928">
            <v>-57629</v>
          </cell>
          <cell r="K928">
            <v>-57629</v>
          </cell>
        </row>
        <row r="929">
          <cell r="C929" t="str">
            <v xml:space="preserve">            SUNIL MERCHANDISER ( 578) - EXPENSES                                                                </v>
          </cell>
          <cell r="D929">
            <v>2000</v>
          </cell>
          <cell r="H929">
            <v>2000</v>
          </cell>
          <cell r="J929">
            <v>-2000</v>
          </cell>
          <cell r="K929">
            <v>-2000</v>
          </cell>
        </row>
        <row r="930">
          <cell r="C930" t="str">
            <v xml:space="preserve">            SUNSHINE TEX PROCESS          -TUMKUR</v>
          </cell>
          <cell r="E930">
            <v>901453</v>
          </cell>
          <cell r="F930">
            <v>350000</v>
          </cell>
          <cell r="G930">
            <v>278719</v>
          </cell>
          <cell r="I930">
            <v>830172</v>
          </cell>
          <cell r="J930">
            <v>0</v>
          </cell>
          <cell r="K930">
            <v>830172</v>
          </cell>
        </row>
        <row r="931">
          <cell r="C931" t="str">
            <v xml:space="preserve">            SYGNATURE LAB LLP             -BANGALORE</v>
          </cell>
          <cell r="E931">
            <v>46386</v>
          </cell>
          <cell r="F931">
            <v>23193</v>
          </cell>
          <cell r="I931">
            <v>23193</v>
          </cell>
          <cell r="J931">
            <v>0</v>
          </cell>
          <cell r="K931">
            <v>23193</v>
          </cell>
        </row>
        <row r="932">
          <cell r="C932" t="str">
            <v xml:space="preserve">            SYSCOM SERVICE                -BENGALURU</v>
          </cell>
          <cell r="G932">
            <v>1800</v>
          </cell>
          <cell r="I932">
            <v>1800</v>
          </cell>
          <cell r="J932">
            <v>0</v>
          </cell>
          <cell r="K932">
            <v>1800</v>
          </cell>
        </row>
        <row r="933">
          <cell r="C933" t="str">
            <v xml:space="preserve">            TAJURBA BUSINESS NETWORK PRIVATE LIMITED -HARYANA</v>
          </cell>
          <cell r="E933">
            <v>18879</v>
          </cell>
          <cell r="I933">
            <v>18879</v>
          </cell>
          <cell r="J933">
            <v>0</v>
          </cell>
          <cell r="K933">
            <v>18879</v>
          </cell>
        </row>
        <row r="934">
          <cell r="C934" t="str">
            <v xml:space="preserve">            TARUNYAHA INDUSTRIES          -BANAGLORE</v>
          </cell>
          <cell r="E934">
            <v>6200</v>
          </cell>
          <cell r="I934">
            <v>6200</v>
          </cell>
          <cell r="J934">
            <v>0</v>
          </cell>
          <cell r="K934">
            <v>6200</v>
          </cell>
        </row>
        <row r="935">
          <cell r="C935" t="str">
            <v xml:space="preserve">            THE LUGGAGE BOUTIQUE                                                                                </v>
          </cell>
          <cell r="E935">
            <v>2000</v>
          </cell>
          <cell r="I935">
            <v>2000</v>
          </cell>
          <cell r="J935">
            <v>0</v>
          </cell>
          <cell r="K935">
            <v>2000</v>
          </cell>
        </row>
        <row r="936">
          <cell r="C936" t="str">
            <v xml:space="preserve">            THERMO GLOBAL SERVICES        -BANAGLORE</v>
          </cell>
          <cell r="E936">
            <v>2790</v>
          </cell>
          <cell r="I936">
            <v>2790</v>
          </cell>
          <cell r="J936">
            <v>0</v>
          </cell>
          <cell r="K936">
            <v>2790</v>
          </cell>
        </row>
        <row r="937">
          <cell r="C937" t="str">
            <v xml:space="preserve">            TRADE LINK TECHNOLOGIES INDIA PVT L                                                                 </v>
          </cell>
          <cell r="E937">
            <v>26530.799999999999</v>
          </cell>
          <cell r="G937">
            <v>0.2</v>
          </cell>
          <cell r="I937">
            <v>26531</v>
          </cell>
          <cell r="J937">
            <v>0</v>
          </cell>
          <cell r="K937">
            <v>26531</v>
          </cell>
        </row>
        <row r="938">
          <cell r="C938" t="str">
            <v xml:space="preserve">            TUV RHEINLAND (INDIA) PVT LTD (GURGAON)                                                             </v>
          </cell>
          <cell r="E938">
            <v>4200</v>
          </cell>
          <cell r="I938">
            <v>4200</v>
          </cell>
          <cell r="J938">
            <v>0</v>
          </cell>
          <cell r="K938">
            <v>4200</v>
          </cell>
        </row>
        <row r="939">
          <cell r="C939" t="str">
            <v xml:space="preserve">            TUV RHEINLAND (INDIA) PVT LTD -BANGALORE</v>
          </cell>
          <cell r="E939">
            <v>12385.66</v>
          </cell>
          <cell r="F939">
            <v>1.66</v>
          </cell>
          <cell r="I939">
            <v>12384</v>
          </cell>
          <cell r="J939">
            <v>0</v>
          </cell>
          <cell r="K939">
            <v>12384</v>
          </cell>
        </row>
        <row r="940">
          <cell r="C940" t="str">
            <v xml:space="preserve">            UES SERVICES                  -BANGALORE</v>
          </cell>
          <cell r="E940">
            <v>9204</v>
          </cell>
          <cell r="I940">
            <v>9204</v>
          </cell>
          <cell r="J940">
            <v>0</v>
          </cell>
          <cell r="K940">
            <v>9204</v>
          </cell>
        </row>
        <row r="941">
          <cell r="C941" t="str">
            <v xml:space="preserve">            UNATHI SYSTEMS AND COMMUNICATIONS -BANGALORE</v>
          </cell>
          <cell r="E941">
            <v>27582.959999999999</v>
          </cell>
          <cell r="I941">
            <v>27582.959999999999</v>
          </cell>
          <cell r="J941">
            <v>0</v>
          </cell>
          <cell r="K941">
            <v>27582.959999999999</v>
          </cell>
        </row>
        <row r="942">
          <cell r="C942" t="str">
            <v xml:space="preserve">            UNICOMMERCE ESOLUTIONS PVT LTD -GURGOAN</v>
          </cell>
          <cell r="F942">
            <v>46400</v>
          </cell>
          <cell r="G942">
            <v>69600</v>
          </cell>
          <cell r="I942">
            <v>23200</v>
          </cell>
          <cell r="J942">
            <v>0</v>
          </cell>
          <cell r="K942">
            <v>23200</v>
          </cell>
        </row>
        <row r="943">
          <cell r="C943" t="str">
            <v xml:space="preserve">            UNIK TECHNOLOGYZ              -BANGALORE</v>
          </cell>
          <cell r="E943">
            <v>151</v>
          </cell>
          <cell r="I943">
            <v>151</v>
          </cell>
          <cell r="J943">
            <v>0</v>
          </cell>
          <cell r="K943">
            <v>151</v>
          </cell>
        </row>
        <row r="944">
          <cell r="C944" t="str">
            <v xml:space="preserve">            UNIVERSAL DYEING WORKS        -BANGALORE</v>
          </cell>
          <cell r="E944">
            <v>2388.8000000000002</v>
          </cell>
          <cell r="I944">
            <v>2388.8000000000002</v>
          </cell>
          <cell r="J944">
            <v>0</v>
          </cell>
          <cell r="K944">
            <v>2388.8000000000002</v>
          </cell>
        </row>
        <row r="945">
          <cell r="C945" t="str">
            <v xml:space="preserve">            V D FASHIONS                  -BANGALORE</v>
          </cell>
          <cell r="E945">
            <v>404.21</v>
          </cell>
          <cell r="F945">
            <v>404.21</v>
          </cell>
          <cell r="J945">
            <v>0</v>
          </cell>
          <cell r="K945">
            <v>0</v>
          </cell>
        </row>
        <row r="946">
          <cell r="C946" t="str">
            <v xml:space="preserve">            V XPRESS                      -MUMBAI</v>
          </cell>
          <cell r="E946">
            <v>498734.69</v>
          </cell>
          <cell r="I946">
            <v>498734.69</v>
          </cell>
          <cell r="J946">
            <v>0</v>
          </cell>
          <cell r="K946">
            <v>498734.69</v>
          </cell>
        </row>
        <row r="947">
          <cell r="C947" t="str">
            <v xml:space="preserve">            VASHKLEEN LAUNDRY SERVICES PVT LTD -BANAGLORE</v>
          </cell>
          <cell r="E947">
            <v>9710</v>
          </cell>
          <cell r="I947">
            <v>9710</v>
          </cell>
          <cell r="J947">
            <v>0</v>
          </cell>
          <cell r="K947">
            <v>9710</v>
          </cell>
        </row>
        <row r="948">
          <cell r="C948" t="str">
            <v xml:space="preserve">            VIJAY DESIGNS                 -BANAGLORE</v>
          </cell>
          <cell r="E948">
            <v>1333</v>
          </cell>
          <cell r="I948">
            <v>1333</v>
          </cell>
          <cell r="J948">
            <v>0</v>
          </cell>
          <cell r="K948">
            <v>1333</v>
          </cell>
        </row>
        <row r="949">
          <cell r="C949" t="str">
            <v xml:space="preserve">            VIVEK TEXTILE PRINTING        -BANGALORE</v>
          </cell>
          <cell r="E949">
            <v>312782</v>
          </cell>
          <cell r="G949">
            <v>41421</v>
          </cell>
          <cell r="I949">
            <v>354203</v>
          </cell>
          <cell r="J949">
            <v>0</v>
          </cell>
          <cell r="K949">
            <v>354203</v>
          </cell>
        </row>
        <row r="950">
          <cell r="C950" t="str">
            <v xml:space="preserve">            VODA FONE A/C                 -BANGALORE</v>
          </cell>
          <cell r="F950">
            <v>589</v>
          </cell>
          <cell r="H950">
            <v>589</v>
          </cell>
          <cell r="J950">
            <v>-589</v>
          </cell>
          <cell r="K950">
            <v>-589</v>
          </cell>
        </row>
        <row r="951">
          <cell r="C951" t="str">
            <v xml:space="preserve">            WINMAN SOFTWARE INDIA LLP     -MANGALURU</v>
          </cell>
          <cell r="F951">
            <v>5490</v>
          </cell>
          <cell r="G951">
            <v>5490</v>
          </cell>
          <cell r="J951">
            <v>0</v>
          </cell>
          <cell r="K951">
            <v>0</v>
          </cell>
        </row>
        <row r="952">
          <cell r="C952" t="str">
            <v xml:space="preserve">            WONDERFEX PROCESSING PVT LTD  -BANGALORE</v>
          </cell>
          <cell r="E952">
            <v>755629</v>
          </cell>
          <cell r="F952">
            <v>782221</v>
          </cell>
          <cell r="G952">
            <v>1957056.38</v>
          </cell>
          <cell r="I952">
            <v>1930464.38</v>
          </cell>
          <cell r="J952">
            <v>0</v>
          </cell>
          <cell r="K952">
            <v>1930464.38</v>
          </cell>
        </row>
        <row r="953">
          <cell r="C953" t="str">
            <v xml:space="preserve">            YASHAS PEST CONTROL AND ALLIED SERVICES PVT LTD -BANAGLORE</v>
          </cell>
          <cell r="E953">
            <v>10964</v>
          </cell>
          <cell r="G953">
            <v>10</v>
          </cell>
          <cell r="I953">
            <v>10974</v>
          </cell>
          <cell r="J953">
            <v>0</v>
          </cell>
          <cell r="K953">
            <v>10974</v>
          </cell>
        </row>
        <row r="954">
          <cell r="C954" t="str">
            <v xml:space="preserve">            YASHAS PRINTS                 -BANGALORE</v>
          </cell>
          <cell r="E954">
            <v>19647</v>
          </cell>
          <cell r="I954">
            <v>19647</v>
          </cell>
          <cell r="J954">
            <v>0</v>
          </cell>
          <cell r="K954">
            <v>19647</v>
          </cell>
        </row>
        <row r="955">
          <cell r="C955" t="str">
            <v xml:space="preserve">            YESKAY HARDWARE                                                                                     </v>
          </cell>
          <cell r="G955">
            <v>83</v>
          </cell>
          <cell r="I955">
            <v>83</v>
          </cell>
          <cell r="J955">
            <v>0</v>
          </cell>
          <cell r="K955">
            <v>83</v>
          </cell>
        </row>
        <row r="956">
          <cell r="C956" t="str">
            <v xml:space="preserve">            ZOOM ENTERPRISES              -MANAROVAR</v>
          </cell>
          <cell r="E956">
            <v>0.61</v>
          </cell>
          <cell r="F956">
            <v>0.61</v>
          </cell>
          <cell r="J956">
            <v>0</v>
          </cell>
          <cell r="K956">
            <v>0</v>
          </cell>
        </row>
        <row r="957">
          <cell r="C957" t="str">
            <v xml:space="preserve">        FINISHED GOODS</v>
          </cell>
          <cell r="E957">
            <v>7198595.1900000004</v>
          </cell>
          <cell r="F957">
            <v>6858525.8799999999</v>
          </cell>
          <cell r="G957">
            <v>2360384.4300000002</v>
          </cell>
          <cell r="I957">
            <v>2700453.74</v>
          </cell>
          <cell r="J957">
            <v>0</v>
          </cell>
          <cell r="K957">
            <v>2700453.74</v>
          </cell>
        </row>
        <row r="958">
          <cell r="C958" t="str">
            <v xml:space="preserve">            FINISHED GOODS</v>
          </cell>
          <cell r="E958">
            <v>7198595.1900000004</v>
          </cell>
          <cell r="F958">
            <v>6722330.8799999999</v>
          </cell>
          <cell r="G958">
            <v>651368.43000000005</v>
          </cell>
          <cell r="I958">
            <v>1127632.74</v>
          </cell>
          <cell r="J958">
            <v>0</v>
          </cell>
          <cell r="K958">
            <v>1127632.74</v>
          </cell>
        </row>
        <row r="959">
          <cell r="C959" t="str">
            <v xml:space="preserve">                ABHIDAKSHA GLOBALE            -TIRUPPUR</v>
          </cell>
          <cell r="F959">
            <v>3591</v>
          </cell>
          <cell r="H959">
            <v>3591</v>
          </cell>
          <cell r="J959">
            <v>-3591</v>
          </cell>
          <cell r="K959">
            <v>-3591</v>
          </cell>
        </row>
        <row r="960">
          <cell r="C960" t="str">
            <v xml:space="preserve">                ANSHUL ENTERPRISES            -LUDHIANA</v>
          </cell>
          <cell r="E960">
            <v>15120</v>
          </cell>
          <cell r="I960">
            <v>15120</v>
          </cell>
          <cell r="J960">
            <v>0</v>
          </cell>
          <cell r="K960">
            <v>15120</v>
          </cell>
        </row>
        <row r="961">
          <cell r="C961" t="str">
            <v xml:space="preserve">                APH KNITWEAR                  -LUDHIANA</v>
          </cell>
          <cell r="E961">
            <v>2541597.5</v>
          </cell>
          <cell r="F961">
            <v>1864693</v>
          </cell>
          <cell r="G961">
            <v>328088.73</v>
          </cell>
          <cell r="I961">
            <v>1004993.23</v>
          </cell>
          <cell r="J961">
            <v>0</v>
          </cell>
          <cell r="K961">
            <v>1004993.23</v>
          </cell>
        </row>
        <row r="962">
          <cell r="C962" t="str">
            <v xml:space="preserve">                APPARELS &amp; LINENS INDIA PVT LTD -LUDHIANA</v>
          </cell>
          <cell r="D962">
            <v>146941</v>
          </cell>
          <cell r="H962">
            <v>146941</v>
          </cell>
          <cell r="J962">
            <v>-146941</v>
          </cell>
          <cell r="K962">
            <v>-146941</v>
          </cell>
        </row>
        <row r="963">
          <cell r="C963" t="str">
            <v xml:space="preserve">                B R BHOOMIKA CREATION         -BANGALORE</v>
          </cell>
          <cell r="E963">
            <v>1285387</v>
          </cell>
          <cell r="F963">
            <v>1243609</v>
          </cell>
          <cell r="I963">
            <v>41778</v>
          </cell>
          <cell r="J963">
            <v>0</v>
          </cell>
          <cell r="K963">
            <v>41778</v>
          </cell>
        </row>
        <row r="964">
          <cell r="C964" t="str">
            <v xml:space="preserve">                BHANDARI HOSIERY EXPORTS LTD  -LUDHIANA</v>
          </cell>
          <cell r="D964">
            <v>166371.21</v>
          </cell>
          <cell r="H964">
            <v>166371.21</v>
          </cell>
          <cell r="J964">
            <v>-166371.21</v>
          </cell>
          <cell r="K964">
            <v>-166371.21</v>
          </cell>
        </row>
        <row r="965">
          <cell r="C965" t="str">
            <v xml:space="preserve">                CANOPUSS IMPEX PVT LTD        -TIRUPUR</v>
          </cell>
          <cell r="D965">
            <v>74342.5</v>
          </cell>
          <cell r="H965">
            <v>74342.5</v>
          </cell>
          <cell r="J965">
            <v>-74342.5</v>
          </cell>
          <cell r="K965">
            <v>-74342.5</v>
          </cell>
        </row>
        <row r="966">
          <cell r="C966" t="str">
            <v xml:space="preserve">                DAVINDER EXPORTS              -LUDHIANA</v>
          </cell>
          <cell r="E966">
            <v>0.88</v>
          </cell>
          <cell r="F966">
            <v>0.88</v>
          </cell>
          <cell r="J966">
            <v>0</v>
          </cell>
          <cell r="K966">
            <v>0</v>
          </cell>
        </row>
        <row r="967">
          <cell r="C967" t="str">
            <v xml:space="preserve">                E GRAM CREATIONS              -LUDHIANA</v>
          </cell>
          <cell r="E967">
            <v>15120</v>
          </cell>
          <cell r="I967">
            <v>15120</v>
          </cell>
          <cell r="J967">
            <v>0</v>
          </cell>
          <cell r="K967">
            <v>15120</v>
          </cell>
        </row>
        <row r="968">
          <cell r="C968" t="str">
            <v xml:space="preserve">                ELECTRA FASHIONS              -TIRUPUR</v>
          </cell>
          <cell r="D968">
            <v>51422</v>
          </cell>
          <cell r="H968">
            <v>51422</v>
          </cell>
          <cell r="J968">
            <v>-51422</v>
          </cell>
          <cell r="K968">
            <v>-51422</v>
          </cell>
        </row>
        <row r="969">
          <cell r="C969" t="str">
            <v xml:space="preserve">                FASHION GAUGE KNITWEARS       -ROPAR</v>
          </cell>
          <cell r="E969">
            <v>738202</v>
          </cell>
          <cell r="F969">
            <v>1059807</v>
          </cell>
          <cell r="G969">
            <v>201383</v>
          </cell>
          <cell r="H969">
            <v>120222</v>
          </cell>
          <cell r="J969">
            <v>-120222</v>
          </cell>
          <cell r="K969">
            <v>-120222</v>
          </cell>
        </row>
        <row r="970">
          <cell r="C970" t="str">
            <v xml:space="preserve">                FOUR SEASONS CLOHTING COMPANY -TIRUPUR</v>
          </cell>
          <cell r="E970">
            <v>24192</v>
          </cell>
          <cell r="I970">
            <v>24192</v>
          </cell>
          <cell r="J970">
            <v>0</v>
          </cell>
          <cell r="K970">
            <v>24192</v>
          </cell>
        </row>
        <row r="971">
          <cell r="C971" t="str">
            <v xml:space="preserve">                G.S.SETTIA &amp; BROS PVT. LTD.   -LUDHIANA</v>
          </cell>
          <cell r="D971">
            <v>54274</v>
          </cell>
          <cell r="H971">
            <v>54274</v>
          </cell>
          <cell r="J971">
            <v>-54274</v>
          </cell>
          <cell r="K971">
            <v>-54274</v>
          </cell>
        </row>
        <row r="972">
          <cell r="C972" t="str">
            <v xml:space="preserve">                GLAMAZE INC                   -LUDHIANA</v>
          </cell>
          <cell r="E972">
            <v>175522</v>
          </cell>
          <cell r="F972">
            <v>175522</v>
          </cell>
          <cell r="J972">
            <v>0</v>
          </cell>
          <cell r="K972">
            <v>0</v>
          </cell>
        </row>
        <row r="973">
          <cell r="C973" t="str">
            <v xml:space="preserve">                HAV2 APPARELS LLP             -BANAGLORE</v>
          </cell>
          <cell r="E973">
            <v>1298.52</v>
          </cell>
          <cell r="F973">
            <v>3112</v>
          </cell>
          <cell r="H973">
            <v>1813.48</v>
          </cell>
          <cell r="J973">
            <v>-1813.48</v>
          </cell>
          <cell r="K973">
            <v>-1813.48</v>
          </cell>
        </row>
        <row r="974">
          <cell r="C974" t="str">
            <v xml:space="preserve">                INLEAGUE SOURCING INDIA PVT. LTD. -GURGOAN</v>
          </cell>
          <cell r="D974">
            <v>30956</v>
          </cell>
          <cell r="H974">
            <v>30956</v>
          </cell>
          <cell r="J974">
            <v>-30956</v>
          </cell>
          <cell r="K974">
            <v>-30956</v>
          </cell>
        </row>
        <row r="975">
          <cell r="C975" t="str">
            <v xml:space="preserve">                KAS CAREWEARS PVT LTD         -LUDHIANA</v>
          </cell>
          <cell r="E975">
            <v>41743</v>
          </cell>
          <cell r="I975">
            <v>41743</v>
          </cell>
          <cell r="J975">
            <v>0</v>
          </cell>
          <cell r="K975">
            <v>41743</v>
          </cell>
        </row>
        <row r="976">
          <cell r="C976" t="str">
            <v xml:space="preserve">                KAUSHAL FABRICS               -LUDHIANA</v>
          </cell>
          <cell r="E976">
            <v>131767</v>
          </cell>
          <cell r="F976">
            <v>131767</v>
          </cell>
          <cell r="J976">
            <v>0</v>
          </cell>
          <cell r="K976">
            <v>0</v>
          </cell>
        </row>
        <row r="977">
          <cell r="C977" t="str">
            <v xml:space="preserve">                KAY JAIN HOSIERY              -LUDHIANA</v>
          </cell>
          <cell r="E977">
            <v>908695</v>
          </cell>
          <cell r="F977">
            <v>944684</v>
          </cell>
          <cell r="G977">
            <v>90807.7</v>
          </cell>
          <cell r="I977">
            <v>54818.7</v>
          </cell>
          <cell r="J977">
            <v>0</v>
          </cell>
          <cell r="K977">
            <v>54818.7</v>
          </cell>
        </row>
        <row r="978">
          <cell r="C978" t="str">
            <v xml:space="preserve">                KJM GARMENTS PRIVATE LIMITED  -SURAT</v>
          </cell>
          <cell r="D978">
            <v>26763</v>
          </cell>
          <cell r="H978">
            <v>26763</v>
          </cell>
          <cell r="J978">
            <v>-26763</v>
          </cell>
          <cell r="K978">
            <v>-26763</v>
          </cell>
        </row>
        <row r="979">
          <cell r="C979" t="str">
            <v xml:space="preserve">                KNIT N CRAFT                  -LUDHIANA</v>
          </cell>
          <cell r="D979">
            <v>13362</v>
          </cell>
          <cell r="H979">
            <v>13362</v>
          </cell>
          <cell r="J979">
            <v>-13362</v>
          </cell>
          <cell r="K979">
            <v>-13362</v>
          </cell>
        </row>
        <row r="980">
          <cell r="C980" t="str">
            <v xml:space="preserve">                KS GARMENTS                   -TIRUPUR</v>
          </cell>
          <cell r="E980">
            <v>5374</v>
          </cell>
          <cell r="I980">
            <v>5374</v>
          </cell>
          <cell r="J980">
            <v>0</v>
          </cell>
          <cell r="K980">
            <v>5374</v>
          </cell>
        </row>
        <row r="981">
          <cell r="C981" t="str">
            <v xml:space="preserve">                OPTIM APPARELS                -TIRUPUR</v>
          </cell>
          <cell r="E981">
            <v>66906</v>
          </cell>
          <cell r="F981">
            <v>66906</v>
          </cell>
          <cell r="J981">
            <v>0</v>
          </cell>
          <cell r="K981">
            <v>0</v>
          </cell>
        </row>
        <row r="982">
          <cell r="C982" t="str">
            <v xml:space="preserve">                PHOENIX INTERNATIONAL         -LUDHIANA</v>
          </cell>
          <cell r="D982">
            <v>103676</v>
          </cell>
          <cell r="H982">
            <v>103676</v>
          </cell>
          <cell r="J982">
            <v>-103676</v>
          </cell>
          <cell r="K982">
            <v>-103676</v>
          </cell>
        </row>
        <row r="983">
          <cell r="C983" t="str">
            <v xml:space="preserve">                PRUTHI EXPORTS                -LUDHIANA</v>
          </cell>
          <cell r="D983">
            <v>7240</v>
          </cell>
          <cell r="H983">
            <v>7240</v>
          </cell>
          <cell r="J983">
            <v>-7240</v>
          </cell>
          <cell r="K983">
            <v>-7240</v>
          </cell>
        </row>
        <row r="984">
          <cell r="C984" t="str">
            <v xml:space="preserve">                SAI NATH FASHIONS             -LUDHIANA</v>
          </cell>
          <cell r="D984">
            <v>42436</v>
          </cell>
          <cell r="H984">
            <v>42436</v>
          </cell>
          <cell r="J984">
            <v>-42436</v>
          </cell>
          <cell r="K984">
            <v>-42436</v>
          </cell>
        </row>
        <row r="985">
          <cell r="C985" t="str">
            <v xml:space="preserve">                SANDEEP  WEAVERS PVT, LTD     -LUDHIANA</v>
          </cell>
          <cell r="E985">
            <v>30712</v>
          </cell>
          <cell r="I985">
            <v>30712</v>
          </cell>
          <cell r="J985">
            <v>0</v>
          </cell>
          <cell r="K985">
            <v>30712</v>
          </cell>
        </row>
        <row r="986">
          <cell r="C986" t="str">
            <v xml:space="preserve">                SEATEX                        -TIRUPUR</v>
          </cell>
          <cell r="D986">
            <v>19362</v>
          </cell>
          <cell r="H986">
            <v>19362</v>
          </cell>
          <cell r="J986">
            <v>-19362</v>
          </cell>
          <cell r="K986">
            <v>-19362</v>
          </cell>
        </row>
        <row r="987">
          <cell r="C987" t="str">
            <v xml:space="preserve">                SHRIVI KNITS                  -TIRUPUR</v>
          </cell>
          <cell r="E987">
            <v>10931</v>
          </cell>
          <cell r="I987">
            <v>10931</v>
          </cell>
          <cell r="J987">
            <v>0</v>
          </cell>
          <cell r="K987">
            <v>10931</v>
          </cell>
        </row>
        <row r="988">
          <cell r="C988" t="str">
            <v xml:space="preserve">                SIMCO KNIT                    -LUDHIANA</v>
          </cell>
          <cell r="E988">
            <v>1305710</v>
          </cell>
          <cell r="F988">
            <v>1228639</v>
          </cell>
          <cell r="G988">
            <v>31089</v>
          </cell>
          <cell r="I988">
            <v>108160</v>
          </cell>
          <cell r="J988">
            <v>0</v>
          </cell>
          <cell r="K988">
            <v>108160</v>
          </cell>
        </row>
        <row r="989">
          <cell r="C989" t="str">
            <v xml:space="preserve">                SRI SAI KNITS                 -BANAGLORE</v>
          </cell>
          <cell r="E989">
            <v>701633</v>
          </cell>
          <cell r="I989">
            <v>701633</v>
          </cell>
          <cell r="J989">
            <v>0</v>
          </cell>
          <cell r="K989">
            <v>701633</v>
          </cell>
        </row>
        <row r="990">
          <cell r="C990" t="str">
            <v xml:space="preserve">                STALLVIN FASHIONS             -LUDHIANA</v>
          </cell>
          <cell r="E990">
            <v>32244</v>
          </cell>
          <cell r="I990">
            <v>32244</v>
          </cell>
          <cell r="J990">
            <v>0</v>
          </cell>
          <cell r="K990">
            <v>32244</v>
          </cell>
        </row>
        <row r="991">
          <cell r="C991" t="str">
            <v xml:space="preserve">                UNICORN ASSOCIATES            -TIRUPUR</v>
          </cell>
          <cell r="D991">
            <v>78397</v>
          </cell>
          <cell r="H991">
            <v>78397</v>
          </cell>
          <cell r="J991">
            <v>-78397</v>
          </cell>
          <cell r="K991">
            <v>-78397</v>
          </cell>
        </row>
        <row r="992">
          <cell r="C992" t="str">
            <v xml:space="preserve">                VI-TEX SOURCING APPAREL       -TIRUPUR</v>
          </cell>
          <cell r="D992">
            <v>18017</v>
          </cell>
          <cell r="H992">
            <v>18017</v>
          </cell>
          <cell r="J992">
            <v>-18017</v>
          </cell>
          <cell r="K992">
            <v>-18017</v>
          </cell>
        </row>
        <row r="993">
          <cell r="C993" t="str">
            <v xml:space="preserve">            JAIMITHRAN GARMENTS           -TIRUPUR</v>
          </cell>
          <cell r="F993">
            <v>136195</v>
          </cell>
          <cell r="G993">
            <v>1709016</v>
          </cell>
          <cell r="I993">
            <v>1572821</v>
          </cell>
          <cell r="J993">
            <v>0</v>
          </cell>
          <cell r="K993">
            <v>1572821</v>
          </cell>
        </row>
        <row r="994">
          <cell r="C994" t="str">
            <v xml:space="preserve">        IMPORTS</v>
          </cell>
          <cell r="D994">
            <v>51089.39</v>
          </cell>
          <cell r="F994">
            <v>83818.7</v>
          </cell>
          <cell r="G994">
            <v>55334.04</v>
          </cell>
          <cell r="H994">
            <v>79574.05</v>
          </cell>
          <cell r="J994">
            <v>-79574.05</v>
          </cell>
          <cell r="K994">
            <v>-79574.05</v>
          </cell>
        </row>
        <row r="995">
          <cell r="C995" t="str">
            <v xml:space="preserve">            AURELIA ASIA                  -HONG KONG</v>
          </cell>
          <cell r="D995">
            <v>72058.52</v>
          </cell>
          <cell r="H995">
            <v>72058.52</v>
          </cell>
          <cell r="J995">
            <v>-72058.52</v>
          </cell>
          <cell r="K995">
            <v>-72058.52</v>
          </cell>
        </row>
        <row r="996">
          <cell r="C996" t="str">
            <v xml:space="preserve">            AVERY DENNSION HONG KONG B V                                                                        </v>
          </cell>
          <cell r="E996">
            <v>49</v>
          </cell>
          <cell r="I996">
            <v>49</v>
          </cell>
          <cell r="J996">
            <v>0</v>
          </cell>
          <cell r="K996">
            <v>49</v>
          </cell>
        </row>
        <row r="997">
          <cell r="C997" t="str">
            <v xml:space="preserve">            BSN (HK) LIMITED              -CHINA</v>
          </cell>
          <cell r="E997">
            <v>3148</v>
          </cell>
          <cell r="I997">
            <v>3148</v>
          </cell>
          <cell r="J997">
            <v>0</v>
          </cell>
          <cell r="K997">
            <v>3148</v>
          </cell>
        </row>
        <row r="998">
          <cell r="C998" t="str">
            <v xml:space="preserve">            CHARMING PRINTING LTD                                                                               </v>
          </cell>
          <cell r="E998">
            <v>2118</v>
          </cell>
          <cell r="I998">
            <v>2118</v>
          </cell>
          <cell r="J998">
            <v>0</v>
          </cell>
          <cell r="K998">
            <v>2118</v>
          </cell>
        </row>
        <row r="999">
          <cell r="C999" t="str">
            <v xml:space="preserve">            DERIDESEN ETIKET DIS          -AJJARAM</v>
          </cell>
          <cell r="E999">
            <v>0.08</v>
          </cell>
          <cell r="I999">
            <v>0.08</v>
          </cell>
          <cell r="J999">
            <v>0</v>
          </cell>
          <cell r="K999">
            <v>0.08</v>
          </cell>
        </row>
        <row r="1000">
          <cell r="C1000" t="str">
            <v xml:space="preserve">            GUANGDONG GOLDEN BRAND TECHNOLGY CO.LTD -CHINA</v>
          </cell>
          <cell r="G1000">
            <v>335.15</v>
          </cell>
          <cell r="I1000">
            <v>335.15</v>
          </cell>
          <cell r="J1000">
            <v>0</v>
          </cell>
          <cell r="K1000">
            <v>335.15</v>
          </cell>
        </row>
        <row r="1001">
          <cell r="C1001" t="str">
            <v xml:space="preserve">            JIANGSU CMZ ZIPPER SCI &amp; TECH CO. LTD -CHINA</v>
          </cell>
          <cell r="D1001">
            <v>8086.41</v>
          </cell>
          <cell r="H1001">
            <v>8086.41</v>
          </cell>
          <cell r="J1001">
            <v>-8086.41</v>
          </cell>
          <cell r="K1001">
            <v>-8086.41</v>
          </cell>
        </row>
        <row r="1002">
          <cell r="C1002" t="str">
            <v xml:space="preserve">            M.Y. &amp; UNION (HK) LIMITED     -HONG KONG</v>
          </cell>
          <cell r="E1002">
            <v>15089</v>
          </cell>
          <cell r="I1002">
            <v>15089</v>
          </cell>
          <cell r="J1002">
            <v>0</v>
          </cell>
          <cell r="K1002">
            <v>15089</v>
          </cell>
        </row>
        <row r="1003">
          <cell r="C1003" t="str">
            <v xml:space="preserve">            M.Y. AND COMPANY              -HONG KONG</v>
          </cell>
          <cell r="D1003">
            <v>15255.48</v>
          </cell>
          <cell r="H1003">
            <v>15255.48</v>
          </cell>
          <cell r="J1003">
            <v>-15255.48</v>
          </cell>
          <cell r="K1003">
            <v>-15255.48</v>
          </cell>
        </row>
        <row r="1004">
          <cell r="C1004" t="str">
            <v xml:space="preserve">            OCEAN RICH GARMENT ACCESSORIES COMPANY LTD.                                                         </v>
          </cell>
          <cell r="F1004">
            <v>31018.49</v>
          </cell>
          <cell r="G1004">
            <v>31018.49</v>
          </cell>
          <cell r="J1004">
            <v>0</v>
          </cell>
          <cell r="K1004">
            <v>0</v>
          </cell>
        </row>
        <row r="1005">
          <cell r="C1005" t="str">
            <v xml:space="preserve">            PROMINENT METAL MFG FTY       -HONG KONG</v>
          </cell>
          <cell r="E1005">
            <v>114</v>
          </cell>
          <cell r="I1005">
            <v>114</v>
          </cell>
          <cell r="J1005">
            <v>0</v>
          </cell>
          <cell r="K1005">
            <v>114</v>
          </cell>
        </row>
        <row r="1006">
          <cell r="C1006" t="str">
            <v xml:space="preserve">            SEAFULL PACIFIC LIMITED                                                                             </v>
          </cell>
          <cell r="D1006">
            <v>0.4</v>
          </cell>
          <cell r="G1006">
            <v>0.4</v>
          </cell>
          <cell r="J1006">
            <v>0</v>
          </cell>
          <cell r="K1006">
            <v>0</v>
          </cell>
        </row>
        <row r="1007">
          <cell r="C1007" t="str">
            <v xml:space="preserve">            SHANGHAI T.H.S CO.LTD         -CHINA</v>
          </cell>
          <cell r="E1007">
            <v>6795.82</v>
          </cell>
          <cell r="I1007">
            <v>6795.82</v>
          </cell>
          <cell r="J1007">
            <v>0</v>
          </cell>
          <cell r="K1007">
            <v>6795.82</v>
          </cell>
        </row>
        <row r="1008">
          <cell r="C1008" t="str">
            <v xml:space="preserve">            SHENZHEN YES CLOTHING ACCESSORIES CO. LTD -CHINA</v>
          </cell>
          <cell r="E1008">
            <v>1157371.99</v>
          </cell>
          <cell r="G1008">
            <v>23980</v>
          </cell>
          <cell r="I1008">
            <v>1181351.99</v>
          </cell>
          <cell r="J1008">
            <v>0</v>
          </cell>
          <cell r="K1008">
            <v>1181351.99</v>
          </cell>
        </row>
        <row r="1009">
          <cell r="C1009" t="str">
            <v xml:space="preserve">            TRIMS MASTER CO.                                                                                    </v>
          </cell>
          <cell r="E1009">
            <v>6004</v>
          </cell>
          <cell r="I1009">
            <v>6004</v>
          </cell>
          <cell r="J1009">
            <v>0</v>
          </cell>
          <cell r="K1009">
            <v>6004</v>
          </cell>
        </row>
        <row r="1010">
          <cell r="C1010" t="str">
            <v xml:space="preserve">            YES CLOTHING ACCESSORIES HK LTD                                                                     </v>
          </cell>
          <cell r="D1010">
            <v>1146378.47</v>
          </cell>
          <cell r="F1010">
            <v>52800.21</v>
          </cell>
          <cell r="H1010">
            <v>1199178.68</v>
          </cell>
          <cell r="J1010">
            <v>-1199178.68</v>
          </cell>
          <cell r="K1010">
            <v>-1199178.68</v>
          </cell>
        </row>
        <row r="1011">
          <cell r="C1011" t="str">
            <v xml:space="preserve">        PACKING MATERIAL</v>
          </cell>
          <cell r="E1011">
            <v>2732808.5</v>
          </cell>
          <cell r="F1011">
            <v>1224531</v>
          </cell>
          <cell r="G1011">
            <v>261722</v>
          </cell>
          <cell r="I1011">
            <v>1769999.5</v>
          </cell>
          <cell r="J1011">
            <v>0</v>
          </cell>
          <cell r="K1011">
            <v>1769999.5</v>
          </cell>
        </row>
        <row r="1012">
          <cell r="C1012" t="str">
            <v xml:space="preserve">            PACKING MATERIAL</v>
          </cell>
          <cell r="E1012">
            <v>2181398.5</v>
          </cell>
          <cell r="F1012">
            <v>1110522</v>
          </cell>
          <cell r="G1012">
            <v>230719</v>
          </cell>
          <cell r="I1012">
            <v>1301595.5</v>
          </cell>
          <cell r="J1012">
            <v>0</v>
          </cell>
          <cell r="K1012">
            <v>1301595.5</v>
          </cell>
        </row>
        <row r="1013">
          <cell r="C1013" t="str">
            <v xml:space="preserve">                GIRIRAJ PACKAGING             -BANAGLORE</v>
          </cell>
          <cell r="E1013">
            <v>309349</v>
          </cell>
          <cell r="F1013">
            <v>357233</v>
          </cell>
          <cell r="G1013">
            <v>98666</v>
          </cell>
          <cell r="I1013">
            <v>50782</v>
          </cell>
          <cell r="J1013">
            <v>0</v>
          </cell>
          <cell r="K1013">
            <v>50782</v>
          </cell>
        </row>
        <row r="1014">
          <cell r="C1014" t="str">
            <v xml:space="preserve">                UDAYA RAVI PRINT AND PACK     -BANGALORE</v>
          </cell>
          <cell r="E1014">
            <v>1838661</v>
          </cell>
          <cell r="F1014">
            <v>744037</v>
          </cell>
          <cell r="G1014">
            <v>132053</v>
          </cell>
          <cell r="I1014">
            <v>1226677</v>
          </cell>
          <cell r="J1014">
            <v>0</v>
          </cell>
          <cell r="K1014">
            <v>1226677</v>
          </cell>
        </row>
        <row r="1015">
          <cell r="C1015" t="str">
            <v xml:space="preserve">                UK PRINT AND PACK             -CHENNAI</v>
          </cell>
          <cell r="E1015">
            <v>23582.5</v>
          </cell>
          <cell r="F1015">
            <v>9248</v>
          </cell>
          <cell r="I1015">
            <v>14334.5</v>
          </cell>
          <cell r="J1015">
            <v>0</v>
          </cell>
          <cell r="K1015">
            <v>14334.5</v>
          </cell>
        </row>
        <row r="1016">
          <cell r="C1016" t="str">
            <v xml:space="preserve">                UNITED PACKAGING SOLUTIONS    -BANAGLORE</v>
          </cell>
          <cell r="E1016">
            <v>9802</v>
          </cell>
          <cell r="I1016">
            <v>9802</v>
          </cell>
          <cell r="J1016">
            <v>0</v>
          </cell>
          <cell r="K1016">
            <v>9802</v>
          </cell>
        </row>
        <row r="1017">
          <cell r="C1017" t="str">
            <v xml:space="preserve">                UNITED PRECISION PLASTICS     -BANGALORE</v>
          </cell>
          <cell r="E1017">
            <v>4</v>
          </cell>
          <cell r="F1017">
            <v>4</v>
          </cell>
          <cell r="J1017">
            <v>0</v>
          </cell>
          <cell r="K1017">
            <v>0</v>
          </cell>
        </row>
        <row r="1018">
          <cell r="C1018" t="str">
            <v xml:space="preserve">            SRI MANJUNATHA PRINT &amp; PACKAGING                                                                    </v>
          </cell>
          <cell r="E1018">
            <v>551410</v>
          </cell>
          <cell r="F1018">
            <v>114009</v>
          </cell>
          <cell r="G1018">
            <v>31003</v>
          </cell>
          <cell r="I1018">
            <v>468404</v>
          </cell>
          <cell r="J1018">
            <v>0</v>
          </cell>
          <cell r="K1018">
            <v>468404</v>
          </cell>
        </row>
        <row r="1019">
          <cell r="C1019" t="str">
            <v xml:space="preserve">        PPE KIT</v>
          </cell>
          <cell r="D1019">
            <v>64250</v>
          </cell>
          <cell r="H1019">
            <v>64250</v>
          </cell>
          <cell r="J1019">
            <v>-64250</v>
          </cell>
          <cell r="K1019">
            <v>-64250</v>
          </cell>
        </row>
        <row r="1020">
          <cell r="C1020" t="str">
            <v xml:space="preserve">            MEADOWS KNOWLEDGE SERVICES PVT LTD                                                                  </v>
          </cell>
          <cell r="D1020">
            <v>14250</v>
          </cell>
          <cell r="H1020">
            <v>14250</v>
          </cell>
          <cell r="J1020">
            <v>-14250</v>
          </cell>
          <cell r="K1020">
            <v>-14250</v>
          </cell>
        </row>
        <row r="1021">
          <cell r="C1021" t="str">
            <v xml:space="preserve">            MENSCHLICH HEALTH CARE ( OPC) PVT LTD                                                               </v>
          </cell>
          <cell r="D1021">
            <v>50000</v>
          </cell>
          <cell r="H1021">
            <v>50000</v>
          </cell>
          <cell r="J1021">
            <v>-50000</v>
          </cell>
          <cell r="K1021">
            <v>-50000</v>
          </cell>
        </row>
        <row r="1022">
          <cell r="C1022" t="str">
            <v xml:space="preserve">        RAW MATERIAL</v>
          </cell>
          <cell r="E1022">
            <v>62546775.619999997</v>
          </cell>
          <cell r="F1022">
            <v>28364749.530000001</v>
          </cell>
          <cell r="G1022">
            <v>26924858.620000001</v>
          </cell>
          <cell r="I1022">
            <v>61106884.710000001</v>
          </cell>
          <cell r="J1022">
            <v>0</v>
          </cell>
          <cell r="K1022">
            <v>61106884.710000001</v>
          </cell>
        </row>
        <row r="1023">
          <cell r="C1023" t="str">
            <v xml:space="preserve">            ACCESORIES</v>
          </cell>
          <cell r="E1023">
            <v>12208157.699999999</v>
          </cell>
          <cell r="F1023">
            <v>4663173.53</v>
          </cell>
          <cell r="G1023">
            <v>4838125.72</v>
          </cell>
          <cell r="I1023">
            <v>12383109.890000001</v>
          </cell>
          <cell r="J1023">
            <v>0</v>
          </cell>
          <cell r="K1023">
            <v>12383109.890000001</v>
          </cell>
        </row>
        <row r="1024">
          <cell r="C1024" t="str">
            <v xml:space="preserve">                BUTTONS</v>
          </cell>
          <cell r="E1024">
            <v>525195</v>
          </cell>
          <cell r="F1024">
            <v>83688</v>
          </cell>
          <cell r="G1024">
            <v>89927</v>
          </cell>
          <cell r="I1024">
            <v>531434</v>
          </cell>
          <cell r="J1024">
            <v>0</v>
          </cell>
          <cell r="K1024">
            <v>531434</v>
          </cell>
        </row>
        <row r="1025">
          <cell r="C1025" t="str">
            <v xml:space="preserve">                    BOMBAY RAYON FASHIONS LIMITED -BANGALORE RURAL</v>
          </cell>
          <cell r="D1025">
            <v>7139</v>
          </cell>
          <cell r="F1025">
            <v>16225</v>
          </cell>
          <cell r="G1025">
            <v>89924</v>
          </cell>
          <cell r="I1025">
            <v>66560</v>
          </cell>
          <cell r="J1025">
            <v>0</v>
          </cell>
          <cell r="K1025">
            <v>66560</v>
          </cell>
        </row>
        <row r="1026">
          <cell r="C1026" t="str">
            <v xml:space="preserve">                    PAARTH TRADERS                -CHENNAI</v>
          </cell>
          <cell r="E1026">
            <v>10760</v>
          </cell>
          <cell r="F1026">
            <v>10763</v>
          </cell>
          <cell r="G1026">
            <v>3</v>
          </cell>
          <cell r="J1026">
            <v>0</v>
          </cell>
          <cell r="K1026">
            <v>0</v>
          </cell>
        </row>
        <row r="1027">
          <cell r="C1027" t="str">
            <v xml:space="preserve">                    VAIBHAV BUTTON UDYOG          -BANGALORE</v>
          </cell>
          <cell r="E1027">
            <v>464874</v>
          </cell>
          <cell r="I1027">
            <v>464874</v>
          </cell>
          <cell r="J1027">
            <v>0</v>
          </cell>
          <cell r="K1027">
            <v>464874</v>
          </cell>
        </row>
        <row r="1028">
          <cell r="C1028" t="str">
            <v xml:space="preserve">                    VERITAS TRIMS COMPANY         -BANAGLORE</v>
          </cell>
          <cell r="E1028">
            <v>56700</v>
          </cell>
          <cell r="F1028">
            <v>56700</v>
          </cell>
          <cell r="J1028">
            <v>0</v>
          </cell>
          <cell r="K1028">
            <v>0</v>
          </cell>
        </row>
        <row r="1029">
          <cell r="C1029" t="str">
            <v xml:space="preserve">                THREAD</v>
          </cell>
          <cell r="E1029">
            <v>2661646.13</v>
          </cell>
          <cell r="F1029">
            <v>1367292</v>
          </cell>
          <cell r="G1029">
            <v>904588</v>
          </cell>
          <cell r="I1029">
            <v>2198942.13</v>
          </cell>
          <cell r="J1029">
            <v>0</v>
          </cell>
          <cell r="K1029">
            <v>2198942.13</v>
          </cell>
        </row>
        <row r="1030">
          <cell r="C1030" t="str">
            <v xml:space="preserve">                    MADURACOATS PVT LTD           -BANGALORE</v>
          </cell>
          <cell r="E1030">
            <v>361863</v>
          </cell>
          <cell r="F1030">
            <v>193011</v>
          </cell>
          <cell r="I1030">
            <v>168852</v>
          </cell>
          <cell r="J1030">
            <v>0</v>
          </cell>
          <cell r="K1030">
            <v>168852</v>
          </cell>
        </row>
        <row r="1031">
          <cell r="C1031" t="str">
            <v xml:space="preserve">                    MAYUR YARN &amp; THREAD PVT LTD   -BANGALORE</v>
          </cell>
          <cell r="E1031">
            <v>1289100.1000000001</v>
          </cell>
          <cell r="G1031">
            <v>144136</v>
          </cell>
          <cell r="I1031">
            <v>1433236.1</v>
          </cell>
          <cell r="J1031">
            <v>0</v>
          </cell>
          <cell r="K1031">
            <v>1433236.1</v>
          </cell>
        </row>
        <row r="1032">
          <cell r="C1032" t="str">
            <v xml:space="preserve">                    TEX CORP PRIVATE LIMITED      -GURGOAN</v>
          </cell>
          <cell r="E1032">
            <v>45134.5</v>
          </cell>
          <cell r="F1032">
            <v>123236</v>
          </cell>
          <cell r="G1032">
            <v>54651</v>
          </cell>
          <cell r="H1032">
            <v>23450.5</v>
          </cell>
          <cell r="J1032">
            <v>-23450.5</v>
          </cell>
          <cell r="K1032">
            <v>-23450.5</v>
          </cell>
        </row>
        <row r="1033">
          <cell r="C1033" t="str">
            <v xml:space="preserve">                    TRIO APPARELS INDIA PVT. LTD  -BANAGLORE</v>
          </cell>
          <cell r="D1033">
            <v>7605</v>
          </cell>
          <cell r="H1033">
            <v>7605</v>
          </cell>
          <cell r="J1033">
            <v>-7605</v>
          </cell>
          <cell r="K1033">
            <v>-7605</v>
          </cell>
        </row>
        <row r="1034">
          <cell r="C1034" t="str">
            <v xml:space="preserve">                    U B THRED LLP                 -BANGALORE</v>
          </cell>
          <cell r="E1034">
            <v>48112.5</v>
          </cell>
          <cell r="F1034">
            <v>149559</v>
          </cell>
          <cell r="G1034">
            <v>101067</v>
          </cell>
          <cell r="H1034">
            <v>379.5</v>
          </cell>
          <cell r="J1034">
            <v>-379.5</v>
          </cell>
          <cell r="K1034">
            <v>-379.5</v>
          </cell>
        </row>
        <row r="1035">
          <cell r="C1035" t="str">
            <v xml:space="preserve">                    VARDHMAN YARNS AND THREADS LIMITED -BANGALORE</v>
          </cell>
          <cell r="E1035">
            <v>925041.03</v>
          </cell>
          <cell r="F1035">
            <v>901486</v>
          </cell>
          <cell r="G1035">
            <v>604734</v>
          </cell>
          <cell r="I1035">
            <v>628289.03</v>
          </cell>
          <cell r="J1035">
            <v>0</v>
          </cell>
          <cell r="K1035">
            <v>628289.03</v>
          </cell>
        </row>
        <row r="1036">
          <cell r="C1036" t="str">
            <v xml:space="preserve">                ZIPPERS</v>
          </cell>
          <cell r="E1036">
            <v>1125834.19</v>
          </cell>
          <cell r="F1036">
            <v>951087</v>
          </cell>
          <cell r="G1036">
            <v>1469543</v>
          </cell>
          <cell r="I1036">
            <v>1644290.19</v>
          </cell>
          <cell r="J1036">
            <v>0</v>
          </cell>
          <cell r="K1036">
            <v>1644290.19</v>
          </cell>
        </row>
        <row r="1037">
          <cell r="C1037" t="str">
            <v xml:space="preserve">                    IDEAL FASTENER INDIA PVT LTD(SEZ UNIT) -CHENNAI</v>
          </cell>
          <cell r="G1037">
            <v>500</v>
          </cell>
          <cell r="I1037">
            <v>500</v>
          </cell>
          <cell r="J1037">
            <v>0</v>
          </cell>
          <cell r="K1037">
            <v>500</v>
          </cell>
        </row>
        <row r="1038">
          <cell r="C1038" t="str">
            <v xml:space="preserve">                    JASKIRAT ACCESSORIES          -LUDHIANA</v>
          </cell>
          <cell r="E1038">
            <v>370263</v>
          </cell>
          <cell r="F1038">
            <v>31320</v>
          </cell>
          <cell r="G1038">
            <v>12555</v>
          </cell>
          <cell r="I1038">
            <v>351498</v>
          </cell>
          <cell r="J1038">
            <v>0</v>
          </cell>
          <cell r="K1038">
            <v>351498</v>
          </cell>
        </row>
        <row r="1039">
          <cell r="C1039" t="str">
            <v xml:space="preserve">                    SAI IMPEX                     -NEW DELHI</v>
          </cell>
          <cell r="E1039">
            <v>756917.69</v>
          </cell>
          <cell r="F1039">
            <v>756917</v>
          </cell>
          <cell r="G1039">
            <v>1106310</v>
          </cell>
          <cell r="I1039">
            <v>1106310.69</v>
          </cell>
          <cell r="J1039">
            <v>0</v>
          </cell>
          <cell r="K1039">
            <v>1106310.69</v>
          </cell>
        </row>
        <row r="1040">
          <cell r="C1040" t="str">
            <v xml:space="preserve">                    YKK INDIA PRIVATE LIMITED     -BANAGLORE</v>
          </cell>
          <cell r="E1040">
            <v>1</v>
          </cell>
          <cell r="F1040">
            <v>8979</v>
          </cell>
          <cell r="H1040">
            <v>8978</v>
          </cell>
          <cell r="J1040">
            <v>-8978</v>
          </cell>
          <cell r="K1040">
            <v>-8978</v>
          </cell>
        </row>
        <row r="1041">
          <cell r="C1041" t="str">
            <v xml:space="preserve">                    YKK INDIA PVT LTD             -NEW DELHI</v>
          </cell>
          <cell r="D1041">
            <v>1347.5</v>
          </cell>
          <cell r="F1041">
            <v>153871</v>
          </cell>
          <cell r="G1041">
            <v>350178</v>
          </cell>
          <cell r="I1041">
            <v>194959.5</v>
          </cell>
          <cell r="J1041">
            <v>0</v>
          </cell>
          <cell r="K1041">
            <v>194959.5</v>
          </cell>
        </row>
        <row r="1042">
          <cell r="C1042" t="str">
            <v xml:space="preserve">                A R IMPEX CORPORATION         -BANAGLORE</v>
          </cell>
          <cell r="G1042">
            <v>29400</v>
          </cell>
          <cell r="I1042">
            <v>29400</v>
          </cell>
          <cell r="J1042">
            <v>0</v>
          </cell>
          <cell r="K1042">
            <v>29400</v>
          </cell>
        </row>
        <row r="1043">
          <cell r="C1043" t="str">
            <v xml:space="preserve">                A1 BARCODE SOLUTIONS          -BANAGLORE</v>
          </cell>
          <cell r="E1043">
            <v>5015</v>
          </cell>
          <cell r="I1043">
            <v>5015</v>
          </cell>
          <cell r="J1043">
            <v>0</v>
          </cell>
          <cell r="K1043">
            <v>5015</v>
          </cell>
        </row>
        <row r="1044">
          <cell r="C1044" t="str">
            <v xml:space="preserve">                AKARSH YASHASH IMPEX          -BANAGLORE</v>
          </cell>
          <cell r="G1044">
            <v>2520</v>
          </cell>
          <cell r="I1044">
            <v>2520</v>
          </cell>
          <cell r="J1044">
            <v>0</v>
          </cell>
          <cell r="K1044">
            <v>2520</v>
          </cell>
        </row>
        <row r="1045">
          <cell r="C1045" t="str">
            <v xml:space="preserve">                AMMAN LABELS                  -TIRUPUR</v>
          </cell>
          <cell r="E1045">
            <v>38986</v>
          </cell>
          <cell r="F1045">
            <v>1449</v>
          </cell>
          <cell r="G1045">
            <v>98299</v>
          </cell>
          <cell r="I1045">
            <v>135836</v>
          </cell>
          <cell r="J1045">
            <v>0</v>
          </cell>
          <cell r="K1045">
            <v>135836</v>
          </cell>
        </row>
        <row r="1046">
          <cell r="C1046" t="str">
            <v xml:space="preserve">                ARTEL CREATIONS(2023-24)      -BHUBANESWAR</v>
          </cell>
          <cell r="D1046">
            <v>18348</v>
          </cell>
          <cell r="H1046">
            <v>18348</v>
          </cell>
          <cell r="J1046">
            <v>-18348</v>
          </cell>
          <cell r="K1046">
            <v>-18348</v>
          </cell>
        </row>
        <row r="1047">
          <cell r="C1047" t="str">
            <v xml:space="preserve">                ATAM ASSOCIATES PVT LTD       -SOLAN</v>
          </cell>
          <cell r="E1047">
            <v>410165.5</v>
          </cell>
          <cell r="F1047">
            <v>118347</v>
          </cell>
          <cell r="G1047">
            <v>59713</v>
          </cell>
          <cell r="I1047">
            <v>351531.5</v>
          </cell>
          <cell r="J1047">
            <v>0</v>
          </cell>
          <cell r="K1047">
            <v>351531.5</v>
          </cell>
        </row>
        <row r="1048">
          <cell r="C1048" t="str">
            <v xml:space="preserve">                AURORA TEX                    -DELHI</v>
          </cell>
          <cell r="E1048">
            <v>236</v>
          </cell>
          <cell r="I1048">
            <v>236</v>
          </cell>
          <cell r="J1048">
            <v>0</v>
          </cell>
          <cell r="K1048">
            <v>236</v>
          </cell>
        </row>
        <row r="1049">
          <cell r="C1049" t="str">
            <v xml:space="preserve">                BBC IMPEX                     -BANAGLORE</v>
          </cell>
          <cell r="F1049">
            <v>11025</v>
          </cell>
          <cell r="G1049">
            <v>653313.5</v>
          </cell>
          <cell r="I1049">
            <v>642288.5</v>
          </cell>
          <cell r="J1049">
            <v>0</v>
          </cell>
          <cell r="K1049">
            <v>642288.5</v>
          </cell>
        </row>
        <row r="1050">
          <cell r="C1050" t="str">
            <v xml:space="preserve">                COTTON TAAPES                 -TIRUPUR</v>
          </cell>
          <cell r="E1050">
            <v>2.5</v>
          </cell>
          <cell r="I1050">
            <v>2.5</v>
          </cell>
          <cell r="J1050">
            <v>0</v>
          </cell>
          <cell r="K1050">
            <v>2.5</v>
          </cell>
        </row>
        <row r="1051">
          <cell r="C1051" t="str">
            <v xml:space="preserve">                D.T. SHANKARSA &amp; SONS         -BANGALORE</v>
          </cell>
          <cell r="E1051">
            <v>138894.03</v>
          </cell>
          <cell r="F1051">
            <v>30156.03</v>
          </cell>
          <cell r="I1051">
            <v>108738</v>
          </cell>
          <cell r="J1051">
            <v>0</v>
          </cell>
          <cell r="K1051">
            <v>108738</v>
          </cell>
        </row>
        <row r="1052">
          <cell r="C1052" t="str">
            <v xml:space="preserve">                DELTA MANUFACTURING  LIMITED  -NASHIK</v>
          </cell>
          <cell r="E1052">
            <v>73334</v>
          </cell>
          <cell r="I1052">
            <v>73334</v>
          </cell>
          <cell r="J1052">
            <v>0</v>
          </cell>
          <cell r="K1052">
            <v>73334</v>
          </cell>
        </row>
        <row r="1053">
          <cell r="C1053" t="str">
            <v xml:space="preserve">                EXIM TAGS                     -BHIWANDI</v>
          </cell>
          <cell r="F1053">
            <v>17921</v>
          </cell>
          <cell r="G1053">
            <v>28675</v>
          </cell>
          <cell r="I1053">
            <v>10754</v>
          </cell>
          <cell r="J1053">
            <v>0</v>
          </cell>
          <cell r="K1053">
            <v>10754</v>
          </cell>
        </row>
        <row r="1054">
          <cell r="C1054" t="str">
            <v xml:space="preserve">                FAIRFAX COUTURE PRIVATE LIMITED -NOIDA</v>
          </cell>
          <cell r="F1054">
            <v>270150</v>
          </cell>
          <cell r="H1054">
            <v>270150</v>
          </cell>
          <cell r="J1054">
            <v>-270150</v>
          </cell>
          <cell r="K1054">
            <v>-270150</v>
          </cell>
        </row>
        <row r="1055">
          <cell r="C1055" t="str">
            <v xml:space="preserve">                FASHION ACCESSORIES INDIA PRIVATE LIMITED -MUMBAI</v>
          </cell>
          <cell r="F1055">
            <v>10089</v>
          </cell>
          <cell r="G1055">
            <v>15576</v>
          </cell>
          <cell r="I1055">
            <v>5487</v>
          </cell>
          <cell r="J1055">
            <v>0</v>
          </cell>
          <cell r="K1055">
            <v>5487</v>
          </cell>
        </row>
        <row r="1056">
          <cell r="C1056" t="str">
            <v xml:space="preserve">                FORTUNE INC                   -BANAGLORE</v>
          </cell>
          <cell r="E1056">
            <v>1052236</v>
          </cell>
          <cell r="F1056">
            <v>198817</v>
          </cell>
          <cell r="G1056">
            <v>228752</v>
          </cell>
          <cell r="I1056">
            <v>1082171</v>
          </cell>
          <cell r="J1056">
            <v>0</v>
          </cell>
          <cell r="K1056">
            <v>1082171</v>
          </cell>
        </row>
        <row r="1057">
          <cell r="C1057" t="str">
            <v xml:space="preserve">                GANGA ENTERPRISES             -BANAGLORE</v>
          </cell>
          <cell r="G1057">
            <v>3360</v>
          </cell>
          <cell r="I1057">
            <v>3360</v>
          </cell>
          <cell r="J1057">
            <v>0</v>
          </cell>
          <cell r="K1057">
            <v>3360</v>
          </cell>
        </row>
        <row r="1058">
          <cell r="C1058" t="str">
            <v xml:space="preserve">                GURU GRAFIX                   -BANGALORE</v>
          </cell>
          <cell r="E1058">
            <v>97041.5</v>
          </cell>
          <cell r="I1058">
            <v>97041.5</v>
          </cell>
          <cell r="J1058">
            <v>0</v>
          </cell>
          <cell r="K1058">
            <v>97041.5</v>
          </cell>
        </row>
        <row r="1059">
          <cell r="C1059" t="str">
            <v xml:space="preserve">                GURUGRAM PRINTING PRESS       -GURGOAN</v>
          </cell>
          <cell r="E1059">
            <v>5493</v>
          </cell>
          <cell r="I1059">
            <v>5493</v>
          </cell>
          <cell r="J1059">
            <v>0</v>
          </cell>
          <cell r="K1059">
            <v>5493</v>
          </cell>
        </row>
        <row r="1060">
          <cell r="C1060" t="str">
            <v xml:space="preserve">                HK LABELS INDIA PRIVATE LIMITED -SONIPAT</v>
          </cell>
          <cell r="E1060">
            <v>9747</v>
          </cell>
          <cell r="I1060">
            <v>9747</v>
          </cell>
          <cell r="J1060">
            <v>0</v>
          </cell>
          <cell r="K1060">
            <v>9747</v>
          </cell>
        </row>
        <row r="1061">
          <cell r="C1061" t="str">
            <v xml:space="preserve">                HSD ZIPPER LIMITED            -HONG KONG</v>
          </cell>
          <cell r="E1061">
            <v>3069</v>
          </cell>
          <cell r="I1061">
            <v>3069</v>
          </cell>
          <cell r="J1061">
            <v>0</v>
          </cell>
          <cell r="K1061">
            <v>3069</v>
          </cell>
        </row>
        <row r="1062">
          <cell r="C1062" t="str">
            <v xml:space="preserve">                IIGM PVT LTD.                 -BANGALORE</v>
          </cell>
          <cell r="E1062">
            <v>38729</v>
          </cell>
          <cell r="I1062">
            <v>38729</v>
          </cell>
          <cell r="J1062">
            <v>0</v>
          </cell>
          <cell r="K1062">
            <v>38729</v>
          </cell>
        </row>
        <row r="1063">
          <cell r="C1063" t="str">
            <v xml:space="preserve">                J V TAPES                     -TIRUPUR</v>
          </cell>
          <cell r="E1063">
            <v>1538</v>
          </cell>
          <cell r="I1063">
            <v>1538</v>
          </cell>
          <cell r="J1063">
            <v>0</v>
          </cell>
          <cell r="K1063">
            <v>1538</v>
          </cell>
        </row>
        <row r="1064">
          <cell r="C1064" t="str">
            <v xml:space="preserve">                KHYAATI LEATHER INNOVATIONS PRIVATE LI -MUMBAI</v>
          </cell>
          <cell r="D1064">
            <v>26654</v>
          </cell>
          <cell r="H1064">
            <v>26654</v>
          </cell>
          <cell r="J1064">
            <v>-26654</v>
          </cell>
          <cell r="K1064">
            <v>-26654</v>
          </cell>
        </row>
        <row r="1065">
          <cell r="C1065" t="str">
            <v xml:space="preserve">                KIRAN POLY PLAST              -BANAGLORE</v>
          </cell>
          <cell r="E1065">
            <v>681708</v>
          </cell>
          <cell r="I1065">
            <v>681708</v>
          </cell>
          <cell r="J1065">
            <v>0</v>
          </cell>
          <cell r="K1065">
            <v>681708</v>
          </cell>
        </row>
        <row r="1066">
          <cell r="C1066" t="str">
            <v xml:space="preserve">                KLASSIC LABELS                -BANAGLORE</v>
          </cell>
          <cell r="E1066">
            <v>309960.76</v>
          </cell>
          <cell r="I1066">
            <v>309960.76</v>
          </cell>
          <cell r="J1066">
            <v>0</v>
          </cell>
          <cell r="K1066">
            <v>309960.76</v>
          </cell>
        </row>
        <row r="1067">
          <cell r="C1067" t="str">
            <v xml:space="preserve">                KRISHNA LAMICOAT PVT LTD      -SAKINAKA</v>
          </cell>
          <cell r="E1067">
            <v>196721</v>
          </cell>
          <cell r="F1067">
            <v>127456</v>
          </cell>
          <cell r="G1067">
            <v>3087</v>
          </cell>
          <cell r="I1067">
            <v>72352</v>
          </cell>
          <cell r="J1067">
            <v>0</v>
          </cell>
          <cell r="K1067">
            <v>72352</v>
          </cell>
        </row>
        <row r="1068">
          <cell r="C1068" t="str">
            <v xml:space="preserve">                KWALITY LEATHERS              -BANAGLORE</v>
          </cell>
          <cell r="E1068">
            <v>3</v>
          </cell>
          <cell r="F1068">
            <v>3</v>
          </cell>
          <cell r="J1068">
            <v>0</v>
          </cell>
          <cell r="K1068">
            <v>0</v>
          </cell>
        </row>
        <row r="1069">
          <cell r="C1069" t="str">
            <v xml:space="preserve">                LAKSHMI CREATION              -BANAGLORE</v>
          </cell>
          <cell r="E1069">
            <v>78963</v>
          </cell>
          <cell r="F1069">
            <v>12486</v>
          </cell>
          <cell r="G1069">
            <v>3062</v>
          </cell>
          <cell r="I1069">
            <v>69539</v>
          </cell>
          <cell r="J1069">
            <v>0</v>
          </cell>
          <cell r="K1069">
            <v>69539</v>
          </cell>
        </row>
        <row r="1070">
          <cell r="C1070" t="str">
            <v xml:space="preserve">                MAGRAA FASHIONS PVT LTD       -BANGALORE</v>
          </cell>
          <cell r="E1070">
            <v>935</v>
          </cell>
          <cell r="I1070">
            <v>935</v>
          </cell>
          <cell r="J1070">
            <v>0</v>
          </cell>
          <cell r="K1070">
            <v>935</v>
          </cell>
        </row>
        <row r="1071">
          <cell r="C1071" t="str">
            <v xml:space="preserve">                NATUR TEC INDIA PRIVATE LIMITED -CHENNAI</v>
          </cell>
          <cell r="E1071">
            <v>0.5</v>
          </cell>
          <cell r="I1071">
            <v>0.5</v>
          </cell>
          <cell r="J1071">
            <v>0</v>
          </cell>
          <cell r="K1071">
            <v>0.5</v>
          </cell>
        </row>
        <row r="1072">
          <cell r="C1072" t="str">
            <v xml:space="preserve">                PADMAVATI ENTERPRISES         -BANGALORE</v>
          </cell>
          <cell r="F1072">
            <v>89939</v>
          </cell>
          <cell r="G1072">
            <v>77193.600000000006</v>
          </cell>
          <cell r="H1072">
            <v>12745.4</v>
          </cell>
          <cell r="J1072">
            <v>-12745.4</v>
          </cell>
          <cell r="K1072">
            <v>-12745.4</v>
          </cell>
        </row>
        <row r="1073">
          <cell r="C1073" t="str">
            <v xml:space="preserve">                PARSHWA INTERNATIONAL         -BANAGLORE</v>
          </cell>
          <cell r="E1073">
            <v>338392</v>
          </cell>
          <cell r="G1073">
            <v>504</v>
          </cell>
          <cell r="I1073">
            <v>338896</v>
          </cell>
          <cell r="J1073">
            <v>0</v>
          </cell>
          <cell r="K1073">
            <v>338896</v>
          </cell>
        </row>
        <row r="1074">
          <cell r="C1074" t="str">
            <v xml:space="preserve">                PAWAN PUTRA PACKAGING         -BANAGLORE</v>
          </cell>
          <cell r="E1074">
            <v>1103</v>
          </cell>
          <cell r="I1074">
            <v>1103</v>
          </cell>
          <cell r="J1074">
            <v>0</v>
          </cell>
          <cell r="K1074">
            <v>1103</v>
          </cell>
        </row>
        <row r="1075">
          <cell r="C1075" t="str">
            <v xml:space="preserve">                PENTAGUN LABELS PRIVATE LIMITED -CHENNAI</v>
          </cell>
          <cell r="E1075">
            <v>1</v>
          </cell>
          <cell r="F1075">
            <v>1</v>
          </cell>
          <cell r="J1075">
            <v>0</v>
          </cell>
          <cell r="K1075">
            <v>0</v>
          </cell>
        </row>
        <row r="1076">
          <cell r="C1076" t="str">
            <v xml:space="preserve">                PHOENIX                       -TIRUPUR</v>
          </cell>
          <cell r="E1076">
            <v>10467</v>
          </cell>
          <cell r="I1076">
            <v>10467</v>
          </cell>
          <cell r="J1076">
            <v>0</v>
          </cell>
          <cell r="K1076">
            <v>10467</v>
          </cell>
        </row>
        <row r="1077">
          <cell r="C1077" t="str">
            <v xml:space="preserve">                PLAITEX                       -BANGALORE</v>
          </cell>
          <cell r="E1077">
            <v>80472</v>
          </cell>
          <cell r="I1077">
            <v>80472</v>
          </cell>
          <cell r="J1077">
            <v>0</v>
          </cell>
          <cell r="K1077">
            <v>80472</v>
          </cell>
        </row>
        <row r="1078">
          <cell r="C1078" t="str">
            <v xml:space="preserve">                PRAKASH LABELS PVT LTD        -BANGALORE</v>
          </cell>
          <cell r="E1078">
            <v>134943.79999999999</v>
          </cell>
          <cell r="I1078">
            <v>134943.79999999999</v>
          </cell>
          <cell r="J1078">
            <v>0</v>
          </cell>
          <cell r="K1078">
            <v>134943.79999999999</v>
          </cell>
        </row>
        <row r="1079">
          <cell r="C1079" t="str">
            <v xml:space="preserve">                PRASHANT PLASTICS             -MUMBAI</v>
          </cell>
          <cell r="F1079">
            <v>36518.800000000003</v>
          </cell>
          <cell r="G1079">
            <v>52246</v>
          </cell>
          <cell r="I1079">
            <v>15727.2</v>
          </cell>
          <cell r="J1079">
            <v>0</v>
          </cell>
          <cell r="K1079">
            <v>15727.2</v>
          </cell>
        </row>
        <row r="1080">
          <cell r="C1080" t="str">
            <v xml:space="preserve">                PREMCO GLOBAL LTD.                                                                                  </v>
          </cell>
          <cell r="D1080">
            <v>2860</v>
          </cell>
          <cell r="H1080">
            <v>2860</v>
          </cell>
          <cell r="J1080">
            <v>-2860</v>
          </cell>
          <cell r="K1080">
            <v>-2860</v>
          </cell>
        </row>
        <row r="1081">
          <cell r="C1081" t="str">
            <v xml:space="preserve">                PRINTO DOCUMENT SERVICE PVT  LTD -CHENNAI</v>
          </cell>
          <cell r="E1081">
            <v>0.5</v>
          </cell>
          <cell r="F1081">
            <v>0.5</v>
          </cell>
          <cell r="J1081">
            <v>0</v>
          </cell>
          <cell r="K1081">
            <v>0</v>
          </cell>
        </row>
        <row r="1082">
          <cell r="C1082" t="str">
            <v xml:space="preserve">                PRIYESH LABELS                -MUMBAI</v>
          </cell>
          <cell r="F1082">
            <v>883</v>
          </cell>
          <cell r="G1082">
            <v>883</v>
          </cell>
          <cell r="J1082">
            <v>0</v>
          </cell>
          <cell r="K1082">
            <v>0</v>
          </cell>
        </row>
        <row r="1083">
          <cell r="C1083" t="str">
            <v xml:space="preserve">                PUSHTI CREATION               -MUMBAI</v>
          </cell>
          <cell r="F1083">
            <v>31624</v>
          </cell>
          <cell r="G1083">
            <v>88869</v>
          </cell>
          <cell r="I1083">
            <v>57245</v>
          </cell>
          <cell r="J1083">
            <v>0</v>
          </cell>
          <cell r="K1083">
            <v>57245</v>
          </cell>
        </row>
        <row r="1084">
          <cell r="C1084" t="str">
            <v xml:space="preserve">                Q BIRDS BRIADERS              -TIRUPPUR</v>
          </cell>
          <cell r="E1084">
            <v>4985</v>
          </cell>
          <cell r="I1084">
            <v>4985</v>
          </cell>
          <cell r="J1084">
            <v>0</v>
          </cell>
          <cell r="K1084">
            <v>4985</v>
          </cell>
        </row>
        <row r="1085">
          <cell r="C1085" t="str">
            <v xml:space="preserve">                QUALITY LABELS                -MUMBAI</v>
          </cell>
          <cell r="E1085">
            <v>17545</v>
          </cell>
          <cell r="I1085">
            <v>17545</v>
          </cell>
          <cell r="J1085">
            <v>0</v>
          </cell>
          <cell r="K1085">
            <v>17545</v>
          </cell>
        </row>
        <row r="1086">
          <cell r="C1086" t="str">
            <v xml:space="preserve">                QUENBY TRANSFERS (INDIA) PVT LTD. -BANAGLORE</v>
          </cell>
          <cell r="D1086">
            <v>3233</v>
          </cell>
          <cell r="H1086">
            <v>3233</v>
          </cell>
          <cell r="J1086">
            <v>-3233</v>
          </cell>
          <cell r="K1086">
            <v>-3233</v>
          </cell>
        </row>
        <row r="1087">
          <cell r="C1087" t="str">
            <v xml:space="preserve">                RANGANATH GRAPHICS            -BANAGLORE</v>
          </cell>
          <cell r="F1087">
            <v>7273</v>
          </cell>
          <cell r="G1087">
            <v>14967.82</v>
          </cell>
          <cell r="I1087">
            <v>7694.82</v>
          </cell>
          <cell r="J1087">
            <v>0</v>
          </cell>
          <cell r="K1087">
            <v>7694.82</v>
          </cell>
        </row>
        <row r="1088">
          <cell r="C1088" t="str">
            <v xml:space="preserve">                REGAL ELASTICS                -MUMBAI</v>
          </cell>
          <cell r="E1088">
            <v>1</v>
          </cell>
          <cell r="F1088">
            <v>1</v>
          </cell>
          <cell r="J1088">
            <v>0</v>
          </cell>
          <cell r="K1088">
            <v>0</v>
          </cell>
        </row>
        <row r="1089">
          <cell r="C1089" t="str">
            <v xml:space="preserve">                REX INDIA                     -MUMBAI</v>
          </cell>
          <cell r="E1089">
            <v>282658</v>
          </cell>
          <cell r="I1089">
            <v>282658</v>
          </cell>
          <cell r="J1089">
            <v>0</v>
          </cell>
          <cell r="K1089">
            <v>282658</v>
          </cell>
        </row>
        <row r="1090">
          <cell r="C1090" t="str">
            <v xml:space="preserve">                RITHUNA TEXTILES              -TIRUPUR</v>
          </cell>
          <cell r="E1090">
            <v>0.4</v>
          </cell>
          <cell r="I1090">
            <v>0.4</v>
          </cell>
          <cell r="J1090">
            <v>0</v>
          </cell>
          <cell r="K1090">
            <v>0.4</v>
          </cell>
        </row>
        <row r="1091">
          <cell r="C1091" t="str">
            <v xml:space="preserve">                ROYAL KRAFT                   -BANGALORE</v>
          </cell>
          <cell r="E1091">
            <v>122338</v>
          </cell>
          <cell r="I1091">
            <v>122338</v>
          </cell>
          <cell r="J1091">
            <v>0</v>
          </cell>
          <cell r="K1091">
            <v>122338</v>
          </cell>
        </row>
        <row r="1092">
          <cell r="C1092" t="str">
            <v xml:space="preserve">                ROYALTEXT                     -BANAGLORE</v>
          </cell>
          <cell r="G1092">
            <v>26936</v>
          </cell>
          <cell r="I1092">
            <v>26936</v>
          </cell>
          <cell r="J1092">
            <v>0</v>
          </cell>
          <cell r="K1092">
            <v>26936</v>
          </cell>
        </row>
        <row r="1093">
          <cell r="C1093" t="str">
            <v xml:space="preserve">                S R PRINTS                    -BANAGLORE</v>
          </cell>
          <cell r="E1093">
            <v>873020</v>
          </cell>
          <cell r="I1093">
            <v>873020</v>
          </cell>
          <cell r="J1093">
            <v>0</v>
          </cell>
          <cell r="K1093">
            <v>873020</v>
          </cell>
        </row>
        <row r="1094">
          <cell r="C1094" t="str">
            <v xml:space="preserve">                S S CORPORATION               -MUMBAI</v>
          </cell>
          <cell r="E1094">
            <v>146</v>
          </cell>
          <cell r="I1094">
            <v>146</v>
          </cell>
          <cell r="J1094">
            <v>0</v>
          </cell>
          <cell r="K1094">
            <v>146</v>
          </cell>
        </row>
        <row r="1095">
          <cell r="C1095" t="str">
            <v xml:space="preserve">                S.S. INDUSTRIES               -BANGALORE</v>
          </cell>
          <cell r="E1095">
            <v>147860.5</v>
          </cell>
          <cell r="I1095">
            <v>147860.5</v>
          </cell>
          <cell r="J1095">
            <v>0</v>
          </cell>
          <cell r="K1095">
            <v>147860.5</v>
          </cell>
        </row>
        <row r="1096">
          <cell r="C1096" t="str">
            <v xml:space="preserve">                SABAREE PACKS                 -TIRUPUR</v>
          </cell>
          <cell r="E1096">
            <v>56274</v>
          </cell>
          <cell r="F1096">
            <v>56274</v>
          </cell>
          <cell r="J1096">
            <v>0</v>
          </cell>
          <cell r="K1096">
            <v>0</v>
          </cell>
        </row>
        <row r="1097">
          <cell r="C1097" t="str">
            <v xml:space="preserve">                SAI DHURGA ENTERPRISES        -BANGALORE</v>
          </cell>
          <cell r="D1097">
            <v>14750</v>
          </cell>
          <cell r="H1097">
            <v>14750</v>
          </cell>
          <cell r="J1097">
            <v>-14750</v>
          </cell>
          <cell r="K1097">
            <v>-14750</v>
          </cell>
        </row>
        <row r="1098">
          <cell r="C1098" t="str">
            <v xml:space="preserve">                SAMITHA TRADING CO.           -BANAGLORE</v>
          </cell>
          <cell r="E1098">
            <v>504116.2</v>
          </cell>
          <cell r="F1098">
            <v>157080.20000000001</v>
          </cell>
          <cell r="G1098">
            <v>204977.1</v>
          </cell>
          <cell r="I1098">
            <v>552013.1</v>
          </cell>
          <cell r="J1098">
            <v>0</v>
          </cell>
          <cell r="K1098">
            <v>552013.1</v>
          </cell>
        </row>
        <row r="1099">
          <cell r="C1099" t="str">
            <v xml:space="preserve">                SANJAY IMPEX                  -BANGALORE</v>
          </cell>
          <cell r="E1099">
            <v>517</v>
          </cell>
          <cell r="F1099">
            <v>23342</v>
          </cell>
          <cell r="G1099">
            <v>23342</v>
          </cell>
          <cell r="I1099">
            <v>517</v>
          </cell>
          <cell r="J1099">
            <v>0</v>
          </cell>
          <cell r="K1099">
            <v>517</v>
          </cell>
        </row>
        <row r="1100">
          <cell r="C1100" t="str">
            <v xml:space="preserve">                SANJAY TRADING COMPANY        -MUMBAI</v>
          </cell>
          <cell r="F1100">
            <v>57490</v>
          </cell>
          <cell r="G1100">
            <v>88695</v>
          </cell>
          <cell r="I1100">
            <v>31205</v>
          </cell>
          <cell r="J1100">
            <v>0</v>
          </cell>
          <cell r="K1100">
            <v>31205</v>
          </cell>
        </row>
        <row r="1101">
          <cell r="C1101" t="str">
            <v xml:space="preserve">                SANTEX SPORTS                 -JALANDHAR</v>
          </cell>
          <cell r="D1101">
            <v>13570</v>
          </cell>
          <cell r="H1101">
            <v>13570</v>
          </cell>
          <cell r="J1101">
            <v>-13570</v>
          </cell>
          <cell r="K1101">
            <v>-13570</v>
          </cell>
        </row>
        <row r="1102">
          <cell r="C1102" t="str">
            <v xml:space="preserve">                SAWANT DYES &amp; CHEMICALS       -BANGALORE</v>
          </cell>
          <cell r="E1102">
            <v>92954.5</v>
          </cell>
          <cell r="I1102">
            <v>92954.5</v>
          </cell>
          <cell r="J1102">
            <v>0</v>
          </cell>
          <cell r="K1102">
            <v>92954.5</v>
          </cell>
        </row>
        <row r="1103">
          <cell r="C1103" t="str">
            <v xml:space="preserve">                SHARMAN UDYOG PVT LTD         -SONIPET</v>
          </cell>
          <cell r="E1103">
            <v>30197</v>
          </cell>
          <cell r="F1103">
            <v>54122</v>
          </cell>
          <cell r="G1103">
            <v>48487</v>
          </cell>
          <cell r="I1103">
            <v>24562</v>
          </cell>
          <cell r="J1103">
            <v>0</v>
          </cell>
          <cell r="K1103">
            <v>24562</v>
          </cell>
        </row>
        <row r="1104">
          <cell r="C1104" t="str">
            <v xml:space="preserve">                SHIVA POLY FAB                -LUDHIANA</v>
          </cell>
          <cell r="E1104">
            <v>388225</v>
          </cell>
          <cell r="F1104">
            <v>388225</v>
          </cell>
          <cell r="J1104">
            <v>0</v>
          </cell>
          <cell r="K1104">
            <v>0</v>
          </cell>
        </row>
        <row r="1105">
          <cell r="C1105" t="str">
            <v xml:space="preserve">                SHREE IMPEX                   -BANAGLORE</v>
          </cell>
          <cell r="E1105">
            <v>7560</v>
          </cell>
          <cell r="I1105">
            <v>7560</v>
          </cell>
          <cell r="J1105">
            <v>0</v>
          </cell>
          <cell r="K1105">
            <v>7560</v>
          </cell>
        </row>
        <row r="1106">
          <cell r="C1106" t="str">
            <v xml:space="preserve">                SHREE POLYPACKS               -BANGALORE</v>
          </cell>
          <cell r="E1106">
            <v>141482</v>
          </cell>
          <cell r="F1106">
            <v>141482</v>
          </cell>
          <cell r="G1106">
            <v>178475</v>
          </cell>
          <cell r="I1106">
            <v>178475</v>
          </cell>
          <cell r="J1106">
            <v>0</v>
          </cell>
          <cell r="K1106">
            <v>178475</v>
          </cell>
        </row>
        <row r="1107">
          <cell r="C1107" t="str">
            <v xml:space="preserve">                SHREEJI FASHION ACCESSORIES   -THANE</v>
          </cell>
          <cell r="E1107">
            <v>64106.5</v>
          </cell>
          <cell r="F1107">
            <v>53046</v>
          </cell>
          <cell r="G1107">
            <v>165484</v>
          </cell>
          <cell r="I1107">
            <v>176544.5</v>
          </cell>
          <cell r="J1107">
            <v>0</v>
          </cell>
          <cell r="K1107">
            <v>176544.5</v>
          </cell>
        </row>
        <row r="1108">
          <cell r="C1108" t="str">
            <v xml:space="preserve">                SHRI CHAKRA WEBBING CO.       -BANGALORE</v>
          </cell>
          <cell r="E1108">
            <v>1575</v>
          </cell>
          <cell r="I1108">
            <v>1575</v>
          </cell>
          <cell r="J1108">
            <v>0</v>
          </cell>
          <cell r="K1108">
            <v>1575</v>
          </cell>
        </row>
        <row r="1109">
          <cell r="C1109" t="str">
            <v xml:space="preserve">                SHRI SAI PAPER MART           -BANAGLORE</v>
          </cell>
          <cell r="E1109">
            <v>51800</v>
          </cell>
          <cell r="F1109">
            <v>108080</v>
          </cell>
          <cell r="G1109">
            <v>112560</v>
          </cell>
          <cell r="I1109">
            <v>56280</v>
          </cell>
          <cell r="J1109">
            <v>0</v>
          </cell>
          <cell r="K1109">
            <v>56280</v>
          </cell>
        </row>
        <row r="1110">
          <cell r="C1110" t="str">
            <v xml:space="preserve">                SRI AMMAN TAPES               -TIRUPUR</v>
          </cell>
          <cell r="E1110">
            <v>437135</v>
          </cell>
          <cell r="G1110">
            <v>5208</v>
          </cell>
          <cell r="I1110">
            <v>442343</v>
          </cell>
          <cell r="J1110">
            <v>0</v>
          </cell>
          <cell r="K1110">
            <v>442343</v>
          </cell>
        </row>
        <row r="1111">
          <cell r="C1111" t="str">
            <v xml:space="preserve">                SRI BALAJI TRADERS            -BANAGLORE</v>
          </cell>
          <cell r="E1111">
            <v>4602</v>
          </cell>
          <cell r="I1111">
            <v>4602</v>
          </cell>
          <cell r="J1111">
            <v>0</v>
          </cell>
          <cell r="K1111">
            <v>4602</v>
          </cell>
        </row>
        <row r="1112">
          <cell r="C1112" t="str">
            <v xml:space="preserve">                SRISHA INDUSTRIES             -BANAGLORE</v>
          </cell>
          <cell r="E1112">
            <v>117599</v>
          </cell>
          <cell r="I1112">
            <v>117599</v>
          </cell>
          <cell r="J1112">
            <v>0</v>
          </cell>
          <cell r="K1112">
            <v>117599</v>
          </cell>
        </row>
        <row r="1113">
          <cell r="C1113" t="str">
            <v xml:space="preserve">                SUMERU GRAPHICS               -BANAGLORE</v>
          </cell>
          <cell r="E1113">
            <v>74188.320000000007</v>
          </cell>
          <cell r="I1113">
            <v>74188.320000000007</v>
          </cell>
          <cell r="J1113">
            <v>0</v>
          </cell>
          <cell r="K1113">
            <v>74188.320000000007</v>
          </cell>
        </row>
        <row r="1114">
          <cell r="C1114" t="str">
            <v xml:space="preserve">                SUMUKH RIBBONS                -BANAGLORE</v>
          </cell>
          <cell r="E1114">
            <v>258126.5</v>
          </cell>
          <cell r="F1114">
            <v>2362</v>
          </cell>
          <cell r="G1114">
            <v>28350</v>
          </cell>
          <cell r="I1114">
            <v>284114.5</v>
          </cell>
          <cell r="J1114">
            <v>0</v>
          </cell>
          <cell r="K1114">
            <v>284114.5</v>
          </cell>
        </row>
        <row r="1115">
          <cell r="C1115" t="str">
            <v xml:space="preserve">                SWAN ENTERPRISES              -BANAGLORE</v>
          </cell>
          <cell r="E1115">
            <v>10148</v>
          </cell>
          <cell r="I1115">
            <v>10148</v>
          </cell>
          <cell r="J1115">
            <v>0</v>
          </cell>
          <cell r="K1115">
            <v>10148</v>
          </cell>
        </row>
        <row r="1116">
          <cell r="C1116" t="str">
            <v xml:space="preserve">                SWASTIK ENTERPRISES           -MUMBAI</v>
          </cell>
          <cell r="E1116">
            <v>579</v>
          </cell>
          <cell r="F1116">
            <v>579</v>
          </cell>
          <cell r="J1116">
            <v>0</v>
          </cell>
          <cell r="K1116">
            <v>0</v>
          </cell>
        </row>
        <row r="1117">
          <cell r="C1117" t="str">
            <v xml:space="preserve">                SYNPACK FLEXPACK PVT LTD      -BANAGLORE</v>
          </cell>
          <cell r="F1117">
            <v>42494</v>
          </cell>
          <cell r="G1117">
            <v>75537.7</v>
          </cell>
          <cell r="I1117">
            <v>33043.699999999997</v>
          </cell>
          <cell r="J1117">
            <v>0</v>
          </cell>
          <cell r="K1117">
            <v>33043.699999999997</v>
          </cell>
        </row>
        <row r="1118">
          <cell r="C1118" t="str">
            <v xml:space="preserve">                TAG ID SOLUTIONS PRIVATE LIMITED					 -MUMBAI</v>
          </cell>
          <cell r="E1118">
            <v>26884</v>
          </cell>
          <cell r="I1118">
            <v>26884</v>
          </cell>
          <cell r="J1118">
            <v>0</v>
          </cell>
          <cell r="K1118">
            <v>26884</v>
          </cell>
        </row>
        <row r="1119">
          <cell r="C1119" t="str">
            <v xml:space="preserve">                TEXTRONICS DESIGN SYSTEMS PVT LTD                                                                   </v>
          </cell>
          <cell r="D1119">
            <v>1416</v>
          </cell>
          <cell r="H1119">
            <v>1416</v>
          </cell>
          <cell r="J1119">
            <v>-1416</v>
          </cell>
          <cell r="K1119">
            <v>-1416</v>
          </cell>
        </row>
        <row r="1120">
          <cell r="C1120" t="str">
            <v xml:space="preserve">                THANGAM GARMENT ACCESSORIES PVT LTD -CHENNAI</v>
          </cell>
          <cell r="E1120">
            <v>1</v>
          </cell>
          <cell r="F1120">
            <v>1</v>
          </cell>
          <cell r="J1120">
            <v>0</v>
          </cell>
          <cell r="K1120">
            <v>0</v>
          </cell>
        </row>
        <row r="1121">
          <cell r="C1121" t="str">
            <v xml:space="preserve">                TIRUPATI PRINT INDIA          -NEW DELHI</v>
          </cell>
          <cell r="E1121">
            <v>64411</v>
          </cell>
          <cell r="I1121">
            <v>64411</v>
          </cell>
          <cell r="J1121">
            <v>0</v>
          </cell>
          <cell r="K1121">
            <v>64411</v>
          </cell>
        </row>
        <row r="1122">
          <cell r="C1122" t="str">
            <v xml:space="preserve">                TOP LIGHT TRIMS PRIVATE LIMITED -TIRUPUR</v>
          </cell>
          <cell r="E1122">
            <v>364452.37</v>
          </cell>
          <cell r="F1122">
            <v>148923</v>
          </cell>
          <cell r="I1122">
            <v>215529.37</v>
          </cell>
          <cell r="J1122">
            <v>0</v>
          </cell>
          <cell r="K1122">
            <v>215529.37</v>
          </cell>
        </row>
        <row r="1123">
          <cell r="C1123" t="str">
            <v xml:space="preserve">                UNIQUE ENTERPRISES            -BANAGLORE</v>
          </cell>
          <cell r="E1123">
            <v>234</v>
          </cell>
          <cell r="I1123">
            <v>234</v>
          </cell>
          <cell r="J1123">
            <v>0</v>
          </cell>
          <cell r="K1123">
            <v>234</v>
          </cell>
        </row>
        <row r="1124">
          <cell r="C1124" t="str">
            <v xml:space="preserve">                UNIROYAL INDUSTRIES LTD       -PACHAKULA</v>
          </cell>
          <cell r="E1124">
            <v>1</v>
          </cell>
          <cell r="F1124">
            <v>1</v>
          </cell>
          <cell r="J1124">
            <v>0</v>
          </cell>
          <cell r="K1124">
            <v>0</v>
          </cell>
        </row>
        <row r="1125">
          <cell r="C1125" t="str">
            <v xml:space="preserve">                VIBGYOR TRIMS                 -CHENNAI</v>
          </cell>
          <cell r="E1125">
            <v>119976</v>
          </cell>
          <cell r="I1125">
            <v>119976</v>
          </cell>
          <cell r="J1125">
            <v>0</v>
          </cell>
          <cell r="K1125">
            <v>119976</v>
          </cell>
        </row>
        <row r="1126">
          <cell r="C1126" t="str">
            <v xml:space="preserve">                VIVIDEAS SOLUTIONS PVT LTD    -AHMEDABAD</v>
          </cell>
          <cell r="F1126">
            <v>54200</v>
          </cell>
          <cell r="G1126">
            <v>46329</v>
          </cell>
          <cell r="H1126">
            <v>7871</v>
          </cell>
          <cell r="J1126">
            <v>-7871</v>
          </cell>
          <cell r="K1126">
            <v>-7871</v>
          </cell>
        </row>
        <row r="1127">
          <cell r="C1127" t="str">
            <v xml:space="preserve">                VRB LABELS                    -NEW DELHI</v>
          </cell>
          <cell r="E1127">
            <v>2369</v>
          </cell>
          <cell r="I1127">
            <v>2369</v>
          </cell>
          <cell r="J1127">
            <v>0</v>
          </cell>
          <cell r="K1127">
            <v>2369</v>
          </cell>
        </row>
        <row r="1128">
          <cell r="C1128" t="str">
            <v xml:space="preserve">                WESTERN FASHION ACCESSORIES   -MUMBAI</v>
          </cell>
          <cell r="F1128">
            <v>9266</v>
          </cell>
          <cell r="G1128">
            <v>9266</v>
          </cell>
          <cell r="J1128">
            <v>0</v>
          </cell>
          <cell r="K1128">
            <v>0</v>
          </cell>
        </row>
        <row r="1129">
          <cell r="C1129" t="str">
            <v xml:space="preserve">                YASHRAJ INDUSTRIES            -MUMBAI</v>
          </cell>
          <cell r="E1129">
            <v>89</v>
          </cell>
          <cell r="I1129">
            <v>89</v>
          </cell>
          <cell r="J1129">
            <v>0</v>
          </cell>
          <cell r="K1129">
            <v>89</v>
          </cell>
        </row>
        <row r="1130">
          <cell r="C1130" t="str">
            <v xml:space="preserve">            FABRIC</v>
          </cell>
          <cell r="E1130">
            <v>50338617.920000002</v>
          </cell>
          <cell r="F1130">
            <v>23701576</v>
          </cell>
          <cell r="G1130">
            <v>22086732.899999999</v>
          </cell>
          <cell r="I1130">
            <v>48723774.82</v>
          </cell>
          <cell r="J1130">
            <v>0</v>
          </cell>
          <cell r="K1130">
            <v>48723774.82</v>
          </cell>
        </row>
        <row r="1131">
          <cell r="C1131" t="str">
            <v xml:space="preserve">                AARNAV FASHIONS LIMITED       -AHMEDABAD</v>
          </cell>
          <cell r="E1131">
            <v>1180.76</v>
          </cell>
          <cell r="I1131">
            <v>1180.76</v>
          </cell>
          <cell r="J1131">
            <v>0</v>
          </cell>
          <cell r="K1131">
            <v>1180.76</v>
          </cell>
        </row>
        <row r="1132">
          <cell r="C1132" t="str">
            <v xml:space="preserve">                ALFA INSTRUMENTS              -NEW DELHI</v>
          </cell>
          <cell r="E1132">
            <v>2950</v>
          </cell>
          <cell r="I1132">
            <v>2950</v>
          </cell>
          <cell r="J1132">
            <v>0</v>
          </cell>
          <cell r="K1132">
            <v>2950</v>
          </cell>
        </row>
        <row r="1133">
          <cell r="C1133" t="str">
            <v xml:space="preserve">                ALOK INDUSTRIES LIMITED       -VAPI</v>
          </cell>
          <cell r="E1133">
            <v>8017</v>
          </cell>
          <cell r="I1133">
            <v>8017</v>
          </cell>
          <cell r="J1133">
            <v>0</v>
          </cell>
          <cell r="K1133">
            <v>8017</v>
          </cell>
        </row>
        <row r="1134">
          <cell r="C1134" t="str">
            <v xml:space="preserve">                APPAREL  LINING &amp;TEXTILES  PVT  LTD -BANGALORE</v>
          </cell>
          <cell r="E1134">
            <v>2417331.7999999998</v>
          </cell>
          <cell r="F1134">
            <v>509264</v>
          </cell>
          <cell r="G1134">
            <v>12320</v>
          </cell>
          <cell r="I1134">
            <v>1920387.8</v>
          </cell>
          <cell r="J1134">
            <v>0</v>
          </cell>
          <cell r="K1134">
            <v>1920387.8</v>
          </cell>
        </row>
        <row r="1135">
          <cell r="C1135" t="str">
            <v xml:space="preserve">                APT KNITS                     -LUDHIANA</v>
          </cell>
          <cell r="E1135">
            <v>4363</v>
          </cell>
          <cell r="F1135">
            <v>4363</v>
          </cell>
          <cell r="G1135">
            <v>1740</v>
          </cell>
          <cell r="I1135">
            <v>1740</v>
          </cell>
          <cell r="J1135">
            <v>0</v>
          </cell>
          <cell r="K1135">
            <v>1740</v>
          </cell>
        </row>
        <row r="1136">
          <cell r="C1136" t="str">
            <v xml:space="preserve">                ARIHANT SYNTEX                -AHMEDABAD</v>
          </cell>
          <cell r="E1136">
            <v>5930</v>
          </cell>
          <cell r="I1136">
            <v>5930</v>
          </cell>
          <cell r="J1136">
            <v>0</v>
          </cell>
          <cell r="K1136">
            <v>5930</v>
          </cell>
        </row>
        <row r="1137">
          <cell r="C1137" t="str">
            <v xml:space="preserve">                ARTHANARI LOOM CENTRE (TEXTILE) PVT. LTD. -SALEM</v>
          </cell>
          <cell r="E1137">
            <v>12679</v>
          </cell>
          <cell r="I1137">
            <v>12679</v>
          </cell>
          <cell r="J1137">
            <v>0</v>
          </cell>
          <cell r="K1137">
            <v>12679</v>
          </cell>
        </row>
        <row r="1138">
          <cell r="C1138" t="str">
            <v xml:space="preserve">                ARVIND LIMITED  (DENIM DIVISION) -AHMEDABAD</v>
          </cell>
          <cell r="E1138">
            <v>9450</v>
          </cell>
          <cell r="I1138">
            <v>9450</v>
          </cell>
          <cell r="J1138">
            <v>0</v>
          </cell>
          <cell r="K1138">
            <v>9450</v>
          </cell>
        </row>
        <row r="1139">
          <cell r="C1139" t="str">
            <v xml:space="preserve">                ASERA SALES CORPORATION       -BANGALORE</v>
          </cell>
          <cell r="E1139">
            <v>193436</v>
          </cell>
          <cell r="F1139">
            <v>193436</v>
          </cell>
          <cell r="J1139">
            <v>0</v>
          </cell>
          <cell r="K1139">
            <v>0</v>
          </cell>
        </row>
        <row r="1140">
          <cell r="C1140" t="str">
            <v xml:space="preserve">                ASHIMA LTD                    -AHMEDABAD</v>
          </cell>
          <cell r="E1140">
            <v>3825062.5</v>
          </cell>
          <cell r="F1140">
            <v>3692825</v>
          </cell>
          <cell r="G1140">
            <v>8986</v>
          </cell>
          <cell r="I1140">
            <v>141223.5</v>
          </cell>
          <cell r="J1140">
            <v>0</v>
          </cell>
          <cell r="K1140">
            <v>141223.5</v>
          </cell>
        </row>
        <row r="1141">
          <cell r="C1141" t="str">
            <v xml:space="preserve">                ASHVIRA FASHIONS PVT .LTD.    -MUMBAI</v>
          </cell>
          <cell r="E1141">
            <v>459240</v>
          </cell>
          <cell r="F1141">
            <v>512216</v>
          </cell>
          <cell r="H1141">
            <v>52976</v>
          </cell>
          <cell r="J1141">
            <v>-52976</v>
          </cell>
          <cell r="K1141">
            <v>-52976</v>
          </cell>
        </row>
        <row r="1142">
          <cell r="C1142" t="str">
            <v xml:space="preserve">                ASLEE COTS ( A UNIT OF ASHVIRA INDUSTRIES LLP) -MUMBAI</v>
          </cell>
          <cell r="D1142">
            <v>8704</v>
          </cell>
          <cell r="H1142">
            <v>8704</v>
          </cell>
          <cell r="J1142">
            <v>-8704</v>
          </cell>
          <cell r="K1142">
            <v>-8704</v>
          </cell>
        </row>
        <row r="1143">
          <cell r="C1143" t="str">
            <v xml:space="preserve">                AURO TEXTILES(A UNIT OF VARDHMAN TEXTIL -SOLAN</v>
          </cell>
          <cell r="E1143">
            <v>10533.88</v>
          </cell>
          <cell r="I1143">
            <v>10533.88</v>
          </cell>
          <cell r="J1143">
            <v>0</v>
          </cell>
          <cell r="K1143">
            <v>10533.88</v>
          </cell>
        </row>
        <row r="1144">
          <cell r="C1144" t="str">
            <v xml:space="preserve">                BANSWARA SYNTEX LIMITED       -JAIPUR</v>
          </cell>
          <cell r="E1144">
            <v>8295</v>
          </cell>
          <cell r="I1144">
            <v>8295</v>
          </cell>
          <cell r="J1144">
            <v>0</v>
          </cell>
          <cell r="K1144">
            <v>8295</v>
          </cell>
        </row>
        <row r="1145">
          <cell r="C1145" t="str">
            <v xml:space="preserve">                BHAGSONS                      -LUDHIANA</v>
          </cell>
          <cell r="E1145">
            <v>1365</v>
          </cell>
          <cell r="I1145">
            <v>1365</v>
          </cell>
          <cell r="J1145">
            <v>0</v>
          </cell>
          <cell r="K1145">
            <v>1365</v>
          </cell>
        </row>
        <row r="1146">
          <cell r="C1146" t="str">
            <v xml:space="preserve">                BHAGWAN ENTERPRISES TEXTILES PVT LTD -MUMBAI</v>
          </cell>
          <cell r="E1146">
            <v>15300</v>
          </cell>
          <cell r="I1146">
            <v>15300</v>
          </cell>
          <cell r="J1146">
            <v>0</v>
          </cell>
          <cell r="K1146">
            <v>15300</v>
          </cell>
        </row>
        <row r="1147">
          <cell r="C1147" t="str">
            <v xml:space="preserve">                BHAGWAN FABRICS               -MUMBAI</v>
          </cell>
          <cell r="E1147">
            <v>9128</v>
          </cell>
          <cell r="I1147">
            <v>9128</v>
          </cell>
          <cell r="J1147">
            <v>0</v>
          </cell>
          <cell r="K1147">
            <v>9128</v>
          </cell>
        </row>
        <row r="1148">
          <cell r="C1148" t="str">
            <v xml:space="preserve">                BRFL TEXTILES PRIVATE LIMITED -MUMBAI</v>
          </cell>
          <cell r="D1148">
            <v>30008</v>
          </cell>
          <cell r="H1148">
            <v>30008</v>
          </cell>
          <cell r="J1148">
            <v>-30008</v>
          </cell>
          <cell r="K1148">
            <v>-30008</v>
          </cell>
        </row>
        <row r="1149">
          <cell r="C1149" t="str">
            <v xml:space="preserve">                D.S.INTERNATIONAL             -NEW DELHI</v>
          </cell>
          <cell r="E1149">
            <v>257823</v>
          </cell>
          <cell r="I1149">
            <v>257823</v>
          </cell>
          <cell r="J1149">
            <v>0</v>
          </cell>
          <cell r="K1149">
            <v>257823</v>
          </cell>
        </row>
        <row r="1150">
          <cell r="C1150" t="str">
            <v xml:space="preserve">                DAMAN TEXTILES                -LUDHIANA</v>
          </cell>
          <cell r="E1150">
            <v>5126410.41</v>
          </cell>
          <cell r="F1150">
            <v>500000</v>
          </cell>
          <cell r="G1150">
            <v>7812</v>
          </cell>
          <cell r="I1150">
            <v>4634222.41</v>
          </cell>
          <cell r="J1150">
            <v>0</v>
          </cell>
          <cell r="K1150">
            <v>4634222.41</v>
          </cell>
        </row>
        <row r="1151">
          <cell r="C1151" t="str">
            <v xml:space="preserve">                DINESH EXPORTS PRIVATE LIMITED -CHENNAI</v>
          </cell>
          <cell r="E1151">
            <v>141580</v>
          </cell>
          <cell r="I1151">
            <v>141580</v>
          </cell>
          <cell r="J1151">
            <v>0</v>
          </cell>
          <cell r="K1151">
            <v>141580</v>
          </cell>
        </row>
        <row r="1152">
          <cell r="C1152" t="str">
            <v xml:space="preserve">                DM FASHIONS                   -LUDHIANA</v>
          </cell>
          <cell r="D1152">
            <v>1621</v>
          </cell>
          <cell r="H1152">
            <v>1621</v>
          </cell>
          <cell r="J1152">
            <v>-1621</v>
          </cell>
          <cell r="K1152">
            <v>-1621</v>
          </cell>
        </row>
        <row r="1153">
          <cell r="C1153" t="str">
            <v xml:space="preserve">                DONEAR INDUTRIES LTD          -SURAT</v>
          </cell>
          <cell r="D1153">
            <v>4830</v>
          </cell>
          <cell r="H1153">
            <v>4830</v>
          </cell>
          <cell r="J1153">
            <v>-4830</v>
          </cell>
          <cell r="K1153">
            <v>-4830</v>
          </cell>
        </row>
        <row r="1154">
          <cell r="C1154" t="str">
            <v xml:space="preserve">                EURO SUITS MANUFACTURING CO PVT LTD -BANAGLORE</v>
          </cell>
          <cell r="E1154">
            <v>1</v>
          </cell>
          <cell r="F1154">
            <v>1</v>
          </cell>
          <cell r="J1154">
            <v>0</v>
          </cell>
          <cell r="K1154">
            <v>0</v>
          </cell>
        </row>
        <row r="1155">
          <cell r="C1155" t="str">
            <v xml:space="preserve">                EXCLUSIVE OVERSEAS P LTD      -BANGALORE</v>
          </cell>
          <cell r="E1155">
            <v>1169894</v>
          </cell>
          <cell r="F1155">
            <v>150938</v>
          </cell>
          <cell r="I1155">
            <v>1018956</v>
          </cell>
          <cell r="J1155">
            <v>0</v>
          </cell>
          <cell r="K1155">
            <v>1018956</v>
          </cell>
        </row>
        <row r="1156">
          <cell r="C1156" t="str">
            <v xml:space="preserve">                FAIR FAX EXPORTS PVT LTD      -NOIDA</v>
          </cell>
          <cell r="D1156">
            <v>796796</v>
          </cell>
          <cell r="H1156">
            <v>796796</v>
          </cell>
          <cell r="J1156">
            <v>-796796</v>
          </cell>
          <cell r="K1156">
            <v>-796796</v>
          </cell>
        </row>
        <row r="1157">
          <cell r="C1157" t="str">
            <v xml:space="preserve">                FORMAL CLOTHING COMPANY       -BANAGLORE</v>
          </cell>
          <cell r="D1157">
            <v>5443</v>
          </cell>
          <cell r="H1157">
            <v>5443</v>
          </cell>
          <cell r="J1157">
            <v>-5443</v>
          </cell>
          <cell r="K1157">
            <v>-5443</v>
          </cell>
        </row>
        <row r="1158">
          <cell r="C1158" t="str">
            <v xml:space="preserve">                GOODWEAR FASHIONS PRIVATE LIMITED -GURUGRAM</v>
          </cell>
          <cell r="E1158">
            <v>76864</v>
          </cell>
          <cell r="F1158">
            <v>76864</v>
          </cell>
          <cell r="J1158">
            <v>0</v>
          </cell>
          <cell r="K1158">
            <v>0</v>
          </cell>
        </row>
        <row r="1159">
          <cell r="C1159" t="str">
            <v xml:space="preserve">                GOPI SYNTHETICS PVT LTD.      -AHMEDABAD</v>
          </cell>
          <cell r="D1159">
            <v>1600</v>
          </cell>
          <cell r="H1159">
            <v>1600</v>
          </cell>
          <cell r="J1159">
            <v>-1600</v>
          </cell>
          <cell r="K1159">
            <v>-1600</v>
          </cell>
        </row>
        <row r="1160">
          <cell r="C1160" t="str">
            <v xml:space="preserve">                GRAPES FABRICS PVT LTD        -AHMEDABAD</v>
          </cell>
          <cell r="D1160">
            <v>4171</v>
          </cell>
          <cell r="H1160">
            <v>4171</v>
          </cell>
          <cell r="J1160">
            <v>-4171</v>
          </cell>
          <cell r="K1160">
            <v>-4171</v>
          </cell>
        </row>
        <row r="1161">
          <cell r="C1161" t="str">
            <v xml:space="preserve">                GUNIAA                                                                                              </v>
          </cell>
          <cell r="E1161">
            <v>1260</v>
          </cell>
          <cell r="F1161">
            <v>3150</v>
          </cell>
          <cell r="G1161">
            <v>3150</v>
          </cell>
          <cell r="I1161">
            <v>1260</v>
          </cell>
          <cell r="J1161">
            <v>0</v>
          </cell>
          <cell r="K1161">
            <v>1260</v>
          </cell>
        </row>
        <row r="1162">
          <cell r="C1162" t="str">
            <v xml:space="preserve">                HONGKONG TROPICAL LIMITED     -KOWLOON</v>
          </cell>
          <cell r="E1162">
            <v>264137.44</v>
          </cell>
          <cell r="I1162">
            <v>264137.44</v>
          </cell>
          <cell r="J1162">
            <v>0</v>
          </cell>
          <cell r="K1162">
            <v>264137.44</v>
          </cell>
        </row>
        <row r="1163">
          <cell r="C1163" t="str">
            <v xml:space="preserve">                INDIGO MULTIFAB PVT LTD       -NEW DELHI</v>
          </cell>
          <cell r="E1163">
            <v>525</v>
          </cell>
          <cell r="I1163">
            <v>525</v>
          </cell>
          <cell r="J1163">
            <v>0</v>
          </cell>
          <cell r="K1163">
            <v>525</v>
          </cell>
        </row>
        <row r="1164">
          <cell r="C1164" t="str">
            <v xml:space="preserve">                ISA INTERFAB                  -BANGALORE</v>
          </cell>
          <cell r="E1164">
            <v>353659</v>
          </cell>
          <cell r="G1164">
            <v>355936</v>
          </cell>
          <cell r="I1164">
            <v>709595</v>
          </cell>
          <cell r="J1164">
            <v>0</v>
          </cell>
          <cell r="K1164">
            <v>709595</v>
          </cell>
        </row>
        <row r="1165">
          <cell r="C1165" t="str">
            <v xml:space="preserve">                JAIN CORD INDUSTRIES PVT LTD - UTTAR PRADESH -MATHURA</v>
          </cell>
          <cell r="D1165">
            <v>72131</v>
          </cell>
          <cell r="H1165">
            <v>72131</v>
          </cell>
          <cell r="J1165">
            <v>-72131</v>
          </cell>
          <cell r="K1165">
            <v>-72131</v>
          </cell>
        </row>
        <row r="1166">
          <cell r="C1166" t="str">
            <v xml:space="preserve">                JAIN IMPEX                    -CHENNAI</v>
          </cell>
          <cell r="E1166">
            <v>337036</v>
          </cell>
          <cell r="G1166">
            <v>630</v>
          </cell>
          <cell r="I1166">
            <v>337666</v>
          </cell>
          <cell r="J1166">
            <v>0</v>
          </cell>
          <cell r="K1166">
            <v>337666</v>
          </cell>
        </row>
        <row r="1167">
          <cell r="C1167" t="str">
            <v xml:space="preserve">                JAINCORD INDUSTRIES PVT LTD   -GURGOAN</v>
          </cell>
          <cell r="E1167">
            <v>68426</v>
          </cell>
          <cell r="I1167">
            <v>68426</v>
          </cell>
          <cell r="J1167">
            <v>0</v>
          </cell>
          <cell r="K1167">
            <v>68426</v>
          </cell>
        </row>
        <row r="1168">
          <cell r="C1168" t="str">
            <v xml:space="preserve">                JASKIRAT TEXTILES             -LUDHIANA</v>
          </cell>
          <cell r="E1168">
            <v>1586851</v>
          </cell>
          <cell r="G1168">
            <v>3497</v>
          </cell>
          <cell r="I1168">
            <v>1590348</v>
          </cell>
          <cell r="J1168">
            <v>0</v>
          </cell>
          <cell r="K1168">
            <v>1590348</v>
          </cell>
        </row>
        <row r="1169">
          <cell r="C1169" t="str">
            <v xml:space="preserve">                JCT LIMITED                   -PHAGWARA</v>
          </cell>
          <cell r="D1169">
            <v>69085.789999999994</v>
          </cell>
          <cell r="H1169">
            <v>69085.789999999994</v>
          </cell>
          <cell r="J1169">
            <v>-69085.789999999994</v>
          </cell>
          <cell r="K1169">
            <v>-69085.789999999994</v>
          </cell>
        </row>
        <row r="1170">
          <cell r="C1170" t="str">
            <v xml:space="preserve">                KANNAV INTERNATIONAL          -LUDHIANA</v>
          </cell>
          <cell r="E1170">
            <v>4071530</v>
          </cell>
          <cell r="I1170">
            <v>4071530</v>
          </cell>
          <cell r="J1170">
            <v>0</v>
          </cell>
          <cell r="K1170">
            <v>4071530</v>
          </cell>
        </row>
        <row r="1171">
          <cell r="C1171" t="str">
            <v xml:space="preserve">                KARLE &amp; COMPANY               -BANGALORE</v>
          </cell>
          <cell r="D1171">
            <v>80395</v>
          </cell>
          <cell r="H1171">
            <v>80395</v>
          </cell>
          <cell r="J1171">
            <v>-80395</v>
          </cell>
          <cell r="K1171">
            <v>-80395</v>
          </cell>
        </row>
        <row r="1172">
          <cell r="C1172" t="str">
            <v xml:space="preserve">                KAY JAIN PROCESSORS           -LUDHIANA</v>
          </cell>
          <cell r="G1172">
            <v>8201.0300000000007</v>
          </cell>
          <cell r="I1172">
            <v>8201.0300000000007</v>
          </cell>
          <cell r="J1172">
            <v>0</v>
          </cell>
          <cell r="K1172">
            <v>8201.0300000000007</v>
          </cell>
        </row>
        <row r="1173">
          <cell r="C1173" t="str">
            <v xml:space="preserve">                KG DENIM LIMITED              -COIMBATORE</v>
          </cell>
          <cell r="E1173">
            <v>2188593</v>
          </cell>
          <cell r="F1173">
            <v>2230631</v>
          </cell>
          <cell r="G1173">
            <v>473</v>
          </cell>
          <cell r="H1173">
            <v>41565</v>
          </cell>
          <cell r="J1173">
            <v>-41565</v>
          </cell>
          <cell r="K1173">
            <v>-41565</v>
          </cell>
        </row>
        <row r="1174">
          <cell r="C1174" t="str">
            <v xml:space="preserve">                KHAWAISH CREATIONS            -LUDHIANA</v>
          </cell>
          <cell r="D1174">
            <v>34000</v>
          </cell>
          <cell r="H1174">
            <v>34000</v>
          </cell>
          <cell r="J1174">
            <v>-34000</v>
          </cell>
          <cell r="K1174">
            <v>-34000</v>
          </cell>
        </row>
        <row r="1175">
          <cell r="C1175" t="str">
            <v xml:space="preserve">                KRIVI ENERGY PVT LTD ( KRIVI TEX ) -MUMBAI</v>
          </cell>
          <cell r="E1175">
            <v>44779</v>
          </cell>
          <cell r="F1175">
            <v>91513</v>
          </cell>
          <cell r="G1175">
            <v>33912</v>
          </cell>
          <cell r="H1175">
            <v>12822</v>
          </cell>
          <cell r="J1175">
            <v>-12822</v>
          </cell>
          <cell r="K1175">
            <v>-12822</v>
          </cell>
        </row>
        <row r="1176">
          <cell r="C1176" t="str">
            <v xml:space="preserve">                KUDU KNIT PROCESS PVT LTD     -LUDHIANA</v>
          </cell>
          <cell r="D1176">
            <v>47775</v>
          </cell>
          <cell r="F1176">
            <v>31314</v>
          </cell>
          <cell r="G1176">
            <v>24870</v>
          </cell>
          <cell r="H1176">
            <v>54219</v>
          </cell>
          <cell r="J1176">
            <v>-54219</v>
          </cell>
          <cell r="K1176">
            <v>-54219</v>
          </cell>
        </row>
        <row r="1177">
          <cell r="C1177" t="str">
            <v xml:space="preserve">                M H FABRICS                   -MUMBAI</v>
          </cell>
          <cell r="E1177">
            <v>130139</v>
          </cell>
          <cell r="I1177">
            <v>130139</v>
          </cell>
          <cell r="J1177">
            <v>0</v>
          </cell>
          <cell r="K1177">
            <v>130139</v>
          </cell>
        </row>
        <row r="1178">
          <cell r="C1178" t="str">
            <v xml:space="preserve">                M M FABRICS SOURCING LLP      -BELLARY</v>
          </cell>
          <cell r="D1178">
            <v>2594</v>
          </cell>
          <cell r="H1178">
            <v>2594</v>
          </cell>
          <cell r="J1178">
            <v>-2594</v>
          </cell>
          <cell r="K1178">
            <v>-2594</v>
          </cell>
        </row>
        <row r="1179">
          <cell r="C1179" t="str">
            <v xml:space="preserve">                M.M.EXPORTS                   -ICHALKARANJ</v>
          </cell>
          <cell r="E1179">
            <v>700191</v>
          </cell>
          <cell r="F1179">
            <v>581891</v>
          </cell>
          <cell r="G1179">
            <v>265040</v>
          </cell>
          <cell r="I1179">
            <v>383340</v>
          </cell>
          <cell r="J1179">
            <v>0</v>
          </cell>
          <cell r="K1179">
            <v>383340</v>
          </cell>
        </row>
        <row r="1180">
          <cell r="C1180" t="str">
            <v xml:space="preserve">                MAHASHAKTHI TEXTILE INDIA     -BANGALORE</v>
          </cell>
          <cell r="E1180">
            <v>755156</v>
          </cell>
          <cell r="G1180">
            <v>215128</v>
          </cell>
          <cell r="I1180">
            <v>970284</v>
          </cell>
          <cell r="J1180">
            <v>0</v>
          </cell>
          <cell r="K1180">
            <v>970284</v>
          </cell>
        </row>
        <row r="1181">
          <cell r="C1181" t="str">
            <v xml:space="preserve">                MANALI MILLS (INDIA)          -MUMBAI</v>
          </cell>
          <cell r="E1181">
            <v>614994</v>
          </cell>
          <cell r="F1181">
            <v>390909</v>
          </cell>
          <cell r="G1181">
            <v>832067</v>
          </cell>
          <cell r="I1181">
            <v>1056152</v>
          </cell>
          <cell r="J1181">
            <v>0</v>
          </cell>
          <cell r="K1181">
            <v>1056152</v>
          </cell>
        </row>
        <row r="1182">
          <cell r="C1182" t="str">
            <v xml:space="preserve">                MANJOT TRADING COMPANY        -LUDHIANA</v>
          </cell>
          <cell r="E1182">
            <v>13125</v>
          </cell>
          <cell r="I1182">
            <v>13125</v>
          </cell>
          <cell r="J1182">
            <v>0</v>
          </cell>
          <cell r="K1182">
            <v>13125</v>
          </cell>
        </row>
        <row r="1183">
          <cell r="C1183" t="str">
            <v xml:space="preserve">                MARUTHI KNITTERSS             -TIRUPUR</v>
          </cell>
          <cell r="E1183">
            <v>1975431</v>
          </cell>
          <cell r="F1183">
            <v>1615604</v>
          </cell>
          <cell r="G1183">
            <v>738558</v>
          </cell>
          <cell r="I1183">
            <v>1098385</v>
          </cell>
          <cell r="J1183">
            <v>0</v>
          </cell>
          <cell r="K1183">
            <v>1098385</v>
          </cell>
        </row>
        <row r="1184">
          <cell r="C1184" t="str">
            <v xml:space="preserve">                MAYKA LIFESTYLE               -MUMBAI</v>
          </cell>
          <cell r="E1184">
            <v>27001</v>
          </cell>
          <cell r="F1184">
            <v>55876</v>
          </cell>
          <cell r="H1184">
            <v>28875</v>
          </cell>
          <cell r="J1184">
            <v>-28875</v>
          </cell>
          <cell r="K1184">
            <v>-28875</v>
          </cell>
        </row>
        <row r="1185">
          <cell r="C1185" t="str">
            <v xml:space="preserve">                MAYONN CLOTHINGS              -TIRUCHENGODE</v>
          </cell>
          <cell r="D1185">
            <v>9963</v>
          </cell>
          <cell r="H1185">
            <v>9963</v>
          </cell>
          <cell r="J1185">
            <v>-9963</v>
          </cell>
          <cell r="K1185">
            <v>-9963</v>
          </cell>
        </row>
        <row r="1186">
          <cell r="C1186" t="str">
            <v xml:space="preserve">                MOHATA FABRICS                -ICHALKARANJ</v>
          </cell>
          <cell r="E1186">
            <v>13504</v>
          </cell>
          <cell r="I1186">
            <v>13504</v>
          </cell>
          <cell r="J1186">
            <v>0</v>
          </cell>
          <cell r="K1186">
            <v>13504</v>
          </cell>
        </row>
        <row r="1187">
          <cell r="C1187" t="str">
            <v xml:space="preserve">                NAHAR INDUSTRIAL ENTERPRISES LTD -AMBALA</v>
          </cell>
          <cell r="E1187">
            <v>1147092</v>
          </cell>
          <cell r="F1187">
            <v>1173010</v>
          </cell>
          <cell r="G1187">
            <v>6442661</v>
          </cell>
          <cell r="I1187">
            <v>6416743</v>
          </cell>
          <cell r="J1187">
            <v>0</v>
          </cell>
          <cell r="K1187">
            <v>6416743</v>
          </cell>
        </row>
        <row r="1188">
          <cell r="C1188" t="str">
            <v xml:space="preserve">                NASSA TAIPEI TEXTILE MILLS LTD.                                                                     </v>
          </cell>
          <cell r="G1188">
            <v>4781</v>
          </cell>
          <cell r="I1188">
            <v>4781</v>
          </cell>
          <cell r="J1188">
            <v>0</v>
          </cell>
          <cell r="K1188">
            <v>4781</v>
          </cell>
        </row>
        <row r="1189">
          <cell r="C1189" t="str">
            <v xml:space="preserve">                NAVYUG LAMINATES              -LUDHIANA</v>
          </cell>
          <cell r="D1189">
            <v>4038</v>
          </cell>
          <cell r="H1189">
            <v>4038</v>
          </cell>
          <cell r="J1189">
            <v>-4038</v>
          </cell>
          <cell r="K1189">
            <v>-4038</v>
          </cell>
        </row>
        <row r="1190">
          <cell r="C1190" t="str">
            <v xml:space="preserve">                NIKKU RAM &amp; CO.               -NEW DELHI</v>
          </cell>
          <cell r="E1190">
            <v>366671</v>
          </cell>
          <cell r="F1190">
            <v>366670</v>
          </cell>
          <cell r="I1190">
            <v>1</v>
          </cell>
          <cell r="J1190">
            <v>0</v>
          </cell>
          <cell r="K1190">
            <v>1</v>
          </cell>
        </row>
        <row r="1191">
          <cell r="C1191" t="str">
            <v xml:space="preserve">                NITIN SPINNERS LTD.           -KOTA</v>
          </cell>
          <cell r="E1191">
            <v>1907929.92</v>
          </cell>
          <cell r="F1191">
            <v>2500493</v>
          </cell>
          <cell r="G1191">
            <v>10289599</v>
          </cell>
          <cell r="I1191">
            <v>9697035.9199999999</v>
          </cell>
          <cell r="J1191">
            <v>0</v>
          </cell>
          <cell r="K1191">
            <v>9697035.9199999999</v>
          </cell>
        </row>
        <row r="1192">
          <cell r="C1192" t="str">
            <v xml:space="preserve">                NV INTERNATIONAL              -LUDHIANA</v>
          </cell>
          <cell r="E1192">
            <v>785062.5</v>
          </cell>
          <cell r="G1192">
            <v>13389</v>
          </cell>
          <cell r="I1192">
            <v>798451.5</v>
          </cell>
          <cell r="J1192">
            <v>0</v>
          </cell>
          <cell r="K1192">
            <v>798451.5</v>
          </cell>
        </row>
        <row r="1193">
          <cell r="C1193" t="str">
            <v xml:space="preserve">                OLIVE TEX SILK MILLS PRIVATE LIMITED -MUMBAI</v>
          </cell>
          <cell r="E1193">
            <v>98713</v>
          </cell>
          <cell r="F1193">
            <v>98713</v>
          </cell>
          <cell r="J1193">
            <v>0</v>
          </cell>
          <cell r="K1193">
            <v>0</v>
          </cell>
        </row>
        <row r="1194">
          <cell r="C1194" t="str">
            <v xml:space="preserve">                PARSHWA ENTERPRISES           -ICHALKARANJ</v>
          </cell>
          <cell r="E1194">
            <v>3155639.5</v>
          </cell>
          <cell r="F1194">
            <v>118428</v>
          </cell>
          <cell r="G1194">
            <v>698149</v>
          </cell>
          <cell r="I1194">
            <v>3735360.5</v>
          </cell>
          <cell r="J1194">
            <v>0</v>
          </cell>
          <cell r="K1194">
            <v>3735360.5</v>
          </cell>
        </row>
        <row r="1195">
          <cell r="C1195" t="str">
            <v xml:space="preserve">                PI COTTEX PRIVATE LIMITED     -LUDHIANA</v>
          </cell>
          <cell r="G1195">
            <v>3112</v>
          </cell>
          <cell r="I1195">
            <v>3112</v>
          </cell>
          <cell r="J1195">
            <v>0</v>
          </cell>
          <cell r="K1195">
            <v>3112</v>
          </cell>
        </row>
        <row r="1196">
          <cell r="C1196" t="str">
            <v xml:space="preserve">                PIYUTEX SYNFAB (I) PVT LTD    -MUMBAI</v>
          </cell>
          <cell r="E1196">
            <v>2003</v>
          </cell>
          <cell r="I1196">
            <v>2003</v>
          </cell>
          <cell r="J1196">
            <v>0</v>
          </cell>
          <cell r="K1196">
            <v>2003</v>
          </cell>
        </row>
        <row r="1197">
          <cell r="C1197" t="str">
            <v xml:space="preserve">                POLKA CLOTHING CO.            -LUDHIANA</v>
          </cell>
          <cell r="E1197">
            <v>4769</v>
          </cell>
          <cell r="I1197">
            <v>4769</v>
          </cell>
          <cell r="J1197">
            <v>0</v>
          </cell>
          <cell r="K1197">
            <v>4769</v>
          </cell>
        </row>
        <row r="1198">
          <cell r="C1198" t="str">
            <v xml:space="preserve">                POSITEX PRIVATE LIMITED       -DELHI</v>
          </cell>
          <cell r="E1198">
            <v>2979</v>
          </cell>
          <cell r="F1198">
            <v>2979</v>
          </cell>
          <cell r="J1198">
            <v>0</v>
          </cell>
          <cell r="K1198">
            <v>0</v>
          </cell>
        </row>
        <row r="1199">
          <cell r="C1199" t="str">
            <v xml:space="preserve">                PRATEEKS COLLECTION           -BANAGLORE</v>
          </cell>
          <cell r="F1199">
            <v>1470</v>
          </cell>
          <cell r="H1199">
            <v>1470</v>
          </cell>
          <cell r="J1199">
            <v>-1470</v>
          </cell>
          <cell r="K1199">
            <v>-1470</v>
          </cell>
        </row>
        <row r="1200">
          <cell r="C1200" t="str">
            <v xml:space="preserve">                PRINCE FABRICS                -LUDHIANA</v>
          </cell>
          <cell r="E1200">
            <v>7446</v>
          </cell>
          <cell r="I1200">
            <v>7446</v>
          </cell>
          <cell r="J1200">
            <v>0</v>
          </cell>
          <cell r="K1200">
            <v>7446</v>
          </cell>
        </row>
        <row r="1201">
          <cell r="C1201" t="str">
            <v xml:space="preserve">                RAYMOND UCO DENIM PRIVATE LIMITED -BANAGLORE</v>
          </cell>
          <cell r="E1201">
            <v>3541</v>
          </cell>
          <cell r="I1201">
            <v>3541</v>
          </cell>
          <cell r="J1201">
            <v>0</v>
          </cell>
          <cell r="K1201">
            <v>3541</v>
          </cell>
        </row>
        <row r="1202">
          <cell r="C1202" t="str">
            <v xml:space="preserve">                SANYA FABRICS                 -LUDHIANA</v>
          </cell>
          <cell r="D1202">
            <v>5032</v>
          </cell>
          <cell r="F1202">
            <v>88110</v>
          </cell>
          <cell r="H1202">
            <v>93142</v>
          </cell>
          <cell r="J1202">
            <v>-93142</v>
          </cell>
          <cell r="K1202">
            <v>-93142</v>
          </cell>
        </row>
        <row r="1203">
          <cell r="C1203" t="str">
            <v xml:space="preserve">                SGV TEX FAB                   -MUMBAI</v>
          </cell>
          <cell r="E1203">
            <v>1</v>
          </cell>
          <cell r="F1203">
            <v>1</v>
          </cell>
          <cell r="J1203">
            <v>0</v>
          </cell>
          <cell r="K1203">
            <v>0</v>
          </cell>
        </row>
        <row r="1204">
          <cell r="C1204" t="str">
            <v xml:space="preserve">                SHAILEES EXPORTS              -SURAT</v>
          </cell>
          <cell r="E1204">
            <v>7032</v>
          </cell>
          <cell r="I1204">
            <v>7032</v>
          </cell>
          <cell r="J1204">
            <v>0</v>
          </cell>
          <cell r="K1204">
            <v>7032</v>
          </cell>
        </row>
        <row r="1205">
          <cell r="C1205" t="str">
            <v xml:space="preserve">                SHREE BAJRANG AGENCIES        -BANGALORE</v>
          </cell>
          <cell r="E1205">
            <v>18252</v>
          </cell>
          <cell r="I1205">
            <v>18252</v>
          </cell>
          <cell r="J1205">
            <v>0</v>
          </cell>
          <cell r="K1205">
            <v>18252</v>
          </cell>
        </row>
        <row r="1206">
          <cell r="C1206" t="str">
            <v xml:space="preserve">                SHREE KRISHNA KNITS           -BANGALORE</v>
          </cell>
          <cell r="E1206">
            <v>3262193</v>
          </cell>
          <cell r="F1206">
            <v>2569894</v>
          </cell>
          <cell r="G1206">
            <v>1709720.87</v>
          </cell>
          <cell r="I1206">
            <v>2402019.87</v>
          </cell>
          <cell r="J1206">
            <v>0</v>
          </cell>
          <cell r="K1206">
            <v>2402019.87</v>
          </cell>
        </row>
        <row r="1207">
          <cell r="C1207" t="str">
            <v xml:space="preserve">                SHRI PONVEL TEXTILES          -BANGALORE</v>
          </cell>
          <cell r="E1207">
            <v>158</v>
          </cell>
          <cell r="I1207">
            <v>158</v>
          </cell>
          <cell r="J1207">
            <v>0</v>
          </cell>
          <cell r="K1207">
            <v>158</v>
          </cell>
        </row>
        <row r="1208">
          <cell r="C1208" t="str">
            <v xml:space="preserve">                SHUBH SWASAN (I) PRIVATE LIMITED -CHENNAI</v>
          </cell>
          <cell r="E1208">
            <v>151200</v>
          </cell>
          <cell r="I1208">
            <v>151200</v>
          </cell>
          <cell r="J1208">
            <v>0</v>
          </cell>
          <cell r="K1208">
            <v>151200</v>
          </cell>
        </row>
        <row r="1209">
          <cell r="C1209" t="str">
            <v xml:space="preserve">                SHUBHAVI ENTERPRISES          -LUDHIANA</v>
          </cell>
          <cell r="E1209">
            <v>883168</v>
          </cell>
          <cell r="F1209">
            <v>883168</v>
          </cell>
          <cell r="J1209">
            <v>0</v>
          </cell>
          <cell r="K1209">
            <v>0</v>
          </cell>
        </row>
        <row r="1210">
          <cell r="C1210" t="str">
            <v xml:space="preserve">                SILVERLINE FASHION FABRICS LTD -BHIWANDI</v>
          </cell>
          <cell r="E1210">
            <v>5049101</v>
          </cell>
          <cell r="F1210">
            <v>4308085</v>
          </cell>
          <cell r="I1210">
            <v>741016</v>
          </cell>
          <cell r="J1210">
            <v>0</v>
          </cell>
          <cell r="K1210">
            <v>741016</v>
          </cell>
        </row>
        <row r="1211">
          <cell r="C1211" t="str">
            <v xml:space="preserve">                SRI MARUTHI VASTRAS PVT.LTD.  -BANAGLORE</v>
          </cell>
          <cell r="F1211">
            <v>29327</v>
          </cell>
          <cell r="G1211">
            <v>29327</v>
          </cell>
          <cell r="J1211">
            <v>0</v>
          </cell>
          <cell r="K1211">
            <v>0</v>
          </cell>
        </row>
        <row r="1212">
          <cell r="C1212" t="str">
            <v xml:space="preserve">                STANDARD WOOLEN MILLS         -LUDHIANA</v>
          </cell>
          <cell r="E1212">
            <v>2169325</v>
          </cell>
          <cell r="F1212">
            <v>42809</v>
          </cell>
          <cell r="I1212">
            <v>2126516</v>
          </cell>
          <cell r="J1212">
            <v>0</v>
          </cell>
          <cell r="K1212">
            <v>2126516</v>
          </cell>
        </row>
        <row r="1213">
          <cell r="C1213" t="str">
            <v xml:space="preserve">                SWAN ENERGY LIMITED           -AHMEDABAD</v>
          </cell>
          <cell r="E1213">
            <v>851383</v>
          </cell>
          <cell r="F1213">
            <v>862345</v>
          </cell>
          <cell r="G1213">
            <v>377424</v>
          </cell>
          <cell r="I1213">
            <v>366462</v>
          </cell>
          <cell r="J1213">
            <v>0</v>
          </cell>
          <cell r="K1213">
            <v>366462</v>
          </cell>
        </row>
        <row r="1214">
          <cell r="C1214" t="str">
            <v xml:space="preserve">                TEXCHEM GLOBAL                -LUDHIANA</v>
          </cell>
          <cell r="E1214">
            <v>3415003</v>
          </cell>
          <cell r="G1214">
            <v>6248</v>
          </cell>
          <cell r="I1214">
            <v>3421251</v>
          </cell>
          <cell r="J1214">
            <v>0</v>
          </cell>
          <cell r="K1214">
            <v>3421251</v>
          </cell>
        </row>
        <row r="1215">
          <cell r="C1215" t="str">
            <v xml:space="preserve">                TEXCHEM GLOBAL DELHI          -NORTH DELHI</v>
          </cell>
          <cell r="E1215">
            <v>995826</v>
          </cell>
          <cell r="I1215">
            <v>995826</v>
          </cell>
          <cell r="J1215">
            <v>0</v>
          </cell>
          <cell r="K1215">
            <v>995826</v>
          </cell>
        </row>
        <row r="1216">
          <cell r="C1216" t="str">
            <v xml:space="preserve">                TROPICAL EXIM INTERNATIONAL PVT. LT-NEW DELHI</v>
          </cell>
          <cell r="E1216">
            <v>48416</v>
          </cell>
          <cell r="I1216">
            <v>48416</v>
          </cell>
          <cell r="J1216">
            <v>0</v>
          </cell>
          <cell r="K1216">
            <v>48416</v>
          </cell>
        </row>
        <row r="1217">
          <cell r="C1217" t="str">
            <v xml:space="preserve">                UKNITEX FASHION PVT LTD       -AHMEDABAD</v>
          </cell>
          <cell r="E1217">
            <v>62429</v>
          </cell>
          <cell r="I1217">
            <v>62429</v>
          </cell>
          <cell r="J1217">
            <v>0</v>
          </cell>
          <cell r="K1217">
            <v>62429</v>
          </cell>
        </row>
        <row r="1218">
          <cell r="C1218" t="str">
            <v xml:space="preserve">                VAAHO INDUSTRIES PRIVATE LIMITED -AMRITSAR</v>
          </cell>
          <cell r="E1218">
            <v>15277</v>
          </cell>
          <cell r="F1218">
            <v>15277</v>
          </cell>
          <cell r="J1218">
            <v>0</v>
          </cell>
          <cell r="K1218">
            <v>0</v>
          </cell>
        </row>
        <row r="1219">
          <cell r="C1219" t="str">
            <v xml:space="preserve">                VARDHMAN FABRICS ( A UNIT OF VARDHMAN TEXTILES LTD ) -TEHSIL</v>
          </cell>
          <cell r="D1219">
            <v>371907</v>
          </cell>
          <cell r="H1219">
            <v>371907</v>
          </cell>
          <cell r="J1219">
            <v>-371907</v>
          </cell>
          <cell r="K1219">
            <v>-371907</v>
          </cell>
        </row>
        <row r="1220">
          <cell r="C1220" t="str">
            <v xml:space="preserve">                VASTHRA SOURCING              -BANAGLORE</v>
          </cell>
          <cell r="E1220">
            <v>544173</v>
          </cell>
          <cell r="I1220">
            <v>544173</v>
          </cell>
          <cell r="J1220">
            <v>0</v>
          </cell>
          <cell r="K1220">
            <v>544173</v>
          </cell>
        </row>
        <row r="1221">
          <cell r="C1221" t="str">
            <v xml:space="preserve">                VELA WEAVING                  -ERODE</v>
          </cell>
          <cell r="E1221">
            <v>924</v>
          </cell>
          <cell r="I1221">
            <v>924</v>
          </cell>
          <cell r="J1221">
            <v>0</v>
          </cell>
          <cell r="K1221">
            <v>924</v>
          </cell>
        </row>
        <row r="1222">
          <cell r="C1222" t="str">
            <v xml:space="preserve">                VELCORD TEXTILES PVT LTD      -THANE</v>
          </cell>
          <cell r="E1222">
            <v>38166</v>
          </cell>
          <cell r="I1222">
            <v>38166</v>
          </cell>
          <cell r="J1222">
            <v>0</v>
          </cell>
          <cell r="K1222">
            <v>38166</v>
          </cell>
        </row>
        <row r="1223">
          <cell r="C1223" t="str">
            <v xml:space="preserve">                VIDHI  CLOTHING  COMPANY      -BANGALORE</v>
          </cell>
          <cell r="D1223">
            <v>9555</v>
          </cell>
          <cell r="H1223">
            <v>9555</v>
          </cell>
          <cell r="J1223">
            <v>-9555</v>
          </cell>
          <cell r="K1223">
            <v>-9555</v>
          </cell>
        </row>
        <row r="1224">
          <cell r="C1224" t="str">
            <v xml:space="preserve">                VRIJESH NATURAL FIBER &amp; FABRICS (I) P. LTD - UNIT -1. -VAPI</v>
          </cell>
          <cell r="E1224">
            <v>1222</v>
          </cell>
          <cell r="I1224">
            <v>1222</v>
          </cell>
          <cell r="J1224">
            <v>0</v>
          </cell>
          <cell r="K1224">
            <v>1222</v>
          </cell>
        </row>
        <row r="1225">
          <cell r="C1225" t="str">
            <v xml:space="preserve">                XYZ                           -NOIDA</v>
          </cell>
          <cell r="F1225">
            <v>2</v>
          </cell>
          <cell r="G1225">
            <v>2</v>
          </cell>
          <cell r="J1225">
            <v>0</v>
          </cell>
          <cell r="K1225">
            <v>0</v>
          </cell>
        </row>
        <row r="1226">
          <cell r="C1226" t="str">
            <v xml:space="preserve">        BALAJI ENTERPRISES            -MUMBAI</v>
          </cell>
          <cell r="E1226">
            <v>230870</v>
          </cell>
          <cell r="I1226">
            <v>230870</v>
          </cell>
          <cell r="J1226">
            <v>0</v>
          </cell>
          <cell r="K1226">
            <v>230870</v>
          </cell>
        </row>
        <row r="1227">
          <cell r="C1227" t="str">
            <v xml:space="preserve">        ENTERPRISE IT SERVICES        -BANGALORE</v>
          </cell>
          <cell r="F1227">
            <v>86400</v>
          </cell>
          <cell r="G1227">
            <v>86400</v>
          </cell>
          <cell r="J1227">
            <v>0</v>
          </cell>
          <cell r="K1227">
            <v>0</v>
          </cell>
        </row>
        <row r="1228">
          <cell r="C1228" t="str">
            <v xml:space="preserve">        FLIPCARBON INTEGRATED CFO SOLUTION PVT LTD -BANGALORE</v>
          </cell>
          <cell r="F1228">
            <v>400000</v>
          </cell>
          <cell r="G1228">
            <v>837006</v>
          </cell>
          <cell r="I1228">
            <v>437006</v>
          </cell>
          <cell r="J1228">
            <v>0</v>
          </cell>
          <cell r="K1228">
            <v>437006</v>
          </cell>
        </row>
        <row r="1229">
          <cell r="C1229" t="str">
            <v xml:space="preserve">        FULL AND FINAL SETTLEMENT PAYABLE-WORKERS AND FACTORY STAFF                                         </v>
          </cell>
          <cell r="E1229">
            <v>38990</v>
          </cell>
          <cell r="F1229">
            <v>1468567</v>
          </cell>
          <cell r="G1229">
            <v>1423336</v>
          </cell>
          <cell r="H1229">
            <v>6241</v>
          </cell>
          <cell r="J1229">
            <v>-6241</v>
          </cell>
          <cell r="K1229">
            <v>-6241</v>
          </cell>
        </row>
        <row r="1230">
          <cell r="C1230" t="str">
            <v xml:space="preserve">        POPPYS APPARELS               -TIRUPUR</v>
          </cell>
          <cell r="F1230">
            <v>2252</v>
          </cell>
          <cell r="H1230">
            <v>2252</v>
          </cell>
          <cell r="J1230">
            <v>-2252</v>
          </cell>
          <cell r="K1230">
            <v>-2252</v>
          </cell>
        </row>
        <row r="1231">
          <cell r="C1231" t="str">
            <v>EXPENSE</v>
          </cell>
          <cell r="F1231">
            <v>20279</v>
          </cell>
          <cell r="G1231">
            <v>20279</v>
          </cell>
          <cell r="J1231">
            <v>0</v>
          </cell>
          <cell r="K1231">
            <v>0</v>
          </cell>
        </row>
        <row r="1232">
          <cell r="C1232" t="str">
            <v xml:space="preserve">    HRBS GARMENTS                 -BANGALORE</v>
          </cell>
          <cell r="F1232">
            <v>20279</v>
          </cell>
          <cell r="G1232">
            <v>20279</v>
          </cell>
          <cell r="J1232">
            <v>0</v>
          </cell>
          <cell r="K1232">
            <v>0</v>
          </cell>
        </row>
        <row r="1233">
          <cell r="C1233" t="str">
            <v>OTHER INCOME (NP)</v>
          </cell>
          <cell r="F1233">
            <v>3488.64</v>
          </cell>
          <cell r="G1233">
            <v>2231.94</v>
          </cell>
          <cell r="H1233">
            <v>1256.7</v>
          </cell>
          <cell r="J1233">
            <v>-1256.7</v>
          </cell>
          <cell r="K1233">
            <v>-1256.7</v>
          </cell>
        </row>
        <row r="1234">
          <cell r="C1234" t="str">
            <v xml:space="preserve">    INDIRECT INCOME</v>
          </cell>
          <cell r="F1234">
            <v>3488.64</v>
          </cell>
          <cell r="G1234">
            <v>2231.94</v>
          </cell>
          <cell r="H1234">
            <v>1256.7</v>
          </cell>
          <cell r="J1234">
            <v>-1256.7</v>
          </cell>
          <cell r="K1234">
            <v>-1256.7</v>
          </cell>
        </row>
        <row r="1235">
          <cell r="C1235" t="str">
            <v xml:space="preserve">        INDIRECT INCOME</v>
          </cell>
          <cell r="G1235">
            <v>1009</v>
          </cell>
          <cell r="I1235">
            <v>1009</v>
          </cell>
          <cell r="J1235">
            <v>0</v>
          </cell>
          <cell r="K1235">
            <v>1009</v>
          </cell>
        </row>
        <row r="1236">
          <cell r="C1236" t="str">
            <v xml:space="preserve">            INTEREST RECEIVED  ON GRATUITY A/C                                                                  </v>
          </cell>
          <cell r="G1236">
            <v>1007</v>
          </cell>
          <cell r="I1236">
            <v>1007</v>
          </cell>
          <cell r="J1236">
            <v>0</v>
          </cell>
          <cell r="K1236">
            <v>1007</v>
          </cell>
        </row>
        <row r="1237">
          <cell r="C1237" t="str">
            <v xml:space="preserve">            MISC. BALANCE WRITTEN OFF                                                                           </v>
          </cell>
          <cell r="G1237">
            <v>2</v>
          </cell>
          <cell r="I1237">
            <v>2</v>
          </cell>
          <cell r="J1237">
            <v>0</v>
          </cell>
          <cell r="K1237">
            <v>2</v>
          </cell>
        </row>
        <row r="1238">
          <cell r="C1238" t="str">
            <v xml:space="preserve">        FOREX GAIN/LOSS                                                                                     </v>
          </cell>
          <cell r="F1238">
            <v>3488.64</v>
          </cell>
          <cell r="G1238">
            <v>1222.94</v>
          </cell>
          <cell r="H1238">
            <v>2265.6999999999998</v>
          </cell>
          <cell r="J1238">
            <v>-2265.6999999999998</v>
          </cell>
          <cell r="K1238">
            <v>-2265.6999999999998</v>
          </cell>
        </row>
        <row r="1239">
          <cell r="C1239" t="str">
            <v>INDIRECT EXPENSES</v>
          </cell>
          <cell r="F1239">
            <v>39170641.340000004</v>
          </cell>
          <cell r="G1239">
            <v>1100623.51</v>
          </cell>
          <cell r="H1239">
            <v>38070017.829999998</v>
          </cell>
          <cell r="J1239">
            <v>-38070017.829999998</v>
          </cell>
          <cell r="K1239">
            <v>-38070017.829999998</v>
          </cell>
        </row>
        <row r="1240">
          <cell r="C1240" t="str">
            <v xml:space="preserve">    BANK INTEREST CHARGES AND COMMISSION</v>
          </cell>
          <cell r="F1240">
            <v>280223.45</v>
          </cell>
          <cell r="G1240">
            <v>3172.58</v>
          </cell>
          <cell r="H1240">
            <v>277050.87</v>
          </cell>
          <cell r="J1240">
            <v>-277050.87</v>
          </cell>
          <cell r="K1240">
            <v>-277050.87</v>
          </cell>
        </row>
        <row r="1241">
          <cell r="C1241" t="str">
            <v xml:space="preserve">        BANK CHARGES                                                                                        </v>
          </cell>
          <cell r="F1241">
            <v>280223.45</v>
          </cell>
          <cell r="G1241">
            <v>3172.58</v>
          </cell>
          <cell r="H1241">
            <v>277050.87</v>
          </cell>
          <cell r="J1241">
            <v>-277050.87</v>
          </cell>
          <cell r="K1241">
            <v>-277050.87</v>
          </cell>
        </row>
        <row r="1242">
          <cell r="C1242" t="str">
            <v xml:space="preserve">    DISCOUNTING CHARGES</v>
          </cell>
          <cell r="F1242">
            <v>941348.86</v>
          </cell>
          <cell r="G1242">
            <v>226218.65</v>
          </cell>
          <cell r="H1242">
            <v>715130.21</v>
          </cell>
          <cell r="J1242">
            <v>-715130.21</v>
          </cell>
          <cell r="K1242">
            <v>-715130.21</v>
          </cell>
        </row>
        <row r="1243">
          <cell r="C1243" t="str">
            <v xml:space="preserve">        BILL DISCOUNTING CHARGES CELIO                                                                      </v>
          </cell>
          <cell r="F1243">
            <v>461840.21</v>
          </cell>
          <cell r="G1243">
            <v>226218.65</v>
          </cell>
          <cell r="H1243">
            <v>235621.56</v>
          </cell>
          <cell r="J1243">
            <v>-235621.56</v>
          </cell>
          <cell r="K1243">
            <v>-235621.56</v>
          </cell>
        </row>
        <row r="1244">
          <cell r="C1244" t="str">
            <v xml:space="preserve">        BILL DISCOUNTING CHARGES INDIAN TERRAIN                                                             </v>
          </cell>
          <cell r="F1244">
            <v>204894.6</v>
          </cell>
          <cell r="H1244">
            <v>204894.6</v>
          </cell>
          <cell r="J1244">
            <v>-204894.6</v>
          </cell>
          <cell r="K1244">
            <v>-204894.6</v>
          </cell>
        </row>
        <row r="1245">
          <cell r="C1245" t="str">
            <v xml:space="preserve">        BILL DISCOUNTING CHARGES-PEPE                                                                       </v>
          </cell>
          <cell r="F1245">
            <v>274614.05</v>
          </cell>
          <cell r="H1245">
            <v>274614.05</v>
          </cell>
          <cell r="J1245">
            <v>-274614.05</v>
          </cell>
          <cell r="K1245">
            <v>-274614.05</v>
          </cell>
        </row>
        <row r="1246">
          <cell r="C1246" t="str">
            <v xml:space="preserve">    INTEREST EXPENSES</v>
          </cell>
          <cell r="F1246">
            <v>3119471.94</v>
          </cell>
          <cell r="G1246">
            <v>76.260000000000005</v>
          </cell>
          <cell r="H1246">
            <v>3119395.68</v>
          </cell>
          <cell r="J1246">
            <v>-3119395.68</v>
          </cell>
          <cell r="K1246">
            <v>-3119395.68</v>
          </cell>
        </row>
        <row r="1247">
          <cell r="C1247" t="str">
            <v xml:space="preserve">        INTEREST EXPENSES</v>
          </cell>
          <cell r="F1247">
            <v>3119471.94</v>
          </cell>
          <cell r="G1247">
            <v>76.260000000000005</v>
          </cell>
          <cell r="H1247">
            <v>3119395.68</v>
          </cell>
          <cell r="J1247">
            <v>-3119395.68</v>
          </cell>
          <cell r="K1247">
            <v>-3119395.68</v>
          </cell>
        </row>
        <row r="1248">
          <cell r="C1248" t="str">
            <v xml:space="preserve">            INTEREST ON  VEHICLE LOAN                                                                           </v>
          </cell>
          <cell r="F1248">
            <v>30186.19</v>
          </cell>
          <cell r="H1248">
            <v>30186.19</v>
          </cell>
          <cell r="J1248">
            <v>-30186.19</v>
          </cell>
          <cell r="K1248">
            <v>-30186.19</v>
          </cell>
        </row>
        <row r="1249">
          <cell r="C1249" t="str">
            <v xml:space="preserve">            INTEREST ON C.C A/C - SCB BANK                                                                      </v>
          </cell>
          <cell r="F1249">
            <v>2361926</v>
          </cell>
          <cell r="G1249">
            <v>76.260000000000005</v>
          </cell>
          <cell r="H1249">
            <v>2361849.7400000002</v>
          </cell>
          <cell r="J1249">
            <v>-2361849.7400000002</v>
          </cell>
          <cell r="K1249">
            <v>-2361849.7400000002</v>
          </cell>
        </row>
        <row r="1250">
          <cell r="C1250" t="str">
            <v xml:space="preserve">            INTEREST ON TERM LOAN                                                                               </v>
          </cell>
          <cell r="F1250">
            <v>127359.75</v>
          </cell>
          <cell r="H1250">
            <v>127359.75</v>
          </cell>
          <cell r="J1250">
            <v>-127359.75</v>
          </cell>
          <cell r="K1250">
            <v>-127359.75</v>
          </cell>
        </row>
        <row r="1251">
          <cell r="C1251" t="str">
            <v xml:space="preserve">            INTEREST PAID ON UNSECURED LOAN                                                                     </v>
          </cell>
          <cell r="F1251">
            <v>600000</v>
          </cell>
          <cell r="H1251">
            <v>600000</v>
          </cell>
          <cell r="J1251">
            <v>-600000</v>
          </cell>
          <cell r="K1251">
            <v>-600000</v>
          </cell>
        </row>
        <row r="1252">
          <cell r="C1252" t="str">
            <v xml:space="preserve">    LC OPENING CHARGES AND RETIREMENT CHARGES</v>
          </cell>
          <cell r="F1252">
            <v>147340.63</v>
          </cell>
          <cell r="H1252">
            <v>147340.63</v>
          </cell>
          <cell r="J1252">
            <v>-147340.63</v>
          </cell>
          <cell r="K1252">
            <v>-147340.63</v>
          </cell>
        </row>
        <row r="1253">
          <cell r="C1253" t="str">
            <v xml:space="preserve">        LC CHARGES                                                                                          </v>
          </cell>
          <cell r="F1253">
            <v>147340.63</v>
          </cell>
          <cell r="H1253">
            <v>147340.63</v>
          </cell>
          <cell r="J1253">
            <v>-147340.63</v>
          </cell>
          <cell r="K1253">
            <v>-147340.63</v>
          </cell>
        </row>
        <row r="1254">
          <cell r="C1254" t="str">
            <v xml:space="preserve">    LEGAL AND PROFESSIONAL CHARGES</v>
          </cell>
          <cell r="F1254">
            <v>1004903</v>
          </cell>
          <cell r="H1254">
            <v>1004903</v>
          </cell>
          <cell r="J1254">
            <v>-1004903</v>
          </cell>
          <cell r="K1254">
            <v>-1004903</v>
          </cell>
        </row>
        <row r="1255">
          <cell r="C1255" t="str">
            <v xml:space="preserve">        LEGAL &amp; PROFESSIONAL CHARGES                                                                        </v>
          </cell>
          <cell r="F1255">
            <v>936287</v>
          </cell>
          <cell r="H1255">
            <v>936287</v>
          </cell>
          <cell r="J1255">
            <v>-936287</v>
          </cell>
          <cell r="K1255">
            <v>-936287</v>
          </cell>
        </row>
        <row r="1256">
          <cell r="C1256" t="str">
            <v xml:space="preserve">        LOGIC ERP PROFEESIONAL/AMC CHARGES                                                                  </v>
          </cell>
          <cell r="F1256">
            <v>68616</v>
          </cell>
          <cell r="H1256">
            <v>68616</v>
          </cell>
          <cell r="J1256">
            <v>-68616</v>
          </cell>
          <cell r="K1256">
            <v>-68616</v>
          </cell>
        </row>
        <row r="1257">
          <cell r="C1257" t="str">
            <v xml:space="preserve">    LOCAL CONVEYANCE</v>
          </cell>
          <cell r="F1257">
            <v>677797.1</v>
          </cell>
          <cell r="G1257">
            <v>51069</v>
          </cell>
          <cell r="H1257">
            <v>626728.1</v>
          </cell>
          <cell r="J1257">
            <v>-626728.1</v>
          </cell>
          <cell r="K1257">
            <v>-626728.1</v>
          </cell>
        </row>
        <row r="1258">
          <cell r="C1258" t="str">
            <v xml:space="preserve">        LOCAL CONVEYANCE                                                                                    </v>
          </cell>
          <cell r="F1258">
            <v>677797.1</v>
          </cell>
          <cell r="G1258">
            <v>51069</v>
          </cell>
          <cell r="H1258">
            <v>626728.1</v>
          </cell>
          <cell r="J1258">
            <v>-626728.1</v>
          </cell>
          <cell r="K1258">
            <v>-626728.1</v>
          </cell>
        </row>
        <row r="1259">
          <cell r="C1259" t="str">
            <v xml:space="preserve">    OTHER EXPENSES</v>
          </cell>
          <cell r="F1259">
            <v>9734.07</v>
          </cell>
          <cell r="G1259">
            <v>2842.02</v>
          </cell>
          <cell r="H1259">
            <v>6892.05</v>
          </cell>
          <cell r="J1259">
            <v>-6892.05</v>
          </cell>
          <cell r="K1259">
            <v>-6892.05</v>
          </cell>
        </row>
        <row r="1260">
          <cell r="C1260" t="str">
            <v xml:space="preserve">        OFFICE MAINTENANCE EXPENSES                                                                         </v>
          </cell>
          <cell r="F1260">
            <v>110</v>
          </cell>
          <cell r="H1260">
            <v>110</v>
          </cell>
          <cell r="J1260">
            <v>-110</v>
          </cell>
          <cell r="K1260">
            <v>-110</v>
          </cell>
        </row>
        <row r="1261">
          <cell r="C1261" t="str">
            <v xml:space="preserve">        POOJA EXPENSES                                                                                      </v>
          </cell>
          <cell r="F1261">
            <v>8981</v>
          </cell>
          <cell r="H1261">
            <v>8981</v>
          </cell>
          <cell r="J1261">
            <v>-8981</v>
          </cell>
          <cell r="K1261">
            <v>-8981</v>
          </cell>
        </row>
        <row r="1262">
          <cell r="C1262" t="str">
            <v xml:space="preserve">        ROUND OFF                                                                                           </v>
          </cell>
          <cell r="F1262">
            <v>643.07000000000005</v>
          </cell>
          <cell r="G1262">
            <v>2842.02</v>
          </cell>
          <cell r="I1262">
            <v>2198.9499999999998</v>
          </cell>
          <cell r="J1262">
            <v>0</v>
          </cell>
          <cell r="K1262">
            <v>2198.9499999999998</v>
          </cell>
        </row>
        <row r="1263">
          <cell r="C1263" t="str">
            <v xml:space="preserve">    PETROL CHARGES</v>
          </cell>
          <cell r="F1263">
            <v>433276</v>
          </cell>
          <cell r="H1263">
            <v>433276</v>
          </cell>
          <cell r="J1263">
            <v>-433276</v>
          </cell>
          <cell r="K1263">
            <v>-433276</v>
          </cell>
        </row>
        <row r="1264">
          <cell r="C1264" t="str">
            <v xml:space="preserve">        PETROL CHARGES                                                                                      </v>
          </cell>
          <cell r="F1264">
            <v>433276</v>
          </cell>
          <cell r="H1264">
            <v>433276</v>
          </cell>
          <cell r="J1264">
            <v>-433276</v>
          </cell>
          <cell r="K1264">
            <v>-433276</v>
          </cell>
        </row>
        <row r="1265">
          <cell r="C1265" t="str">
            <v xml:space="preserve">    PRINTING AND STATIONERY</v>
          </cell>
          <cell r="F1265">
            <v>35620</v>
          </cell>
          <cell r="H1265">
            <v>35620</v>
          </cell>
          <cell r="J1265">
            <v>-35620</v>
          </cell>
          <cell r="K1265">
            <v>-35620</v>
          </cell>
        </row>
        <row r="1266">
          <cell r="C1266" t="str">
            <v xml:space="preserve">        PRINTING  &amp; STATIONERY EXPENSES                                                                     </v>
          </cell>
          <cell r="F1266">
            <v>35620</v>
          </cell>
          <cell r="H1266">
            <v>35620</v>
          </cell>
          <cell r="J1266">
            <v>-35620</v>
          </cell>
          <cell r="K1266">
            <v>-35620</v>
          </cell>
        </row>
        <row r="1267">
          <cell r="C1267" t="str">
            <v xml:space="preserve">    REIMBURSEMENT OF AUDIT EXPENSES</v>
          </cell>
          <cell r="F1267">
            <v>18263</v>
          </cell>
          <cell r="H1267">
            <v>18263</v>
          </cell>
          <cell r="J1267">
            <v>-18263</v>
          </cell>
          <cell r="K1267">
            <v>-18263</v>
          </cell>
        </row>
        <row r="1268">
          <cell r="C1268" t="str">
            <v xml:space="preserve">        REIMBURSEMENT  OF AUDIT EXPENSES                                                                    </v>
          </cell>
          <cell r="F1268">
            <v>18263</v>
          </cell>
          <cell r="H1268">
            <v>18263</v>
          </cell>
          <cell r="J1268">
            <v>-18263</v>
          </cell>
          <cell r="K1268">
            <v>-18263</v>
          </cell>
        </row>
        <row r="1269">
          <cell r="C1269" t="str">
            <v xml:space="preserve">    REPAIR AND MAINTAINANCE</v>
          </cell>
          <cell r="F1269">
            <v>214683.89</v>
          </cell>
          <cell r="H1269">
            <v>214683.89</v>
          </cell>
          <cell r="J1269">
            <v>-214683.89</v>
          </cell>
          <cell r="K1269">
            <v>-214683.89</v>
          </cell>
        </row>
        <row r="1270">
          <cell r="C1270" t="str">
            <v xml:space="preserve">        COMPUTER  MAINTAINANCE                                                                              </v>
          </cell>
          <cell r="F1270">
            <v>1800</v>
          </cell>
          <cell r="H1270">
            <v>1800</v>
          </cell>
          <cell r="J1270">
            <v>-1800</v>
          </cell>
          <cell r="K1270">
            <v>-1800</v>
          </cell>
        </row>
        <row r="1271">
          <cell r="C1271" t="str">
            <v xml:space="preserve">        ELECTRICAL EXPENSES                                                                                 </v>
          </cell>
          <cell r="F1271">
            <v>20513.080000000002</v>
          </cell>
          <cell r="H1271">
            <v>20513.080000000002</v>
          </cell>
          <cell r="J1271">
            <v>-20513.080000000002</v>
          </cell>
          <cell r="K1271">
            <v>-20513.080000000002</v>
          </cell>
        </row>
        <row r="1272">
          <cell r="C1272" t="str">
            <v xml:space="preserve">        REPAIRS AND MAINTENANCE 18%                                                                         </v>
          </cell>
          <cell r="F1272">
            <v>84156</v>
          </cell>
          <cell r="H1272">
            <v>84156</v>
          </cell>
          <cell r="J1272">
            <v>-84156</v>
          </cell>
          <cell r="K1272">
            <v>-84156</v>
          </cell>
        </row>
        <row r="1273">
          <cell r="C1273" t="str">
            <v xml:space="preserve">        VEHICLE CHARGES                                                                                     </v>
          </cell>
          <cell r="F1273">
            <v>17645</v>
          </cell>
          <cell r="H1273">
            <v>17645</v>
          </cell>
          <cell r="J1273">
            <v>-17645</v>
          </cell>
          <cell r="K1273">
            <v>-17645</v>
          </cell>
        </row>
        <row r="1274">
          <cell r="C1274" t="str">
            <v xml:space="preserve">        VEHICLE MAINTENANCE                                                                                 </v>
          </cell>
          <cell r="F1274">
            <v>90569.81</v>
          </cell>
          <cell r="H1274">
            <v>90569.81</v>
          </cell>
          <cell r="J1274">
            <v>-90569.81</v>
          </cell>
          <cell r="K1274">
            <v>-90569.81</v>
          </cell>
        </row>
        <row r="1275">
          <cell r="C1275" t="str">
            <v xml:space="preserve">    SALARIES AND BONUS</v>
          </cell>
          <cell r="F1275">
            <v>17534210</v>
          </cell>
          <cell r="G1275">
            <v>115050</v>
          </cell>
          <cell r="H1275">
            <v>17419160</v>
          </cell>
          <cell r="J1275">
            <v>-17419160</v>
          </cell>
          <cell r="K1275">
            <v>-17419160</v>
          </cell>
        </row>
        <row r="1276">
          <cell r="C1276" t="str">
            <v xml:space="preserve">        SALARIES AND BONUS</v>
          </cell>
          <cell r="F1276">
            <v>361637</v>
          </cell>
          <cell r="G1276">
            <v>113872</v>
          </cell>
          <cell r="H1276">
            <v>247765</v>
          </cell>
          <cell r="J1276">
            <v>-247765</v>
          </cell>
          <cell r="K1276">
            <v>-247765</v>
          </cell>
        </row>
        <row r="1277">
          <cell r="C1277" t="str">
            <v xml:space="preserve">            SALARIES AND BONUS</v>
          </cell>
          <cell r="F1277">
            <v>361637</v>
          </cell>
          <cell r="G1277">
            <v>113872</v>
          </cell>
          <cell r="H1277">
            <v>247765</v>
          </cell>
          <cell r="J1277">
            <v>-247765</v>
          </cell>
          <cell r="K1277">
            <v>-247765</v>
          </cell>
        </row>
        <row r="1278">
          <cell r="C1278" t="str">
            <v xml:space="preserve">                STAFF AND LABOUR WELFARE                                                                            </v>
          </cell>
          <cell r="F1278">
            <v>361637</v>
          </cell>
          <cell r="G1278">
            <v>113872</v>
          </cell>
          <cell r="H1278">
            <v>247765</v>
          </cell>
          <cell r="J1278">
            <v>-247765</v>
          </cell>
          <cell r="K1278">
            <v>-247765</v>
          </cell>
        </row>
        <row r="1279">
          <cell r="C1279" t="str">
            <v xml:space="preserve">        BONUS FOR STAFF                                                                                     </v>
          </cell>
          <cell r="F1279">
            <v>444939</v>
          </cell>
          <cell r="H1279">
            <v>444939</v>
          </cell>
          <cell r="J1279">
            <v>-444939</v>
          </cell>
          <cell r="K1279">
            <v>-444939</v>
          </cell>
        </row>
        <row r="1280">
          <cell r="C1280" t="str">
            <v xml:space="preserve">        LEAVE ENCASHMENT (STAFF) EXPENSES                                                                   </v>
          </cell>
          <cell r="F1280">
            <v>377979</v>
          </cell>
          <cell r="H1280">
            <v>377979</v>
          </cell>
          <cell r="J1280">
            <v>-377979</v>
          </cell>
          <cell r="K1280">
            <v>-377979</v>
          </cell>
        </row>
        <row r="1281">
          <cell r="C1281" t="str">
            <v xml:space="preserve">        SALARY EXPENSES                                                                                     </v>
          </cell>
          <cell r="F1281">
            <v>16349655</v>
          </cell>
          <cell r="G1281">
            <v>1178</v>
          </cell>
          <cell r="H1281">
            <v>16348477</v>
          </cell>
          <cell r="J1281">
            <v>-16348477</v>
          </cell>
          <cell r="K1281">
            <v>-16348477</v>
          </cell>
        </row>
        <row r="1282">
          <cell r="C1282" t="str">
            <v xml:space="preserve">    SELLING AND DISTRIBUTION EXPENSES</v>
          </cell>
          <cell r="F1282">
            <v>7169378.7699999996</v>
          </cell>
          <cell r="G1282">
            <v>605</v>
          </cell>
          <cell r="H1282">
            <v>7168773.7699999996</v>
          </cell>
          <cell r="J1282">
            <v>-7168773.7699999996</v>
          </cell>
          <cell r="K1282">
            <v>-7168773.7699999996</v>
          </cell>
        </row>
        <row r="1283">
          <cell r="C1283" t="str">
            <v xml:space="preserve">        T BASE DISTRIBUTOR EXPENSES</v>
          </cell>
          <cell r="F1283">
            <v>2921894.67</v>
          </cell>
          <cell r="G1283">
            <v>605</v>
          </cell>
          <cell r="H1283">
            <v>2921289.67</v>
          </cell>
          <cell r="J1283">
            <v>-2921289.67</v>
          </cell>
          <cell r="K1283">
            <v>-2921289.67</v>
          </cell>
        </row>
        <row r="1284">
          <cell r="C1284" t="str">
            <v xml:space="preserve">            T BASE  DEALERS CASH DISCOUNT                                                                       </v>
          </cell>
          <cell r="F1284">
            <v>172950.68</v>
          </cell>
          <cell r="H1284">
            <v>172950.68</v>
          </cell>
          <cell r="J1284">
            <v>-172950.68</v>
          </cell>
          <cell r="K1284">
            <v>-172950.68</v>
          </cell>
        </row>
        <row r="1285">
          <cell r="C1285" t="str">
            <v xml:space="preserve">            T BASE DIST. CASH DISCOUNT                                                                          </v>
          </cell>
          <cell r="F1285">
            <v>359558.14</v>
          </cell>
          <cell r="G1285">
            <v>605</v>
          </cell>
          <cell r="H1285">
            <v>358953.14</v>
          </cell>
          <cell r="J1285">
            <v>-358953.14</v>
          </cell>
          <cell r="K1285">
            <v>-358953.14</v>
          </cell>
        </row>
        <row r="1286">
          <cell r="C1286" t="str">
            <v xml:space="preserve">            T BASE DIST. INTEREST PAYMENT                                                                       </v>
          </cell>
          <cell r="F1286">
            <v>282658</v>
          </cell>
          <cell r="H1286">
            <v>282658</v>
          </cell>
          <cell r="J1286">
            <v>-282658</v>
          </cell>
          <cell r="K1286">
            <v>-282658</v>
          </cell>
        </row>
        <row r="1287">
          <cell r="C1287" t="str">
            <v xml:space="preserve">            T BASE DIST. REIMBURSEMENT EXPENSES                                                                 </v>
          </cell>
          <cell r="F1287">
            <v>119843</v>
          </cell>
          <cell r="H1287">
            <v>119843</v>
          </cell>
          <cell r="J1287">
            <v>-119843</v>
          </cell>
          <cell r="K1287">
            <v>-119843</v>
          </cell>
        </row>
        <row r="1288">
          <cell r="C1288" t="str">
            <v xml:space="preserve">            T BASE DIST. TRADE DISCOUNT                                                                         </v>
          </cell>
          <cell r="F1288">
            <v>1980376.85</v>
          </cell>
          <cell r="H1288">
            <v>1980376.85</v>
          </cell>
          <cell r="J1288">
            <v>-1980376.85</v>
          </cell>
          <cell r="K1288">
            <v>-1980376.85</v>
          </cell>
        </row>
        <row r="1289">
          <cell r="C1289" t="str">
            <v xml:space="preserve">            T BASE DIST. TRANSIT LOSS (SHORT RECD)                                                              </v>
          </cell>
          <cell r="F1289">
            <v>6508</v>
          </cell>
          <cell r="H1289">
            <v>6508</v>
          </cell>
          <cell r="J1289">
            <v>-6508</v>
          </cell>
          <cell r="K1289">
            <v>-6508</v>
          </cell>
        </row>
        <row r="1290">
          <cell r="C1290" t="str">
            <v xml:space="preserve">        T BASE EBO EXPNSES</v>
          </cell>
          <cell r="F1290">
            <v>275930.17</v>
          </cell>
          <cell r="H1290">
            <v>275930.17</v>
          </cell>
          <cell r="J1290">
            <v>-275930.17</v>
          </cell>
          <cell r="K1290">
            <v>-275930.17</v>
          </cell>
        </row>
        <row r="1291">
          <cell r="C1291" t="str">
            <v xml:space="preserve">            COSMOS MALL - SILIGURI - HVAC CHARGES                                                               </v>
          </cell>
          <cell r="F1291">
            <v>8320</v>
          </cell>
          <cell r="H1291">
            <v>8320</v>
          </cell>
          <cell r="J1291">
            <v>-8320</v>
          </cell>
          <cell r="K1291">
            <v>-8320</v>
          </cell>
        </row>
        <row r="1292">
          <cell r="C1292" t="str">
            <v xml:space="preserve">            COSMOS MALL - SILIGURI -ELECTRICITY CHARGES                                                         </v>
          </cell>
          <cell r="F1292">
            <v>9909</v>
          </cell>
          <cell r="H1292">
            <v>9909</v>
          </cell>
          <cell r="J1292">
            <v>-9909</v>
          </cell>
          <cell r="K1292">
            <v>-9909</v>
          </cell>
        </row>
        <row r="1293">
          <cell r="C1293" t="str">
            <v xml:space="preserve">            COSMOS MALL- SILIGURI- CAM CHARGES                                                                  </v>
          </cell>
          <cell r="F1293">
            <v>43890</v>
          </cell>
          <cell r="H1293">
            <v>43890</v>
          </cell>
          <cell r="J1293">
            <v>-43890</v>
          </cell>
          <cell r="K1293">
            <v>-43890</v>
          </cell>
        </row>
        <row r="1294">
          <cell r="C1294" t="str">
            <v xml:space="preserve">            COSMOS MALL- SILLIGURI- RENT EXPENSES                                                               </v>
          </cell>
          <cell r="F1294">
            <v>186960</v>
          </cell>
          <cell r="H1294">
            <v>186960</v>
          </cell>
          <cell r="J1294">
            <v>-186960</v>
          </cell>
          <cell r="K1294">
            <v>-186960</v>
          </cell>
        </row>
        <row r="1295">
          <cell r="C1295" t="str">
            <v xml:space="preserve">            COSMOSS MALL- SILLIGURI- STORE EXPENSES                                                             </v>
          </cell>
          <cell r="F1295">
            <v>26405.16</v>
          </cell>
          <cell r="H1295">
            <v>26405.16</v>
          </cell>
          <cell r="J1295">
            <v>-26405.16</v>
          </cell>
          <cell r="K1295">
            <v>-26405.16</v>
          </cell>
        </row>
        <row r="1296">
          <cell r="C1296" t="str">
            <v xml:space="preserve">            T BASE EBO CREDIT CARD BANK CHARGES                                                                 </v>
          </cell>
          <cell r="F1296">
            <v>446.01</v>
          </cell>
          <cell r="H1296">
            <v>446.01</v>
          </cell>
          <cell r="J1296">
            <v>-446.01</v>
          </cell>
          <cell r="K1296">
            <v>-446.01</v>
          </cell>
        </row>
        <row r="1297">
          <cell r="C1297" t="str">
            <v xml:space="preserve">        T BASE INDIVIDUAL EXPENSES</v>
          </cell>
          <cell r="F1297">
            <v>160403</v>
          </cell>
          <cell r="H1297">
            <v>160403</v>
          </cell>
          <cell r="J1297">
            <v>-160403</v>
          </cell>
          <cell r="K1297">
            <v>-160403</v>
          </cell>
        </row>
        <row r="1298">
          <cell r="C1298" t="str">
            <v xml:space="preserve">            ROAD SHOW EXPENCES                                                                                  </v>
          </cell>
          <cell r="F1298">
            <v>160403</v>
          </cell>
          <cell r="H1298">
            <v>160403</v>
          </cell>
          <cell r="J1298">
            <v>-160403</v>
          </cell>
          <cell r="K1298">
            <v>-160403</v>
          </cell>
        </row>
        <row r="1299">
          <cell r="C1299" t="str">
            <v xml:space="preserve">        T BASE LFS EXPENSES</v>
          </cell>
          <cell r="F1299">
            <v>1132806</v>
          </cell>
          <cell r="H1299">
            <v>1132806</v>
          </cell>
          <cell r="J1299">
            <v>-1132806</v>
          </cell>
          <cell r="K1299">
            <v>-1132806</v>
          </cell>
        </row>
        <row r="1300">
          <cell r="C1300" t="str">
            <v xml:space="preserve">            LFS - FREIGHT CHARGES                                                                               </v>
          </cell>
          <cell r="F1300">
            <v>90888</v>
          </cell>
          <cell r="H1300">
            <v>90888</v>
          </cell>
          <cell r="J1300">
            <v>-90888</v>
          </cell>
          <cell r="K1300">
            <v>-90888</v>
          </cell>
        </row>
        <row r="1301">
          <cell r="C1301" t="str">
            <v xml:space="preserve">            LFS- PROMOTIONAL EXPENSES                                                                           </v>
          </cell>
          <cell r="F1301">
            <v>460880</v>
          </cell>
          <cell r="H1301">
            <v>460880</v>
          </cell>
          <cell r="J1301">
            <v>-460880</v>
          </cell>
          <cell r="K1301">
            <v>-460880</v>
          </cell>
        </row>
        <row r="1302">
          <cell r="C1302" t="str">
            <v xml:space="preserve">            LFS SHRINKAGE EXPENSES                                                                              </v>
          </cell>
          <cell r="F1302">
            <v>581038</v>
          </cell>
          <cell r="H1302">
            <v>581038</v>
          </cell>
          <cell r="J1302">
            <v>-581038</v>
          </cell>
          <cell r="K1302">
            <v>-581038</v>
          </cell>
        </row>
        <row r="1303">
          <cell r="C1303" t="str">
            <v xml:space="preserve">        T BASE ONLINE EXPENSES</v>
          </cell>
          <cell r="F1303">
            <v>1415510.93</v>
          </cell>
          <cell r="H1303">
            <v>1415510.93</v>
          </cell>
          <cell r="J1303">
            <v>-1415510.93</v>
          </cell>
          <cell r="K1303">
            <v>-1415510.93</v>
          </cell>
        </row>
        <row r="1304">
          <cell r="C1304" t="str">
            <v xml:space="preserve">            COLLECTION &amp; OTHER CHARGES - MYNTRA DESIGNS                                                         </v>
          </cell>
          <cell r="F1304">
            <v>87903.6</v>
          </cell>
          <cell r="H1304">
            <v>87903.6</v>
          </cell>
          <cell r="J1304">
            <v>-87903.6</v>
          </cell>
          <cell r="K1304">
            <v>-87903.6</v>
          </cell>
        </row>
        <row r="1305">
          <cell r="C1305" t="str">
            <v xml:space="preserve">            COMMISSION CHARGES - MYNTRA                                                                         </v>
          </cell>
          <cell r="F1305">
            <v>517672.85</v>
          </cell>
          <cell r="H1305">
            <v>517672.85</v>
          </cell>
          <cell r="J1305">
            <v>-517672.85</v>
          </cell>
          <cell r="K1305">
            <v>-517672.85</v>
          </cell>
        </row>
        <row r="1306">
          <cell r="C1306" t="str">
            <v xml:space="preserve">            FIXED FEES &amp; OTHER CHARGES - MYNTRA DESIGNS                                                         </v>
          </cell>
          <cell r="F1306">
            <v>129479.86</v>
          </cell>
          <cell r="H1306">
            <v>129479.86</v>
          </cell>
          <cell r="J1306">
            <v>-129479.86</v>
          </cell>
          <cell r="K1306">
            <v>-129479.86</v>
          </cell>
        </row>
        <row r="1307">
          <cell r="C1307" t="str">
            <v xml:space="preserve">            FREIGHT CHARGES RECOVERY-RELIANCE RETAIL LIMITED-AJIO                                               </v>
          </cell>
          <cell r="F1307">
            <v>375200</v>
          </cell>
          <cell r="H1307">
            <v>375200</v>
          </cell>
          <cell r="J1307">
            <v>-375200</v>
          </cell>
          <cell r="K1307">
            <v>-375200</v>
          </cell>
        </row>
        <row r="1308">
          <cell r="C1308" t="str">
            <v xml:space="preserve">            SHIPPING &amp; OTHER CHARGES - MYNTRA DESIGNS                                                           </v>
          </cell>
          <cell r="F1308">
            <v>277027.62</v>
          </cell>
          <cell r="H1308">
            <v>277027.62</v>
          </cell>
          <cell r="J1308">
            <v>-277027.62</v>
          </cell>
          <cell r="K1308">
            <v>-277027.62</v>
          </cell>
        </row>
        <row r="1309">
          <cell r="C1309" t="str">
            <v xml:space="preserve">            T BASE ONLINE SALES OTHER EXPENSES                                                                  </v>
          </cell>
          <cell r="F1309">
            <v>28227</v>
          </cell>
          <cell r="H1309">
            <v>28227</v>
          </cell>
          <cell r="J1309">
            <v>-28227</v>
          </cell>
          <cell r="K1309">
            <v>-28227</v>
          </cell>
        </row>
        <row r="1310">
          <cell r="C1310" t="str">
            <v xml:space="preserve">        T BASE SALES EXPENSES</v>
          </cell>
          <cell r="F1310">
            <v>889426</v>
          </cell>
          <cell r="H1310">
            <v>889426</v>
          </cell>
          <cell r="J1310">
            <v>-889426</v>
          </cell>
          <cell r="K1310">
            <v>-889426</v>
          </cell>
        </row>
        <row r="1311">
          <cell r="C1311" t="str">
            <v xml:space="preserve">            T BASE ADVERTISEMENT EXPENSES                                                                       </v>
          </cell>
          <cell r="F1311">
            <v>255590</v>
          </cell>
          <cell r="H1311">
            <v>255590</v>
          </cell>
          <cell r="J1311">
            <v>-255590</v>
          </cell>
          <cell r="K1311">
            <v>-255590</v>
          </cell>
        </row>
        <row r="1312">
          <cell r="C1312" t="str">
            <v xml:space="preserve">            T BASE SALES EXPENSES - ASM - AMIT DARJI                                                            </v>
          </cell>
          <cell r="F1312">
            <v>15273</v>
          </cell>
          <cell r="H1312">
            <v>15273</v>
          </cell>
          <cell r="J1312">
            <v>-15273</v>
          </cell>
          <cell r="K1312">
            <v>-15273</v>
          </cell>
        </row>
        <row r="1313">
          <cell r="C1313" t="str">
            <v xml:space="preserve">            T BASE SALES EXPENSES - ASM - ASHISH TYAGI                                                          </v>
          </cell>
          <cell r="F1313">
            <v>39170</v>
          </cell>
          <cell r="H1313">
            <v>39170</v>
          </cell>
          <cell r="J1313">
            <v>-39170</v>
          </cell>
          <cell r="K1313">
            <v>-39170</v>
          </cell>
        </row>
        <row r="1314">
          <cell r="C1314" t="str">
            <v xml:space="preserve">            T BASE SALES EXPENSES - ASM - DINESH KUMAR D.B                                                      </v>
          </cell>
          <cell r="F1314">
            <v>56852</v>
          </cell>
          <cell r="H1314">
            <v>56852</v>
          </cell>
          <cell r="J1314">
            <v>-56852</v>
          </cell>
          <cell r="K1314">
            <v>-56852</v>
          </cell>
        </row>
        <row r="1315">
          <cell r="C1315" t="str">
            <v xml:space="preserve">            T BASE SALES EXPENSES - ASM - SOURABH  GOSWAMI                                                      </v>
          </cell>
          <cell r="F1315">
            <v>134943</v>
          </cell>
          <cell r="H1315">
            <v>134943</v>
          </cell>
          <cell r="J1315">
            <v>-134943</v>
          </cell>
          <cell r="K1315">
            <v>-134943</v>
          </cell>
        </row>
        <row r="1316">
          <cell r="C1316" t="str">
            <v xml:space="preserve">            T BASE SALES EXPENSES - ASM - SUDHANSHU SINGH                                                       </v>
          </cell>
          <cell r="F1316">
            <v>74210</v>
          </cell>
          <cell r="H1316">
            <v>74210</v>
          </cell>
          <cell r="J1316">
            <v>-74210</v>
          </cell>
          <cell r="K1316">
            <v>-74210</v>
          </cell>
        </row>
        <row r="1317">
          <cell r="C1317" t="str">
            <v xml:space="preserve">            T BASE SALES EXPENSES - ASM - SUNIL KUMAR                                                           </v>
          </cell>
          <cell r="F1317">
            <v>55441</v>
          </cell>
          <cell r="H1317">
            <v>55441</v>
          </cell>
          <cell r="J1317">
            <v>-55441</v>
          </cell>
          <cell r="K1317">
            <v>-55441</v>
          </cell>
        </row>
        <row r="1318">
          <cell r="C1318" t="str">
            <v xml:space="preserve">            T BASE SALES EXPENSES - ASM -CHANDAN KUMAR DAS                                                      </v>
          </cell>
          <cell r="F1318">
            <v>116807</v>
          </cell>
          <cell r="H1318">
            <v>116807</v>
          </cell>
          <cell r="J1318">
            <v>-116807</v>
          </cell>
          <cell r="K1318">
            <v>-116807</v>
          </cell>
        </row>
        <row r="1319">
          <cell r="C1319" t="str">
            <v xml:space="preserve">            T BASE SALES EXPENSES - NSM- ANIL SOOD                                                              </v>
          </cell>
          <cell r="F1319">
            <v>10323</v>
          </cell>
          <cell r="H1319">
            <v>10323</v>
          </cell>
          <cell r="J1319">
            <v>-10323</v>
          </cell>
          <cell r="K1319">
            <v>-10323</v>
          </cell>
        </row>
        <row r="1320">
          <cell r="C1320" t="str">
            <v xml:space="preserve">            T BASE SALES EXPENSES- PUSHPENDER                                                                   </v>
          </cell>
          <cell r="F1320">
            <v>130817</v>
          </cell>
          <cell r="H1320">
            <v>130817</v>
          </cell>
          <cell r="J1320">
            <v>-130817</v>
          </cell>
          <cell r="K1320">
            <v>-130817</v>
          </cell>
        </row>
        <row r="1321">
          <cell r="C1321" t="str">
            <v xml:space="preserve">        T BASE SIS EXPENSES</v>
          </cell>
          <cell r="F1321">
            <v>373408</v>
          </cell>
          <cell r="H1321">
            <v>373408</v>
          </cell>
          <cell r="J1321">
            <v>-373408</v>
          </cell>
          <cell r="K1321">
            <v>-373408</v>
          </cell>
        </row>
        <row r="1322">
          <cell r="C1322" t="str">
            <v xml:space="preserve">            T BASE SIS TRADE DISCOUNT                                                                           </v>
          </cell>
          <cell r="F1322">
            <v>373408</v>
          </cell>
          <cell r="H1322">
            <v>373408</v>
          </cell>
          <cell r="J1322">
            <v>-373408</v>
          </cell>
          <cell r="K1322">
            <v>-373408</v>
          </cell>
        </row>
        <row r="1323">
          <cell r="C1323" t="str">
            <v xml:space="preserve">    TELEPHONE EXPENSES</v>
          </cell>
          <cell r="F1323">
            <v>33658.32</v>
          </cell>
          <cell r="H1323">
            <v>33658.32</v>
          </cell>
          <cell r="J1323">
            <v>-33658.32</v>
          </cell>
          <cell r="K1323">
            <v>-33658.32</v>
          </cell>
        </row>
        <row r="1324">
          <cell r="C1324" t="str">
            <v xml:space="preserve">        TELEPHONE EXPENSES                                                                                  </v>
          </cell>
          <cell r="F1324">
            <v>33658.32</v>
          </cell>
          <cell r="H1324">
            <v>33658.32</v>
          </cell>
          <cell r="J1324">
            <v>-33658.32</v>
          </cell>
          <cell r="K1324">
            <v>-33658.32</v>
          </cell>
        </row>
        <row r="1325">
          <cell r="C1325" t="str">
            <v xml:space="preserve">    TRAVELLING EXPENSES</v>
          </cell>
          <cell r="F1325">
            <v>255111.29</v>
          </cell>
          <cell r="H1325">
            <v>255111.29</v>
          </cell>
          <cell r="J1325">
            <v>-255111.29</v>
          </cell>
          <cell r="K1325">
            <v>-255111.29</v>
          </cell>
        </row>
        <row r="1326">
          <cell r="C1326" t="str">
            <v xml:space="preserve">        TRAVELLING EXPENSES                                                                                 </v>
          </cell>
          <cell r="F1326">
            <v>255111.29</v>
          </cell>
          <cell r="H1326">
            <v>255111.29</v>
          </cell>
          <cell r="J1326">
            <v>-255111.29</v>
          </cell>
          <cell r="K1326">
            <v>-255111.29</v>
          </cell>
        </row>
        <row r="1327">
          <cell r="C1327" t="str">
            <v xml:space="preserve">    VEHICLE TOLL CHARGES</v>
          </cell>
          <cell r="F1327">
            <v>42168.68</v>
          </cell>
          <cell r="H1327">
            <v>42168.68</v>
          </cell>
          <cell r="J1327">
            <v>-42168.68</v>
          </cell>
          <cell r="K1327">
            <v>-42168.68</v>
          </cell>
        </row>
        <row r="1328">
          <cell r="C1328" t="str">
            <v xml:space="preserve">        VEHICLE TOLL CHARGES                                                                                </v>
          </cell>
          <cell r="F1328">
            <v>42168.68</v>
          </cell>
          <cell r="H1328">
            <v>42168.68</v>
          </cell>
          <cell r="J1328">
            <v>-42168.68</v>
          </cell>
          <cell r="K1328">
            <v>-42168.68</v>
          </cell>
        </row>
        <row r="1329">
          <cell r="C1329" t="str">
            <v xml:space="preserve">    CARRIAGE OUTWARD                                                                                    </v>
          </cell>
          <cell r="F1329">
            <v>1318859</v>
          </cell>
          <cell r="H1329">
            <v>1318859</v>
          </cell>
          <cell r="J1329">
            <v>-1318859</v>
          </cell>
          <cell r="K1329">
            <v>-1318859</v>
          </cell>
        </row>
        <row r="1330">
          <cell r="C1330" t="str">
            <v xml:space="preserve">    COURIER CHARGES                                                                                     </v>
          </cell>
          <cell r="F1330">
            <v>167487.34</v>
          </cell>
          <cell r="G1330">
            <v>56</v>
          </cell>
          <cell r="H1330">
            <v>167431.34</v>
          </cell>
          <cell r="J1330">
            <v>-167431.34</v>
          </cell>
          <cell r="K1330">
            <v>-167431.34</v>
          </cell>
        </row>
        <row r="1331">
          <cell r="C1331" t="str">
            <v xml:space="preserve">    DEPRECIATION                                                                                        </v>
          </cell>
          <cell r="F1331">
            <v>1200000</v>
          </cell>
          <cell r="H1331">
            <v>1200000</v>
          </cell>
          <cell r="J1331">
            <v>-1200000</v>
          </cell>
          <cell r="K1331">
            <v>-1200000</v>
          </cell>
        </row>
        <row r="1332">
          <cell r="C1332" t="str">
            <v xml:space="preserve">    FEES &amp; RENEWALS                                                                                     </v>
          </cell>
          <cell r="F1332">
            <v>140439</v>
          </cell>
          <cell r="H1332">
            <v>140439</v>
          </cell>
          <cell r="J1332">
            <v>-140439</v>
          </cell>
          <cell r="K1332">
            <v>-140439</v>
          </cell>
        </row>
        <row r="1333">
          <cell r="C1333" t="str">
            <v xml:space="preserve">    INTERNET EXPENSES                                                                                   </v>
          </cell>
          <cell r="F1333">
            <v>55488</v>
          </cell>
          <cell r="H1333">
            <v>55488</v>
          </cell>
          <cell r="J1333">
            <v>-55488</v>
          </cell>
          <cell r="K1333">
            <v>-55488</v>
          </cell>
        </row>
        <row r="1334">
          <cell r="C1334" t="str">
            <v xml:space="preserve">    LFS - MARKDOWN SALES DISCOUNT                                                                       </v>
          </cell>
          <cell r="F1334">
            <v>4332953</v>
          </cell>
          <cell r="G1334">
            <v>701534</v>
          </cell>
          <cell r="H1334">
            <v>3631419</v>
          </cell>
          <cell r="J1334">
            <v>-3631419</v>
          </cell>
          <cell r="K1334">
            <v>-3631419</v>
          </cell>
        </row>
        <row r="1335">
          <cell r="C1335" t="str">
            <v xml:space="preserve">    PT ON ENROLLMENT OF BUSINESS PLACE                                                                  </v>
          </cell>
          <cell r="F1335">
            <v>38226</v>
          </cell>
          <cell r="H1335">
            <v>38226</v>
          </cell>
          <cell r="J1335">
            <v>-38226</v>
          </cell>
          <cell r="K1335">
            <v>-38226</v>
          </cell>
        </row>
        <row r="1336">
          <cell r="C1336" t="str">
            <v>LIABILITY</v>
          </cell>
          <cell r="E1336">
            <v>9186559.3300000001</v>
          </cell>
          <cell r="F1336">
            <v>33731497</v>
          </cell>
          <cell r="G1336">
            <v>35978393.530000001</v>
          </cell>
          <cell r="I1336">
            <v>11433455.859999999</v>
          </cell>
          <cell r="J1336">
            <v>0</v>
          </cell>
          <cell r="K1336">
            <v>11433455.859999999</v>
          </cell>
        </row>
        <row r="1337">
          <cell r="C1337" t="str">
            <v xml:space="preserve">    LIABILITY</v>
          </cell>
          <cell r="E1337">
            <v>9186559.3300000001</v>
          </cell>
          <cell r="F1337">
            <v>33729102</v>
          </cell>
          <cell r="G1337">
            <v>35576288.530000001</v>
          </cell>
          <cell r="I1337">
            <v>11033745.859999999</v>
          </cell>
          <cell r="J1337">
            <v>0</v>
          </cell>
          <cell r="K1337">
            <v>11033745.859999999</v>
          </cell>
        </row>
        <row r="1338">
          <cell r="C1338" t="str">
            <v xml:space="preserve">        LIABILITTY</v>
          </cell>
          <cell r="E1338">
            <v>9041923</v>
          </cell>
          <cell r="F1338">
            <v>33729102</v>
          </cell>
          <cell r="G1338">
            <v>35576288.530000001</v>
          </cell>
          <cell r="I1338">
            <v>10889109.529999999</v>
          </cell>
          <cell r="J1338">
            <v>0</v>
          </cell>
          <cell r="K1338">
            <v>10889109.529999999</v>
          </cell>
        </row>
        <row r="1339">
          <cell r="C1339" t="str">
            <v xml:space="preserve">            BONUS PAYABLE                                                                                       </v>
          </cell>
          <cell r="E1339">
            <v>57423</v>
          </cell>
          <cell r="F1339">
            <v>388910</v>
          </cell>
          <cell r="G1339">
            <v>474542</v>
          </cell>
          <cell r="I1339">
            <v>143055</v>
          </cell>
          <cell r="J1339">
            <v>0</v>
          </cell>
          <cell r="K1339">
            <v>143055</v>
          </cell>
        </row>
        <row r="1340">
          <cell r="C1340" t="str">
            <v xml:space="preserve">            LEAVE ENCASHMENT PAYABLE                                                                            </v>
          </cell>
          <cell r="E1340">
            <v>207343</v>
          </cell>
          <cell r="F1340">
            <v>233105</v>
          </cell>
          <cell r="G1340">
            <v>64643</v>
          </cell>
          <cell r="I1340">
            <v>38881</v>
          </cell>
          <cell r="J1340">
            <v>0</v>
          </cell>
          <cell r="K1340">
            <v>38881</v>
          </cell>
        </row>
        <row r="1341">
          <cell r="C1341" t="str">
            <v xml:space="preserve">            LIC GROUP GRATUITY SCHEME                                                                           </v>
          </cell>
          <cell r="D1341">
            <v>4</v>
          </cell>
          <cell r="F1341">
            <v>912128</v>
          </cell>
          <cell r="G1341">
            <v>980439</v>
          </cell>
          <cell r="I1341">
            <v>68307</v>
          </cell>
          <cell r="J1341">
            <v>0</v>
          </cell>
          <cell r="K1341">
            <v>68307</v>
          </cell>
        </row>
        <row r="1342">
          <cell r="C1342" t="str">
            <v xml:space="preserve">            OVER TIME WAGES PAYABLE                                                                             </v>
          </cell>
          <cell r="E1342">
            <v>34691</v>
          </cell>
          <cell r="F1342">
            <v>132908</v>
          </cell>
          <cell r="G1342">
            <v>127941</v>
          </cell>
          <cell r="I1342">
            <v>29724</v>
          </cell>
          <cell r="J1342">
            <v>0</v>
          </cell>
          <cell r="K1342">
            <v>29724</v>
          </cell>
        </row>
        <row r="1343">
          <cell r="C1343" t="str">
            <v xml:space="preserve">            PROVISIONS FOR EXPENSE                                                                              </v>
          </cell>
          <cell r="F1343">
            <v>18433</v>
          </cell>
          <cell r="G1343">
            <v>1818433</v>
          </cell>
          <cell r="I1343">
            <v>1800000</v>
          </cell>
          <cell r="J1343">
            <v>0</v>
          </cell>
          <cell r="K1343">
            <v>1800000</v>
          </cell>
        </row>
        <row r="1344">
          <cell r="C1344" t="str">
            <v xml:space="preserve">            SALARY PAYABLE                                                                                      </v>
          </cell>
          <cell r="E1344">
            <v>3229950</v>
          </cell>
          <cell r="F1344">
            <v>15420947</v>
          </cell>
          <cell r="G1344">
            <v>15626273</v>
          </cell>
          <cell r="I1344">
            <v>3435276</v>
          </cell>
          <cell r="J1344">
            <v>0</v>
          </cell>
          <cell r="K1344">
            <v>3435276</v>
          </cell>
        </row>
        <row r="1345">
          <cell r="C1345" t="str">
            <v xml:space="preserve">            WAGES PAYABLE                                                                                       </v>
          </cell>
          <cell r="E1345">
            <v>5512520</v>
          </cell>
          <cell r="F1345">
            <v>16622671</v>
          </cell>
          <cell r="G1345">
            <v>16484017.529999999</v>
          </cell>
          <cell r="I1345">
            <v>5373866.5300000003</v>
          </cell>
          <cell r="J1345">
            <v>0</v>
          </cell>
          <cell r="K1345">
            <v>5373866.5300000003</v>
          </cell>
        </row>
        <row r="1346">
          <cell r="C1346" t="str">
            <v xml:space="preserve">        TCS PAYABLE SALE                                                                                    </v>
          </cell>
          <cell r="E1346">
            <v>144636.32999999999</v>
          </cell>
          <cell r="I1346">
            <v>144636.32999999999</v>
          </cell>
          <cell r="J1346">
            <v>0</v>
          </cell>
          <cell r="K1346">
            <v>144636.32999999999</v>
          </cell>
        </row>
        <row r="1347">
          <cell r="C1347" t="str">
            <v xml:space="preserve">    PIECE RATE WORK CHARGES PAYABLE                                                                     </v>
          </cell>
          <cell r="G1347">
            <v>402105</v>
          </cell>
          <cell r="I1347">
            <v>402105</v>
          </cell>
          <cell r="J1347">
            <v>0</v>
          </cell>
          <cell r="K1347">
            <v>402105</v>
          </cell>
        </row>
        <row r="1348">
          <cell r="C1348" t="str">
            <v xml:space="preserve">    SCREEN ART &amp; GRAPHICS         -MUMBAI</v>
          </cell>
          <cell r="F1348">
            <v>2395</v>
          </cell>
          <cell r="H1348">
            <v>2395</v>
          </cell>
          <cell r="J1348">
            <v>-2395</v>
          </cell>
          <cell r="K1348">
            <v>-2395</v>
          </cell>
        </row>
        <row r="1349">
          <cell r="C1349" t="str">
            <v>LOANS (LIABILITY)</v>
          </cell>
          <cell r="E1349">
            <v>277952039.00999999</v>
          </cell>
          <cell r="F1349">
            <v>101980414.43000001</v>
          </cell>
          <cell r="G1349">
            <v>114394007.5</v>
          </cell>
          <cell r="I1349">
            <v>290365632.07999998</v>
          </cell>
          <cell r="J1349">
            <v>0</v>
          </cell>
          <cell r="K1349">
            <v>290365632.07999998</v>
          </cell>
        </row>
        <row r="1350">
          <cell r="C1350" t="str">
            <v xml:space="preserve">    BANK OD</v>
          </cell>
          <cell r="E1350">
            <v>87732829.430000007</v>
          </cell>
          <cell r="F1350">
            <v>98452371.090000004</v>
          </cell>
          <cell r="G1350">
            <v>103344007.5</v>
          </cell>
          <cell r="I1350">
            <v>92624465.840000004</v>
          </cell>
          <cell r="J1350">
            <v>0</v>
          </cell>
          <cell r="K1350">
            <v>92624465.840000004</v>
          </cell>
        </row>
        <row r="1351">
          <cell r="C1351" t="str">
            <v xml:space="preserve">        SCB OD A/C -45605147958                                                                             </v>
          </cell>
          <cell r="E1351">
            <v>87732829.430000007</v>
          </cell>
          <cell r="F1351">
            <v>98452371.090000004</v>
          </cell>
          <cell r="G1351">
            <v>103344007.5</v>
          </cell>
          <cell r="I1351">
            <v>92624465.840000004</v>
          </cell>
          <cell r="J1351">
            <v>0</v>
          </cell>
          <cell r="K1351">
            <v>92624465.840000004</v>
          </cell>
        </row>
        <row r="1352">
          <cell r="C1352" t="str">
            <v xml:space="preserve">    LOANS</v>
          </cell>
          <cell r="E1352">
            <v>190219209.58000001</v>
          </cell>
          <cell r="F1352">
            <v>3528043.34</v>
          </cell>
          <cell r="G1352">
            <v>11050000</v>
          </cell>
          <cell r="I1352">
            <v>197741166.24000001</v>
          </cell>
          <cell r="J1352">
            <v>0</v>
          </cell>
          <cell r="K1352">
            <v>197741166.24000001</v>
          </cell>
        </row>
        <row r="1353">
          <cell r="C1353" t="str">
            <v xml:space="preserve">        SECURED LOANS</v>
          </cell>
          <cell r="E1353">
            <v>7293384.3899999997</v>
          </cell>
          <cell r="F1353">
            <v>1874177.63</v>
          </cell>
          <cell r="I1353">
            <v>5419206.7599999998</v>
          </cell>
          <cell r="J1353">
            <v>0</v>
          </cell>
          <cell r="K1353">
            <v>5419206.7599999998</v>
          </cell>
        </row>
        <row r="1354">
          <cell r="C1354" t="str">
            <v xml:space="preserve">            SECURED LOANS</v>
          </cell>
          <cell r="E1354">
            <v>7293384.3899999997</v>
          </cell>
          <cell r="F1354">
            <v>1874177.63</v>
          </cell>
          <cell r="I1354">
            <v>5419206.7599999998</v>
          </cell>
          <cell r="J1354">
            <v>0</v>
          </cell>
          <cell r="K1354">
            <v>5419206.7599999998</v>
          </cell>
        </row>
        <row r="1355">
          <cell r="C1355" t="str">
            <v xml:space="preserve">                HDFC VH LOAN A/C NO.86897316 ( TATA MARCOPOLO)                                                      </v>
          </cell>
          <cell r="E1355">
            <v>1439139.96</v>
          </cell>
          <cell r="F1355">
            <v>130364.81</v>
          </cell>
          <cell r="I1355">
            <v>1308775.1499999999</v>
          </cell>
          <cell r="J1355">
            <v>0</v>
          </cell>
          <cell r="K1355">
            <v>1308775.1499999999</v>
          </cell>
        </row>
        <row r="1356">
          <cell r="C1356" t="str">
            <v xml:space="preserve">                INTEREST PAYABLE ON TERM LOAN                                                                       </v>
          </cell>
          <cell r="F1356">
            <v>6916.95</v>
          </cell>
          <cell r="H1356">
            <v>6916.95</v>
          </cell>
          <cell r="J1356">
            <v>-6916.95</v>
          </cell>
          <cell r="K1356">
            <v>-6916.95</v>
          </cell>
        </row>
        <row r="1357">
          <cell r="C1357" t="str">
            <v xml:space="preserve">                SCB TERM LOAN A/C IF005551774-LOAN AMOUNT-2140239/-                                                 </v>
          </cell>
          <cell r="E1357">
            <v>1487284.86</v>
          </cell>
          <cell r="F1357">
            <v>108825.69</v>
          </cell>
          <cell r="I1357">
            <v>1378459.17</v>
          </cell>
          <cell r="J1357">
            <v>0</v>
          </cell>
          <cell r="K1357">
            <v>1378459.17</v>
          </cell>
        </row>
        <row r="1358">
          <cell r="C1358" t="str">
            <v xml:space="preserve">                SCB TERM LOAN A/C IF005629436-LOAN AMOUNT 1026172/-                                                 </v>
          </cell>
          <cell r="E1358">
            <v>751304.5</v>
          </cell>
          <cell r="F1358">
            <v>54973.5</v>
          </cell>
          <cell r="I1358">
            <v>696331</v>
          </cell>
          <cell r="J1358">
            <v>0</v>
          </cell>
          <cell r="K1358">
            <v>696331</v>
          </cell>
        </row>
        <row r="1359">
          <cell r="C1359" t="str">
            <v xml:space="preserve">                SCB TERM LOAN A/C NO.50169076 -MSME-IF-004517982- 00156458695                                       </v>
          </cell>
          <cell r="E1359">
            <v>1933333.44</v>
          </cell>
          <cell r="F1359">
            <v>1449999.99</v>
          </cell>
          <cell r="I1359">
            <v>483333.45</v>
          </cell>
          <cell r="J1359">
            <v>0</v>
          </cell>
          <cell r="K1359">
            <v>483333.45</v>
          </cell>
        </row>
        <row r="1360">
          <cell r="C1360" t="str">
            <v xml:space="preserve">                SCB TERM LOAN A/C-IF005486221- LOAN AMOUNT-2461934/-                                                </v>
          </cell>
          <cell r="E1360">
            <v>1682321.63</v>
          </cell>
          <cell r="F1360">
            <v>123096.69</v>
          </cell>
          <cell r="I1360">
            <v>1559224.94</v>
          </cell>
          <cell r="J1360">
            <v>0</v>
          </cell>
          <cell r="K1360">
            <v>1559224.94</v>
          </cell>
        </row>
        <row r="1361">
          <cell r="C1361" t="str">
            <v xml:space="preserve">        UNSECURED LOANS</v>
          </cell>
          <cell r="E1361">
            <v>182925825.19</v>
          </cell>
          <cell r="F1361">
            <v>1653865.71</v>
          </cell>
          <cell r="G1361">
            <v>11050000</v>
          </cell>
          <cell r="I1361">
            <v>192321959.47999999</v>
          </cell>
          <cell r="J1361">
            <v>0</v>
          </cell>
          <cell r="K1361">
            <v>192321959.47999999</v>
          </cell>
        </row>
        <row r="1362">
          <cell r="C1362" t="str">
            <v xml:space="preserve">            UNSECURED LOANS</v>
          </cell>
          <cell r="E1362">
            <v>182925825.19</v>
          </cell>
          <cell r="F1362">
            <v>1653865.71</v>
          </cell>
          <cell r="G1362">
            <v>11050000</v>
          </cell>
          <cell r="I1362">
            <v>192321959.47999999</v>
          </cell>
          <cell r="J1362">
            <v>0</v>
          </cell>
          <cell r="K1362">
            <v>192321959.47999999</v>
          </cell>
        </row>
        <row r="1363">
          <cell r="C1363" t="str">
            <v xml:space="preserve">                AMBIKA  R  CHHABRIA                                                                                 </v>
          </cell>
          <cell r="F1363">
            <v>15888</v>
          </cell>
          <cell r="H1363">
            <v>15888</v>
          </cell>
          <cell r="J1363">
            <v>-15888</v>
          </cell>
          <cell r="K1363">
            <v>-15888</v>
          </cell>
        </row>
        <row r="1364">
          <cell r="C1364" t="str">
            <v xml:space="preserve">                ASHA CHHABRIA LOAN A/C                                                                              </v>
          </cell>
          <cell r="E1364">
            <v>82650859.019999996</v>
          </cell>
          <cell r="F1364">
            <v>175836.17</v>
          </cell>
          <cell r="G1364">
            <v>3000000</v>
          </cell>
          <cell r="I1364">
            <v>85475022.849999994</v>
          </cell>
          <cell r="J1364">
            <v>0</v>
          </cell>
          <cell r="K1364">
            <v>85475022.849999994</v>
          </cell>
        </row>
        <row r="1365">
          <cell r="C1365" t="str">
            <v xml:space="preserve">                BHARATI KALRO                                                                                       </v>
          </cell>
          <cell r="E1365">
            <v>1200000</v>
          </cell>
          <cell r="I1365">
            <v>1200000</v>
          </cell>
          <cell r="J1365">
            <v>0</v>
          </cell>
          <cell r="K1365">
            <v>1200000</v>
          </cell>
        </row>
        <row r="1366">
          <cell r="C1366" t="str">
            <v xml:space="preserve">                DNC - HUF                                                                                           </v>
          </cell>
          <cell r="E1366">
            <v>13515227.310000001</v>
          </cell>
          <cell r="I1366">
            <v>13515227.310000001</v>
          </cell>
          <cell r="J1366">
            <v>0</v>
          </cell>
          <cell r="K1366">
            <v>13515227.310000001</v>
          </cell>
        </row>
        <row r="1367">
          <cell r="C1367" t="str">
            <v xml:space="preserve">                DNC LOAN A/C                                                                                        </v>
          </cell>
          <cell r="E1367">
            <v>27781053.120000001</v>
          </cell>
          <cell r="F1367">
            <v>101429.54</v>
          </cell>
          <cell r="G1367">
            <v>4550000</v>
          </cell>
          <cell r="I1367">
            <v>32229623.579999998</v>
          </cell>
          <cell r="J1367">
            <v>0</v>
          </cell>
          <cell r="K1367">
            <v>32229623.579999998</v>
          </cell>
        </row>
        <row r="1368">
          <cell r="C1368" t="str">
            <v xml:space="preserve">                JAMUNA SATISH KUMAR OSWAL                                                                           </v>
          </cell>
          <cell r="E1368">
            <v>1090000</v>
          </cell>
          <cell r="I1368">
            <v>1090000</v>
          </cell>
          <cell r="J1368">
            <v>0</v>
          </cell>
          <cell r="K1368">
            <v>1090000</v>
          </cell>
        </row>
        <row r="1369">
          <cell r="C1369" t="str">
            <v xml:space="preserve">                KISHORE G LUND                                                                                      </v>
          </cell>
          <cell r="G1369">
            <v>500000</v>
          </cell>
          <cell r="I1369">
            <v>500000</v>
          </cell>
          <cell r="J1369">
            <v>0</v>
          </cell>
          <cell r="K1369">
            <v>500000</v>
          </cell>
        </row>
        <row r="1370">
          <cell r="C1370" t="str">
            <v xml:space="preserve">                RADHIECKA PERIWAAL LOAN 2                                                                           </v>
          </cell>
          <cell r="E1370">
            <v>1648500</v>
          </cell>
          <cell r="F1370">
            <v>148500</v>
          </cell>
          <cell r="I1370">
            <v>1500000</v>
          </cell>
          <cell r="J1370">
            <v>0</v>
          </cell>
          <cell r="K1370">
            <v>1500000</v>
          </cell>
        </row>
        <row r="1371">
          <cell r="C1371" t="str">
            <v xml:space="preserve">                REKHA K LUND                                                                                        </v>
          </cell>
          <cell r="E1371">
            <v>2655952</v>
          </cell>
          <cell r="I1371">
            <v>2655952</v>
          </cell>
          <cell r="J1371">
            <v>0</v>
          </cell>
          <cell r="K1371">
            <v>2655952</v>
          </cell>
        </row>
        <row r="1372">
          <cell r="C1372" t="str">
            <v xml:space="preserve">                RISHI CHHABRIA -  HUF                                                                               </v>
          </cell>
          <cell r="E1372">
            <v>10891418.130000001</v>
          </cell>
          <cell r="I1372">
            <v>10891418.130000001</v>
          </cell>
          <cell r="J1372">
            <v>0</v>
          </cell>
          <cell r="K1372">
            <v>10891418.130000001</v>
          </cell>
        </row>
        <row r="1373">
          <cell r="C1373" t="str">
            <v xml:space="preserve">                RITU CHABBRIA                                                                                       </v>
          </cell>
          <cell r="E1373">
            <v>1927191</v>
          </cell>
          <cell r="F1373">
            <v>427191</v>
          </cell>
          <cell r="I1373">
            <v>1500000</v>
          </cell>
          <cell r="J1373">
            <v>0</v>
          </cell>
          <cell r="K1373">
            <v>1500000</v>
          </cell>
        </row>
        <row r="1374">
          <cell r="C1374" t="str">
            <v xml:space="preserve">                SATYAN CHHABRIA- HUF                                                                                </v>
          </cell>
          <cell r="E1374">
            <v>10818519.529999999</v>
          </cell>
          <cell r="I1374">
            <v>10818519.529999999</v>
          </cell>
          <cell r="J1374">
            <v>0</v>
          </cell>
          <cell r="K1374">
            <v>10818519.529999999</v>
          </cell>
        </row>
        <row r="1375">
          <cell r="C1375" t="str">
            <v xml:space="preserve">                SHIBANI CHHABRIA                                                                                    </v>
          </cell>
          <cell r="E1375">
            <v>15287751.15</v>
          </cell>
          <cell r="F1375">
            <v>248000</v>
          </cell>
          <cell r="I1375">
            <v>15039751.15</v>
          </cell>
          <cell r="J1375">
            <v>0</v>
          </cell>
          <cell r="K1375">
            <v>15039751.15</v>
          </cell>
        </row>
        <row r="1376">
          <cell r="C1376" t="str">
            <v xml:space="preserve">                SHILPA RAMESH CHHABRIA                                                                              </v>
          </cell>
          <cell r="E1376">
            <v>3557400</v>
          </cell>
          <cell r="F1376">
            <v>261000</v>
          </cell>
          <cell r="I1376">
            <v>3296400</v>
          </cell>
          <cell r="J1376">
            <v>0</v>
          </cell>
          <cell r="K1376">
            <v>3296400</v>
          </cell>
        </row>
        <row r="1377">
          <cell r="C1377" t="str">
            <v xml:space="preserve">                SNEHAL DHAVAL OSWAL                                                                                 </v>
          </cell>
          <cell r="E1377">
            <v>1090000</v>
          </cell>
          <cell r="I1377">
            <v>1090000</v>
          </cell>
          <cell r="J1377">
            <v>0</v>
          </cell>
          <cell r="K1377">
            <v>1090000</v>
          </cell>
        </row>
        <row r="1378">
          <cell r="C1378" t="str">
            <v xml:space="preserve">                SUSHILA NARIAN DAS CHHABRIA                                                                         </v>
          </cell>
          <cell r="E1378">
            <v>7165932.9299999997</v>
          </cell>
          <cell r="F1378">
            <v>130000</v>
          </cell>
          <cell r="I1378">
            <v>7035932.9299999997</v>
          </cell>
          <cell r="J1378">
            <v>0</v>
          </cell>
          <cell r="K1378">
            <v>7035932.9299999997</v>
          </cell>
        </row>
        <row r="1379">
          <cell r="C1379" t="str">
            <v xml:space="preserve">                VIJAY LACHHMANDAS CHHABRIA - HUF                                                                    </v>
          </cell>
          <cell r="E1379">
            <v>1646021</v>
          </cell>
          <cell r="F1379">
            <v>146021</v>
          </cell>
          <cell r="G1379">
            <v>3000000</v>
          </cell>
          <cell r="I1379">
            <v>4500000</v>
          </cell>
          <cell r="J1379">
            <v>0</v>
          </cell>
          <cell r="K1379">
            <v>4500000</v>
          </cell>
        </row>
        <row r="1380">
          <cell r="C1380" t="str">
            <v>PURCHASE</v>
          </cell>
          <cell r="F1380">
            <v>34985596.960000001</v>
          </cell>
          <cell r="G1380">
            <v>2572280.5</v>
          </cell>
          <cell r="H1380">
            <v>32413316.460000001</v>
          </cell>
          <cell r="J1380">
            <v>-32413316.460000001</v>
          </cell>
          <cell r="K1380">
            <v>-32413316.460000001</v>
          </cell>
        </row>
        <row r="1381">
          <cell r="C1381" t="str">
            <v xml:space="preserve">    BRANCH TRANFER IN</v>
          </cell>
          <cell r="F1381">
            <v>275674.74</v>
          </cell>
          <cell r="H1381">
            <v>275674.74</v>
          </cell>
          <cell r="J1381">
            <v>-275674.74</v>
          </cell>
          <cell r="K1381">
            <v>-275674.74</v>
          </cell>
        </row>
        <row r="1382">
          <cell r="C1382" t="str">
            <v xml:space="preserve">        GST STOCK TRANSFER IN 5%                                                                            </v>
          </cell>
          <cell r="F1382">
            <v>275674.74</v>
          </cell>
          <cell r="H1382">
            <v>275674.74</v>
          </cell>
          <cell r="J1382">
            <v>-275674.74</v>
          </cell>
          <cell r="K1382">
            <v>-275674.74</v>
          </cell>
        </row>
        <row r="1383">
          <cell r="C1383" t="str">
            <v xml:space="preserve">    PURCHASE</v>
          </cell>
          <cell r="F1383">
            <v>34709922.219999999</v>
          </cell>
          <cell r="G1383">
            <v>2572280.5</v>
          </cell>
          <cell r="H1383">
            <v>32137641.719999999</v>
          </cell>
          <cell r="J1383">
            <v>-32137641.719999999</v>
          </cell>
          <cell r="K1383">
            <v>-32137641.719999999</v>
          </cell>
        </row>
        <row r="1384">
          <cell r="C1384" t="str">
            <v xml:space="preserve">        PURCHASE</v>
          </cell>
          <cell r="F1384">
            <v>34709922.219999999</v>
          </cell>
          <cell r="G1384">
            <v>2572280.5</v>
          </cell>
          <cell r="H1384">
            <v>32137641.719999999</v>
          </cell>
          <cell r="J1384">
            <v>-32137641.719999999</v>
          </cell>
          <cell r="K1384">
            <v>-32137641.719999999</v>
          </cell>
        </row>
        <row r="1385">
          <cell r="C1385" t="str">
            <v xml:space="preserve">            PURCHASE</v>
          </cell>
          <cell r="F1385">
            <v>34709922.219999999</v>
          </cell>
          <cell r="G1385">
            <v>2572280.5</v>
          </cell>
          <cell r="H1385">
            <v>32137641.719999999</v>
          </cell>
          <cell r="J1385">
            <v>-32137641.719999999</v>
          </cell>
          <cell r="K1385">
            <v>-32137641.719999999</v>
          </cell>
        </row>
        <row r="1386">
          <cell r="C1386" t="str">
            <v xml:space="preserve">                GST PURCHASE 12%                                                                                    </v>
          </cell>
          <cell r="F1386">
            <v>1628533.94</v>
          </cell>
          <cell r="H1386">
            <v>1628533.94</v>
          </cell>
          <cell r="J1386">
            <v>-1628533.94</v>
          </cell>
          <cell r="K1386">
            <v>-1628533.94</v>
          </cell>
        </row>
        <row r="1387">
          <cell r="C1387" t="str">
            <v xml:space="preserve">                GST PURCHASE 18%                                                                                    </v>
          </cell>
          <cell r="F1387">
            <v>1609833.4</v>
          </cell>
          <cell r="H1387">
            <v>1609833.4</v>
          </cell>
          <cell r="J1387">
            <v>-1609833.4</v>
          </cell>
          <cell r="K1387">
            <v>-1609833.4</v>
          </cell>
        </row>
        <row r="1388">
          <cell r="C1388" t="str">
            <v xml:space="preserve">                GST PURCHASE 5%                                                                                     </v>
          </cell>
          <cell r="F1388">
            <v>2186445.9900000002</v>
          </cell>
          <cell r="G1388">
            <v>2182090</v>
          </cell>
          <cell r="H1388">
            <v>4355.99</v>
          </cell>
          <cell r="J1388">
            <v>-4355.99</v>
          </cell>
          <cell r="K1388">
            <v>-4355.99</v>
          </cell>
        </row>
        <row r="1389">
          <cell r="C1389" t="str">
            <v xml:space="preserve">                GST PURCHASE TAXFREE                                                                                </v>
          </cell>
          <cell r="F1389">
            <v>7143</v>
          </cell>
          <cell r="H1389">
            <v>7143</v>
          </cell>
          <cell r="J1389">
            <v>-7143</v>
          </cell>
          <cell r="K1389">
            <v>-7143</v>
          </cell>
        </row>
        <row r="1390">
          <cell r="C1390" t="str">
            <v xml:space="preserve">                IGST PURCHASE 12%                                                                                   </v>
          </cell>
          <cell r="F1390">
            <v>4375566.88</v>
          </cell>
          <cell r="G1390">
            <v>55557.48</v>
          </cell>
          <cell r="H1390">
            <v>4320009.4000000004</v>
          </cell>
          <cell r="J1390">
            <v>-4320009.4000000004</v>
          </cell>
          <cell r="K1390">
            <v>-4320009.4000000004</v>
          </cell>
        </row>
        <row r="1391">
          <cell r="C1391" t="str">
            <v xml:space="preserve">                IGST PURCHASE 18%                                                                                   </v>
          </cell>
          <cell r="F1391">
            <v>507573.17</v>
          </cell>
          <cell r="H1391">
            <v>507573.17</v>
          </cell>
          <cell r="J1391">
            <v>-507573.17</v>
          </cell>
          <cell r="K1391">
            <v>-507573.17</v>
          </cell>
        </row>
        <row r="1392">
          <cell r="C1392" t="str">
            <v xml:space="preserve">                IGST PURCHASE 5%                                                                                    </v>
          </cell>
          <cell r="F1392">
            <v>24363195.84</v>
          </cell>
          <cell r="G1392">
            <v>334633.02</v>
          </cell>
          <cell r="H1392">
            <v>24028562.82</v>
          </cell>
          <cell r="J1392">
            <v>-24028562.82</v>
          </cell>
          <cell r="K1392">
            <v>-24028562.82</v>
          </cell>
        </row>
        <row r="1393">
          <cell r="C1393" t="str">
            <v xml:space="preserve">                PURCHASE CST 5% A/C                                                                                 </v>
          </cell>
          <cell r="F1393">
            <v>3100</v>
          </cell>
          <cell r="H1393">
            <v>3100</v>
          </cell>
          <cell r="J1393">
            <v>-3100</v>
          </cell>
          <cell r="K1393">
            <v>-3100</v>
          </cell>
        </row>
        <row r="1394">
          <cell r="C1394" t="str">
            <v xml:space="preserve">                PURCHASE IMPORT A/C                                                                                 </v>
          </cell>
          <cell r="F1394">
            <v>23980</v>
          </cell>
          <cell r="H1394">
            <v>23980</v>
          </cell>
          <cell r="J1394">
            <v>-23980</v>
          </cell>
          <cell r="K1394">
            <v>-23980</v>
          </cell>
        </row>
        <row r="1395">
          <cell r="C1395" t="str">
            <v xml:space="preserve">                PURCHASE TAXFREE A/C                                                                                </v>
          </cell>
          <cell r="F1395">
            <v>4550</v>
          </cell>
          <cell r="H1395">
            <v>4550</v>
          </cell>
          <cell r="J1395">
            <v>-4550</v>
          </cell>
          <cell r="K1395">
            <v>-4550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"/>
    </sheetNames>
    <sheetDataSet>
      <sheetData sheetId="0">
        <row r="4">
          <cell r="C4" t="str">
            <v>BRANCH CONTROL</v>
          </cell>
          <cell r="F4">
            <v>561172.88</v>
          </cell>
          <cell r="G4">
            <v>562255</v>
          </cell>
          <cell r="I4">
            <v>1082.1199999999999</v>
          </cell>
          <cell r="J4">
            <v>0</v>
          </cell>
          <cell r="K4">
            <v>1082.1199999999999</v>
          </cell>
        </row>
        <row r="5">
          <cell r="C5" t="str">
            <v xml:space="preserve">    EBO</v>
          </cell>
          <cell r="D5">
            <v>4840822.47</v>
          </cell>
          <cell r="F5">
            <v>273083</v>
          </cell>
          <cell r="G5">
            <v>246687</v>
          </cell>
          <cell r="H5">
            <v>4867218.47</v>
          </cell>
          <cell r="J5">
            <v>-4867218.47</v>
          </cell>
          <cell r="K5">
            <v>-4867218.47</v>
          </cell>
        </row>
        <row r="6">
          <cell r="C6" t="str">
            <v xml:space="preserve">        BRANCH TRANSFER - COSMOS MALL- SILLIGURI -SILIGURI</v>
          </cell>
          <cell r="D6">
            <v>3457382.28</v>
          </cell>
          <cell r="F6">
            <v>273083</v>
          </cell>
          <cell r="G6">
            <v>246687</v>
          </cell>
          <cell r="H6">
            <v>3483778.28</v>
          </cell>
          <cell r="J6">
            <v>-3483778.28</v>
          </cell>
          <cell r="K6">
            <v>-3483778.28</v>
          </cell>
        </row>
        <row r="7">
          <cell r="C7" t="str">
            <v xml:space="preserve">        BRANCH TRANSFER - SEASON MALL- PUNE -PUNE</v>
          </cell>
          <cell r="D7">
            <v>1383440.19</v>
          </cell>
          <cell r="H7">
            <v>1383440.19</v>
          </cell>
          <cell r="J7">
            <v>-1383440.19</v>
          </cell>
          <cell r="K7">
            <v>-1383440.19</v>
          </cell>
        </row>
        <row r="8">
          <cell r="C8" t="str">
            <v xml:space="preserve">    HO</v>
          </cell>
          <cell r="E8">
            <v>4840822.47</v>
          </cell>
          <cell r="F8">
            <v>288089.88</v>
          </cell>
          <cell r="G8">
            <v>315568</v>
          </cell>
          <cell r="I8">
            <v>4868300.59</v>
          </cell>
          <cell r="J8">
            <v>0</v>
          </cell>
          <cell r="K8">
            <v>4868300.59</v>
          </cell>
        </row>
        <row r="9">
          <cell r="C9" t="str">
            <v xml:space="preserve">        INLEATHER BATCH TG PALYA      -BANGALORE</v>
          </cell>
          <cell r="E9">
            <v>4840822.47</v>
          </cell>
          <cell r="F9">
            <v>288089.88</v>
          </cell>
          <cell r="G9">
            <v>315568</v>
          </cell>
          <cell r="I9">
            <v>4868300.59</v>
          </cell>
          <cell r="J9">
            <v>0</v>
          </cell>
          <cell r="K9">
            <v>4868300.59</v>
          </cell>
        </row>
        <row r="10">
          <cell r="C10" t="str">
            <v>DIRECT EXPENSES</v>
          </cell>
          <cell r="F10">
            <v>114829282.29000001</v>
          </cell>
          <cell r="G10">
            <v>189732</v>
          </cell>
          <cell r="H10">
            <v>114639550.29000001</v>
          </cell>
          <cell r="J10">
            <v>-114639550.29000001</v>
          </cell>
          <cell r="K10">
            <v>-114639550.29000001</v>
          </cell>
        </row>
        <row r="11">
          <cell r="C11" t="str">
            <v xml:space="preserve">    CARRIAGE INWARDS</v>
          </cell>
          <cell r="F11">
            <v>554536</v>
          </cell>
          <cell r="G11">
            <v>911</v>
          </cell>
          <cell r="H11">
            <v>553625</v>
          </cell>
          <cell r="J11">
            <v>-553625</v>
          </cell>
          <cell r="K11">
            <v>-553625</v>
          </cell>
        </row>
        <row r="12">
          <cell r="C12" t="str">
            <v xml:space="preserve">        CARRIAGE INWARD BILL                                                                                </v>
          </cell>
          <cell r="F12">
            <v>554336</v>
          </cell>
          <cell r="G12">
            <v>911</v>
          </cell>
          <cell r="H12">
            <v>553425</v>
          </cell>
          <cell r="J12">
            <v>-553425</v>
          </cell>
          <cell r="K12">
            <v>-553425</v>
          </cell>
        </row>
        <row r="13">
          <cell r="C13" t="str">
            <v xml:space="preserve">        FREIGHT CHARGES                                                                                     </v>
          </cell>
          <cell r="F13">
            <v>200</v>
          </cell>
          <cell r="H13">
            <v>200</v>
          </cell>
          <cell r="J13">
            <v>-200</v>
          </cell>
          <cell r="K13">
            <v>-200</v>
          </cell>
        </row>
        <row r="14">
          <cell r="C14" t="str">
            <v xml:space="preserve">    FIRST AID EXPENSES AS PER FACTORY ACTS</v>
          </cell>
          <cell r="F14">
            <v>48584</v>
          </cell>
          <cell r="H14">
            <v>48584</v>
          </cell>
          <cell r="J14">
            <v>-48584</v>
          </cell>
          <cell r="K14">
            <v>-48584</v>
          </cell>
        </row>
        <row r="15">
          <cell r="C15" t="str">
            <v xml:space="preserve">        FIRST AID EXPENSES AS  PER FACTORY ACT                                                              </v>
          </cell>
          <cell r="F15">
            <v>48584</v>
          </cell>
          <cell r="H15">
            <v>48584</v>
          </cell>
          <cell r="J15">
            <v>-48584</v>
          </cell>
          <cell r="K15">
            <v>-48584</v>
          </cell>
        </row>
        <row r="16">
          <cell r="C16" t="str">
            <v xml:space="preserve">    JOB WORK CHARGE</v>
          </cell>
          <cell r="F16">
            <v>4662686.7</v>
          </cell>
          <cell r="H16">
            <v>4662686.7</v>
          </cell>
          <cell r="J16">
            <v>-4662686.7</v>
          </cell>
          <cell r="K16">
            <v>-4662686.7</v>
          </cell>
        </row>
        <row r="17">
          <cell r="C17" t="str">
            <v xml:space="preserve">        JOB WORK PURCHASE-DYEING                                                                            </v>
          </cell>
          <cell r="F17">
            <v>33494</v>
          </cell>
          <cell r="H17">
            <v>33494</v>
          </cell>
          <cell r="J17">
            <v>-33494</v>
          </cell>
          <cell r="K17">
            <v>-33494</v>
          </cell>
        </row>
        <row r="18">
          <cell r="C18" t="str">
            <v xml:space="preserve">        JOB WORK PURCHASE-EMBROIDERY                                                                        </v>
          </cell>
          <cell r="F18">
            <v>133248</v>
          </cell>
          <cell r="H18">
            <v>133248</v>
          </cell>
          <cell r="J18">
            <v>-133248</v>
          </cell>
          <cell r="K18">
            <v>-133248</v>
          </cell>
        </row>
        <row r="19">
          <cell r="C19" t="str">
            <v xml:space="preserve">        JOB WORK PURCHASE-OTHERS                                                                            </v>
          </cell>
          <cell r="F19">
            <v>81107</v>
          </cell>
          <cell r="H19">
            <v>81107</v>
          </cell>
          <cell r="J19">
            <v>-81107</v>
          </cell>
          <cell r="K19">
            <v>-81107</v>
          </cell>
        </row>
        <row r="20">
          <cell r="C20" t="str">
            <v xml:space="preserve">        JOB WORK PURCHASE-PRINTING                                                                          </v>
          </cell>
          <cell r="F20">
            <v>58275</v>
          </cell>
          <cell r="H20">
            <v>58275</v>
          </cell>
          <cell r="J20">
            <v>-58275</v>
          </cell>
          <cell r="K20">
            <v>-58275</v>
          </cell>
        </row>
        <row r="21">
          <cell r="C21" t="str">
            <v xml:space="preserve">        JOB WORK PURCHASE-STICHING                                                                          </v>
          </cell>
          <cell r="F21">
            <v>1353378</v>
          </cell>
          <cell r="H21">
            <v>1353378</v>
          </cell>
          <cell r="J21">
            <v>-1353378</v>
          </cell>
          <cell r="K21">
            <v>-1353378</v>
          </cell>
        </row>
        <row r="22">
          <cell r="C22" t="str">
            <v xml:space="preserve">        JOB WORK PURCHASE-WASHING GST@18%                                                                   </v>
          </cell>
          <cell r="F22">
            <v>9944</v>
          </cell>
          <cell r="H22">
            <v>9944</v>
          </cell>
          <cell r="J22">
            <v>-9944</v>
          </cell>
          <cell r="K22">
            <v>-9944</v>
          </cell>
        </row>
        <row r="23">
          <cell r="C23" t="str">
            <v xml:space="preserve">        JOB WORK PURCHASE-WASHING GST@5%                                                                    </v>
          </cell>
          <cell r="F23">
            <v>2993240.7</v>
          </cell>
          <cell r="H23">
            <v>2993240.7</v>
          </cell>
          <cell r="J23">
            <v>-2993240.7</v>
          </cell>
          <cell r="K23">
            <v>-2993240.7</v>
          </cell>
        </row>
        <row r="24">
          <cell r="C24" t="str">
            <v xml:space="preserve">    MANUFACTURING EXPENSE</v>
          </cell>
          <cell r="F24">
            <v>159961.72</v>
          </cell>
          <cell r="H24">
            <v>159961.72</v>
          </cell>
          <cell r="J24">
            <v>-159961.72</v>
          </cell>
          <cell r="K24">
            <v>-159961.72</v>
          </cell>
        </row>
        <row r="25">
          <cell r="C25" t="str">
            <v xml:space="preserve">        LAB TEST CHARGES                                                                                    </v>
          </cell>
          <cell r="F25">
            <v>159961.72</v>
          </cell>
          <cell r="H25">
            <v>159961.72</v>
          </cell>
          <cell r="J25">
            <v>-159961.72</v>
          </cell>
          <cell r="K25">
            <v>-159961.72</v>
          </cell>
        </row>
        <row r="26">
          <cell r="C26" t="str">
            <v xml:space="preserve">    POWER &amp; FULES</v>
          </cell>
          <cell r="F26">
            <v>2209193</v>
          </cell>
          <cell r="G26">
            <v>188821</v>
          </cell>
          <cell r="H26">
            <v>2020372</v>
          </cell>
          <cell r="J26">
            <v>-2020372</v>
          </cell>
          <cell r="K26">
            <v>-2020372</v>
          </cell>
        </row>
        <row r="27">
          <cell r="C27" t="str">
            <v xml:space="preserve">        DIESEL AND OIL FOR GENERATOR                                                                        </v>
          </cell>
          <cell r="F27">
            <v>168655</v>
          </cell>
          <cell r="H27">
            <v>168655</v>
          </cell>
          <cell r="J27">
            <v>-168655</v>
          </cell>
          <cell r="K27">
            <v>-168655</v>
          </cell>
        </row>
        <row r="28">
          <cell r="C28" t="str">
            <v xml:space="preserve">        ELECTRICITY AND WATER CHARGES                                                                       </v>
          </cell>
          <cell r="F28">
            <v>2040538</v>
          </cell>
          <cell r="G28">
            <v>188821</v>
          </cell>
          <cell r="H28">
            <v>1851717</v>
          </cell>
          <cell r="J28">
            <v>-1851717</v>
          </cell>
          <cell r="K28">
            <v>-1851717</v>
          </cell>
        </row>
        <row r="29">
          <cell r="C29" t="str">
            <v xml:space="preserve">    RENT RATE &amp; TAX</v>
          </cell>
          <cell r="F29">
            <v>3611968</v>
          </cell>
          <cell r="H29">
            <v>3611968</v>
          </cell>
          <cell r="J29">
            <v>-3611968</v>
          </cell>
          <cell r="K29">
            <v>-3611968</v>
          </cell>
        </row>
        <row r="30">
          <cell r="C30" t="str">
            <v xml:space="preserve">        RENT FACTORY                                                                                        </v>
          </cell>
          <cell r="F30">
            <v>3611968</v>
          </cell>
          <cell r="H30">
            <v>3611968</v>
          </cell>
          <cell r="J30">
            <v>-3611968</v>
          </cell>
          <cell r="K30">
            <v>-3611968</v>
          </cell>
        </row>
        <row r="31">
          <cell r="C31" t="str">
            <v xml:space="preserve">    SIS SALES TRADING STOCKS</v>
          </cell>
          <cell r="F31">
            <v>63495464</v>
          </cell>
          <cell r="H31">
            <v>63495464</v>
          </cell>
          <cell r="J31">
            <v>-63495464</v>
          </cell>
          <cell r="K31">
            <v>-63495464</v>
          </cell>
        </row>
        <row r="32">
          <cell r="C32" t="str">
            <v xml:space="preserve">        SIS SALES TRADING STOCK</v>
          </cell>
          <cell r="F32">
            <v>63495464</v>
          </cell>
          <cell r="H32">
            <v>63495464</v>
          </cell>
          <cell r="J32">
            <v>-63495464</v>
          </cell>
          <cell r="K32">
            <v>-63495464</v>
          </cell>
        </row>
        <row r="33">
          <cell r="C33" t="str">
            <v xml:space="preserve">            SOR STOCK WITH LFS &amp; SIS                                                                            </v>
          </cell>
          <cell r="F33">
            <v>63495464</v>
          </cell>
          <cell r="H33">
            <v>63495464</v>
          </cell>
          <cell r="J33">
            <v>-63495464</v>
          </cell>
          <cell r="K33">
            <v>-63495464</v>
          </cell>
        </row>
        <row r="34">
          <cell r="C34" t="str">
            <v xml:space="preserve">    WAGES AND SALARY</v>
          </cell>
          <cell r="F34">
            <v>32685211</v>
          </cell>
          <cell r="H34">
            <v>32685211</v>
          </cell>
          <cell r="J34">
            <v>-32685211</v>
          </cell>
          <cell r="K34">
            <v>-32685211</v>
          </cell>
        </row>
        <row r="35">
          <cell r="C35" t="str">
            <v xml:space="preserve">        BONUS FOR WORKERS                                                                                   </v>
          </cell>
          <cell r="F35">
            <v>980744</v>
          </cell>
          <cell r="H35">
            <v>980744</v>
          </cell>
          <cell r="J35">
            <v>-980744</v>
          </cell>
          <cell r="K35">
            <v>-980744</v>
          </cell>
        </row>
        <row r="36">
          <cell r="C36" t="str">
            <v xml:space="preserve">        ESI EMPLOYER CONTRIBUTION                                                                           </v>
          </cell>
          <cell r="F36">
            <v>907883</v>
          </cell>
          <cell r="H36">
            <v>907883</v>
          </cell>
          <cell r="J36">
            <v>-907883</v>
          </cell>
          <cell r="K36">
            <v>-907883</v>
          </cell>
        </row>
        <row r="37">
          <cell r="C37" t="str">
            <v xml:space="preserve">        LEAVE ENCASHMENT ( WORKERS)                                                                         </v>
          </cell>
          <cell r="F37">
            <v>722279</v>
          </cell>
          <cell r="H37">
            <v>722279</v>
          </cell>
          <cell r="J37">
            <v>-722279</v>
          </cell>
          <cell r="K37">
            <v>-722279</v>
          </cell>
        </row>
        <row r="38">
          <cell r="C38" t="str">
            <v xml:space="preserve">        OVER TIME WAGES                                                                                     </v>
          </cell>
          <cell r="F38">
            <v>164415</v>
          </cell>
          <cell r="H38">
            <v>164415</v>
          </cell>
          <cell r="J38">
            <v>-164415</v>
          </cell>
          <cell r="K38">
            <v>-164415</v>
          </cell>
        </row>
        <row r="39">
          <cell r="C39" t="str">
            <v xml:space="preserve">        PF ADMIN CHARGES                                                                                    </v>
          </cell>
          <cell r="F39">
            <v>119316</v>
          </cell>
          <cell r="H39">
            <v>119316</v>
          </cell>
          <cell r="J39">
            <v>-119316</v>
          </cell>
          <cell r="K39">
            <v>-119316</v>
          </cell>
        </row>
        <row r="40">
          <cell r="C40" t="str">
            <v xml:space="preserve">        PF EMPLOYER  CONTRIBUTION                                                                           </v>
          </cell>
          <cell r="F40">
            <v>2982985</v>
          </cell>
          <cell r="H40">
            <v>2982985</v>
          </cell>
          <cell r="J40">
            <v>-2982985</v>
          </cell>
          <cell r="K40">
            <v>-2982985</v>
          </cell>
        </row>
        <row r="41">
          <cell r="C41" t="str">
            <v xml:space="preserve">        PIECE RATE WORK CHARGES                                                                             </v>
          </cell>
          <cell r="F41">
            <v>2365590</v>
          </cell>
          <cell r="H41">
            <v>2365590</v>
          </cell>
          <cell r="J41">
            <v>-2365590</v>
          </cell>
          <cell r="K41">
            <v>-2365590</v>
          </cell>
        </row>
        <row r="42">
          <cell r="C42" t="str">
            <v xml:space="preserve">        SECURITY EXPENSES ( FACTORY)                                                                        </v>
          </cell>
          <cell r="F42">
            <v>971258</v>
          </cell>
          <cell r="H42">
            <v>971258</v>
          </cell>
          <cell r="J42">
            <v>-971258</v>
          </cell>
          <cell r="K42">
            <v>-971258</v>
          </cell>
        </row>
        <row r="43">
          <cell r="C43" t="str">
            <v xml:space="preserve">        WAGES                                                                                               </v>
          </cell>
          <cell r="F43">
            <v>23470741</v>
          </cell>
          <cell r="H43">
            <v>23470741</v>
          </cell>
          <cell r="J43">
            <v>-23470741</v>
          </cell>
          <cell r="K43">
            <v>-23470741</v>
          </cell>
        </row>
        <row r="44">
          <cell r="C44" t="str">
            <v xml:space="preserve">    STOCK AT BANGALORE GODOWN (TRADING )                                                                </v>
          </cell>
          <cell r="F44">
            <v>7401677.8700000001</v>
          </cell>
          <cell r="H44">
            <v>7401677.8700000001</v>
          </cell>
          <cell r="J44">
            <v>-7401677.8700000001</v>
          </cell>
          <cell r="K44">
            <v>-7401677.8700000001</v>
          </cell>
        </row>
        <row r="45">
          <cell r="C45" t="str">
            <v>OPENING STOCK</v>
          </cell>
          <cell r="D45">
            <v>224680034.13999999</v>
          </cell>
          <cell r="H45">
            <v>224680034.13999999</v>
          </cell>
          <cell r="J45">
            <v>-224680034.13999999</v>
          </cell>
          <cell r="K45">
            <v>-224680034.13999999</v>
          </cell>
        </row>
        <row r="46">
          <cell r="C46" t="str">
            <v xml:space="preserve">    OPENING STOCK AS 0104                                                                               </v>
          </cell>
          <cell r="D46">
            <v>205061056.19999999</v>
          </cell>
          <cell r="H46">
            <v>205061056.19999999</v>
          </cell>
          <cell r="J46">
            <v>-205061056.19999999</v>
          </cell>
          <cell r="K46">
            <v>-205061056.19999999</v>
          </cell>
        </row>
        <row r="47">
          <cell r="C47" t="str">
            <v xml:space="preserve">    WIP STOCK                                                                                           </v>
          </cell>
          <cell r="D47">
            <v>19618977.940000001</v>
          </cell>
          <cell r="H47">
            <v>19618977.940000001</v>
          </cell>
          <cell r="J47">
            <v>-19618977.940000001</v>
          </cell>
          <cell r="K47">
            <v>-19618977.940000001</v>
          </cell>
        </row>
        <row r="48">
          <cell r="C48" t="str">
            <v>SALES</v>
          </cell>
          <cell r="F48">
            <v>16947947.379999999</v>
          </cell>
          <cell r="G48">
            <v>210436701.81</v>
          </cell>
          <cell r="I48">
            <v>193488754.43000001</v>
          </cell>
          <cell r="J48">
            <v>0</v>
          </cell>
          <cell r="K48">
            <v>193488754.43000001</v>
          </cell>
        </row>
        <row r="49">
          <cell r="C49" t="str">
            <v xml:space="preserve">    BRANCH STOCK TRANSFER</v>
          </cell>
          <cell r="F49">
            <v>231236.63</v>
          </cell>
          <cell r="G49">
            <v>260079.55</v>
          </cell>
          <cell r="I49">
            <v>28842.92</v>
          </cell>
          <cell r="J49">
            <v>0</v>
          </cell>
          <cell r="K49">
            <v>28842.92</v>
          </cell>
        </row>
        <row r="50">
          <cell r="C50" t="str">
            <v xml:space="preserve">        GST STOCK TRANSFER OUT 12%                                                                          </v>
          </cell>
          <cell r="F50">
            <v>55557.48</v>
          </cell>
          <cell r="H50">
            <v>55557.48</v>
          </cell>
          <cell r="J50">
            <v>-55557.48</v>
          </cell>
          <cell r="K50">
            <v>-55557.48</v>
          </cell>
        </row>
        <row r="51">
          <cell r="C51" t="str">
            <v xml:space="preserve">        GST STOCK TRANSFER OUT 5%                                                                           </v>
          </cell>
          <cell r="F51">
            <v>175679.15</v>
          </cell>
          <cell r="G51">
            <v>260079.55</v>
          </cell>
          <cell r="I51">
            <v>84400.4</v>
          </cell>
          <cell r="J51">
            <v>0</v>
          </cell>
          <cell r="K51">
            <v>84400.4</v>
          </cell>
        </row>
        <row r="52">
          <cell r="C52" t="str">
            <v xml:space="preserve">    EXPORT SALE</v>
          </cell>
          <cell r="G52">
            <v>558066</v>
          </cell>
          <cell r="I52">
            <v>558066</v>
          </cell>
          <cell r="J52">
            <v>0</v>
          </cell>
          <cell r="K52">
            <v>558066</v>
          </cell>
        </row>
        <row r="53">
          <cell r="C53" t="str">
            <v xml:space="preserve">        SALES EXPORT A/C                                                                                    </v>
          </cell>
          <cell r="G53">
            <v>558066</v>
          </cell>
          <cell r="I53">
            <v>558066</v>
          </cell>
          <cell r="J53">
            <v>0</v>
          </cell>
          <cell r="K53">
            <v>558066</v>
          </cell>
        </row>
        <row r="54">
          <cell r="C54" t="str">
            <v xml:space="preserve">    SALE</v>
          </cell>
          <cell r="F54">
            <v>16716710.75</v>
          </cell>
          <cell r="G54">
            <v>119836104.26000001</v>
          </cell>
          <cell r="I54">
            <v>103119393.51000001</v>
          </cell>
          <cell r="J54">
            <v>0</v>
          </cell>
          <cell r="K54">
            <v>103119393.51000001</v>
          </cell>
        </row>
        <row r="55">
          <cell r="C55" t="str">
            <v xml:space="preserve">        GST SALE 12%                                                                                        </v>
          </cell>
          <cell r="F55">
            <v>2438285</v>
          </cell>
          <cell r="G55">
            <v>11375334.789999999</v>
          </cell>
          <cell r="I55">
            <v>8937049.7899999991</v>
          </cell>
          <cell r="J55">
            <v>0</v>
          </cell>
          <cell r="K55">
            <v>8937049.7899999991</v>
          </cell>
        </row>
        <row r="56">
          <cell r="C56" t="str">
            <v xml:space="preserve">        GST SALE 18%                                                                                        </v>
          </cell>
          <cell r="G56">
            <v>28022.81</v>
          </cell>
          <cell r="I56">
            <v>28022.81</v>
          </cell>
          <cell r="J56">
            <v>0</v>
          </cell>
          <cell r="K56">
            <v>28022.81</v>
          </cell>
        </row>
        <row r="57">
          <cell r="C57" t="str">
            <v xml:space="preserve">        GST SALE 5%                                                                                         </v>
          </cell>
          <cell r="F57">
            <v>872418.5</v>
          </cell>
          <cell r="G57">
            <v>26252060.73</v>
          </cell>
          <cell r="I57">
            <v>25379642.23</v>
          </cell>
          <cell r="J57">
            <v>0</v>
          </cell>
          <cell r="K57">
            <v>25379642.23</v>
          </cell>
        </row>
        <row r="58">
          <cell r="C58" t="str">
            <v xml:space="preserve">        IGST SALE 12%</v>
          </cell>
          <cell r="F58">
            <v>9187070.8599999994</v>
          </cell>
          <cell r="G58">
            <v>36905809.909999996</v>
          </cell>
          <cell r="I58">
            <v>27718739.050000001</v>
          </cell>
          <cell r="J58">
            <v>0</v>
          </cell>
          <cell r="K58">
            <v>27718739.050000001</v>
          </cell>
        </row>
        <row r="59">
          <cell r="C59" t="str">
            <v xml:space="preserve">        IGST SALE 18%                                                                                       </v>
          </cell>
          <cell r="F59">
            <v>139000</v>
          </cell>
          <cell r="G59">
            <v>110826.27</v>
          </cell>
          <cell r="H59">
            <v>28173.73</v>
          </cell>
          <cell r="J59">
            <v>-28173.73</v>
          </cell>
          <cell r="K59">
            <v>-28173.73</v>
          </cell>
        </row>
        <row r="60">
          <cell r="C60" t="str">
            <v xml:space="preserve">        IGST SALE 5%</v>
          </cell>
          <cell r="F60">
            <v>4079936.39</v>
          </cell>
          <cell r="G60">
            <v>45164049.75</v>
          </cell>
          <cell r="I60">
            <v>41084113.359999999</v>
          </cell>
          <cell r="J60">
            <v>0</v>
          </cell>
          <cell r="K60">
            <v>41084113.359999999</v>
          </cell>
        </row>
        <row r="61">
          <cell r="C61" t="str">
            <v xml:space="preserve">    SOR SALE</v>
          </cell>
          <cell r="G61">
            <v>89782452</v>
          </cell>
          <cell r="I61">
            <v>89782452</v>
          </cell>
          <cell r="J61">
            <v>0</v>
          </cell>
          <cell r="K61">
            <v>89782452</v>
          </cell>
        </row>
        <row r="62">
          <cell r="C62" t="str">
            <v xml:space="preserve">        SALES LFS CONSOLIDATED                                                                              </v>
          </cell>
          <cell r="G62">
            <v>89782452</v>
          </cell>
          <cell r="I62">
            <v>89782452</v>
          </cell>
          <cell r="J62">
            <v>0</v>
          </cell>
          <cell r="K62">
            <v>89782452</v>
          </cell>
        </row>
        <row r="63">
          <cell r="C63" t="str">
            <v>CURRENT ASSETS</v>
          </cell>
          <cell r="D63">
            <v>170697876.56</v>
          </cell>
          <cell r="F63">
            <v>247753610.06999999</v>
          </cell>
          <cell r="G63">
            <v>264521551.94</v>
          </cell>
          <cell r="H63">
            <v>153929934.69</v>
          </cell>
          <cell r="J63">
            <v>-153929934.69</v>
          </cell>
          <cell r="K63">
            <v>-153929934.69</v>
          </cell>
        </row>
        <row r="64">
          <cell r="C64" t="str">
            <v xml:space="preserve">    BANK ACCOUNTS</v>
          </cell>
          <cell r="D64">
            <v>247966.28</v>
          </cell>
          <cell r="F64">
            <v>20854670.460000001</v>
          </cell>
          <cell r="G64">
            <v>20949307.149999999</v>
          </cell>
          <cell r="H64">
            <v>153329.59</v>
          </cell>
          <cell r="J64">
            <v>-153329.59</v>
          </cell>
          <cell r="K64">
            <v>-153329.59</v>
          </cell>
        </row>
        <row r="65">
          <cell r="C65" t="str">
            <v xml:space="preserve">        CURRENT A/C</v>
          </cell>
          <cell r="D65">
            <v>177887.28</v>
          </cell>
          <cell r="F65">
            <v>19768628.460000001</v>
          </cell>
          <cell r="G65">
            <v>19968407.149999999</v>
          </cell>
          <cell r="I65">
            <v>21891.41</v>
          </cell>
          <cell r="J65">
            <v>0</v>
          </cell>
          <cell r="K65">
            <v>21891.41</v>
          </cell>
        </row>
        <row r="66">
          <cell r="C66" t="str">
            <v xml:space="preserve">            CANARA BANK - AVENUE ROAD BANGALORE BRANCH A/C 0402261030026                                        </v>
          </cell>
          <cell r="D66">
            <v>122448.08</v>
          </cell>
          <cell r="F66">
            <v>19440961.399999999</v>
          </cell>
          <cell r="G66">
            <v>19550743.920000002</v>
          </cell>
          <cell r="H66">
            <v>12665.56</v>
          </cell>
          <cell r="J66">
            <v>-12665.56</v>
          </cell>
          <cell r="K66">
            <v>-12665.56</v>
          </cell>
        </row>
        <row r="67">
          <cell r="C67" t="str">
            <v xml:space="preserve">            CANARA BANK - TUMKUR BRANCH - A/C NO.0522201001733                                                  </v>
          </cell>
          <cell r="D67">
            <v>47340.4</v>
          </cell>
          <cell r="G67">
            <v>90534.399999999994</v>
          </cell>
          <cell r="I67">
            <v>43194</v>
          </cell>
          <cell r="J67">
            <v>0</v>
          </cell>
          <cell r="K67">
            <v>43194</v>
          </cell>
        </row>
        <row r="68">
          <cell r="C68" t="str">
            <v xml:space="preserve">            HDFC BANK - A/C NO. 00412000022731                                                                  </v>
          </cell>
          <cell r="D68">
            <v>5167.3500000000004</v>
          </cell>
          <cell r="F68">
            <v>157638.29</v>
          </cell>
          <cell r="G68">
            <v>154941.06</v>
          </cell>
          <cell r="H68">
            <v>7864.58</v>
          </cell>
          <cell r="J68">
            <v>-7864.58</v>
          </cell>
          <cell r="K68">
            <v>-7864.58</v>
          </cell>
        </row>
        <row r="69">
          <cell r="C69" t="str">
            <v xml:space="preserve">            HDFC BANK - A/C NO. 00412320001421                                                                  </v>
          </cell>
          <cell r="D69">
            <v>2159</v>
          </cell>
          <cell r="F69">
            <v>170028.77</v>
          </cell>
          <cell r="G69">
            <v>172187.77</v>
          </cell>
          <cell r="J69">
            <v>0</v>
          </cell>
          <cell r="K69">
            <v>0</v>
          </cell>
        </row>
        <row r="70">
          <cell r="C70" t="str">
            <v xml:space="preserve">            SBI A/C  NO. 31327489024                                                                            </v>
          </cell>
          <cell r="D70">
            <v>772.45</v>
          </cell>
          <cell r="H70">
            <v>772.45</v>
          </cell>
          <cell r="J70">
            <v>-772.45</v>
          </cell>
          <cell r="K70">
            <v>-772.45</v>
          </cell>
        </row>
        <row r="71">
          <cell r="C71" t="str">
            <v xml:space="preserve">        GRATUITY A/C</v>
          </cell>
          <cell r="D71">
            <v>70079</v>
          </cell>
          <cell r="F71">
            <v>1086042</v>
          </cell>
          <cell r="G71">
            <v>980900</v>
          </cell>
          <cell r="H71">
            <v>175221</v>
          </cell>
          <cell r="J71">
            <v>-175221</v>
          </cell>
          <cell r="K71">
            <v>-175221</v>
          </cell>
        </row>
        <row r="72">
          <cell r="C72" t="str">
            <v xml:space="preserve">            GRATUITY A/C - NO.0402101066296                                                                     </v>
          </cell>
          <cell r="D72">
            <v>70079</v>
          </cell>
          <cell r="F72">
            <v>1086042</v>
          </cell>
          <cell r="G72">
            <v>980900</v>
          </cell>
          <cell r="H72">
            <v>175221</v>
          </cell>
          <cell r="J72">
            <v>-175221</v>
          </cell>
          <cell r="K72">
            <v>-175221</v>
          </cell>
        </row>
        <row r="73">
          <cell r="C73" t="str">
            <v xml:space="preserve">    CASH</v>
          </cell>
          <cell r="D73">
            <v>205533.01</v>
          </cell>
          <cell r="F73">
            <v>1404595.4</v>
          </cell>
          <cell r="G73">
            <v>1091991</v>
          </cell>
          <cell r="H73">
            <v>518137.41</v>
          </cell>
          <cell r="J73">
            <v>-518137.41</v>
          </cell>
          <cell r="K73">
            <v>-518137.41</v>
          </cell>
        </row>
        <row r="74">
          <cell r="C74" t="str">
            <v xml:space="preserve">        CASH IN HAND</v>
          </cell>
          <cell r="D74">
            <v>205533.01</v>
          </cell>
          <cell r="F74">
            <v>1404595.4</v>
          </cell>
          <cell r="G74">
            <v>1091991</v>
          </cell>
          <cell r="H74">
            <v>518137.41</v>
          </cell>
          <cell r="J74">
            <v>-518137.41</v>
          </cell>
          <cell r="K74">
            <v>-518137.41</v>
          </cell>
        </row>
        <row r="75">
          <cell r="C75" t="str">
            <v xml:space="preserve">            CASH IN HAND                                                                                        </v>
          </cell>
          <cell r="D75">
            <v>203635.01</v>
          </cell>
          <cell r="F75">
            <v>1314595.3999999999</v>
          </cell>
          <cell r="G75">
            <v>1010042</v>
          </cell>
          <cell r="H75">
            <v>508188.41</v>
          </cell>
          <cell r="J75">
            <v>-508188.41</v>
          </cell>
          <cell r="K75">
            <v>-508188.41</v>
          </cell>
        </row>
        <row r="76">
          <cell r="C76" t="str">
            <v xml:space="preserve">            CASH IN HAND (TUMKUR)                                                                               </v>
          </cell>
          <cell r="D76">
            <v>1898</v>
          </cell>
          <cell r="F76">
            <v>90000</v>
          </cell>
          <cell r="G76">
            <v>81949</v>
          </cell>
          <cell r="H76">
            <v>9949</v>
          </cell>
          <cell r="J76">
            <v>-9949</v>
          </cell>
          <cell r="K76">
            <v>-9949</v>
          </cell>
        </row>
        <row r="77">
          <cell r="C77" t="str">
            <v xml:space="preserve">        CASH IN IOU</v>
          </cell>
          <cell r="J77">
            <v>0</v>
          </cell>
          <cell r="K77">
            <v>0</v>
          </cell>
        </row>
        <row r="78">
          <cell r="C78" t="str">
            <v xml:space="preserve">    CLOSING STOCK</v>
          </cell>
          <cell r="D78">
            <v>41402.589999999997</v>
          </cell>
          <cell r="G78">
            <v>41402.589999999997</v>
          </cell>
          <cell r="J78">
            <v>0</v>
          </cell>
          <cell r="K78">
            <v>0</v>
          </cell>
        </row>
        <row r="79">
          <cell r="C79" t="str">
            <v xml:space="preserve">        STOCK IN TRANSIT                                                                                    </v>
          </cell>
          <cell r="D79">
            <v>41402.589999999997</v>
          </cell>
          <cell r="G79">
            <v>41402.589999999997</v>
          </cell>
          <cell r="J79">
            <v>0</v>
          </cell>
          <cell r="K79">
            <v>0</v>
          </cell>
        </row>
        <row r="80">
          <cell r="C80" t="str">
            <v xml:space="preserve">    DEPOSITS (ASSETS)</v>
          </cell>
          <cell r="D80">
            <v>15520776.5</v>
          </cell>
          <cell r="F80">
            <v>1413531</v>
          </cell>
          <cell r="G80">
            <v>601400</v>
          </cell>
          <cell r="H80">
            <v>16332907.5</v>
          </cell>
          <cell r="J80">
            <v>-16332907.5</v>
          </cell>
          <cell r="K80">
            <v>-16332907.5</v>
          </cell>
        </row>
        <row r="81">
          <cell r="C81" t="str">
            <v xml:space="preserve">        DEPOSITS (ASSETS)</v>
          </cell>
          <cell r="D81">
            <v>15520776.5</v>
          </cell>
          <cell r="F81">
            <v>1413531</v>
          </cell>
          <cell r="G81">
            <v>101400</v>
          </cell>
          <cell r="H81">
            <v>16832907.5</v>
          </cell>
          <cell r="J81">
            <v>-16832907.5</v>
          </cell>
          <cell r="K81">
            <v>-16832907.5</v>
          </cell>
        </row>
        <row r="82">
          <cell r="C82" t="str">
            <v xml:space="preserve">            BRAND FACTORY - SECURITY DEPOSIT - ABIDS - ATRIA MALL                                               </v>
          </cell>
          <cell r="D82">
            <v>50301</v>
          </cell>
          <cell r="H82">
            <v>50301</v>
          </cell>
          <cell r="J82">
            <v>-50301</v>
          </cell>
          <cell r="K82">
            <v>-50301</v>
          </cell>
        </row>
        <row r="83">
          <cell r="C83" t="str">
            <v xml:space="preserve">            BRAND FACTORY - SECURITY DEPOSIT - AHMEDABAD - CITY GOLD MALL                                       </v>
          </cell>
          <cell r="D83">
            <v>80190</v>
          </cell>
          <cell r="H83">
            <v>80190</v>
          </cell>
          <cell r="J83">
            <v>-80190</v>
          </cell>
          <cell r="K83">
            <v>-80190</v>
          </cell>
        </row>
        <row r="84">
          <cell r="C84" t="str">
            <v xml:space="preserve">            BRAND FACTORY - SECURITY DEPOSIT - ALLAHABAD - GALAXY PARK                                          </v>
          </cell>
          <cell r="D84">
            <v>44714</v>
          </cell>
          <cell r="H84">
            <v>44714</v>
          </cell>
          <cell r="J84">
            <v>-44714</v>
          </cell>
          <cell r="K84">
            <v>-44714</v>
          </cell>
        </row>
        <row r="85">
          <cell r="C85" t="str">
            <v xml:space="preserve">            BRAND FACTORY - SECURITY DEPOSIT - ASANSOL - SENTRUM MALL                                           </v>
          </cell>
          <cell r="D85">
            <v>109350</v>
          </cell>
          <cell r="H85">
            <v>109350</v>
          </cell>
          <cell r="J85">
            <v>-109350</v>
          </cell>
          <cell r="K85">
            <v>-109350</v>
          </cell>
        </row>
        <row r="86">
          <cell r="C86" t="str">
            <v xml:space="preserve">            BRAND FACTORY - SECURITY DEPOSIT - BANGALORE - KANAKPURA ROAD                                       </v>
          </cell>
          <cell r="D86">
            <v>109350</v>
          </cell>
          <cell r="H86">
            <v>109350</v>
          </cell>
          <cell r="J86">
            <v>-109350</v>
          </cell>
          <cell r="K86">
            <v>-109350</v>
          </cell>
        </row>
        <row r="87">
          <cell r="C87" t="str">
            <v xml:space="preserve">            BRAND FACTORY - SECURITY DEPOSIT - BANGALORE - MARATHAHALLI                                         </v>
          </cell>
          <cell r="D87">
            <v>111780</v>
          </cell>
          <cell r="H87">
            <v>111780</v>
          </cell>
          <cell r="J87">
            <v>-111780</v>
          </cell>
          <cell r="K87">
            <v>-111780</v>
          </cell>
        </row>
        <row r="88">
          <cell r="C88" t="str">
            <v xml:space="preserve">            BRAND FACTORY - SECURITY DEPOSIT - BANGALORE - SARJAPUR ROAD                                        </v>
          </cell>
          <cell r="D88">
            <v>95256</v>
          </cell>
          <cell r="H88">
            <v>95256</v>
          </cell>
          <cell r="J88">
            <v>-95256</v>
          </cell>
          <cell r="K88">
            <v>-95256</v>
          </cell>
        </row>
        <row r="89">
          <cell r="C89" t="str">
            <v xml:space="preserve">            BRAND FACTORY - SECURITY DEPOSIT - CHENNAI - PALLIKARANAI                                           </v>
          </cell>
          <cell r="D89">
            <v>52974</v>
          </cell>
          <cell r="H89">
            <v>52974</v>
          </cell>
          <cell r="J89">
            <v>-52974</v>
          </cell>
          <cell r="K89">
            <v>-52974</v>
          </cell>
        </row>
        <row r="90">
          <cell r="C90" t="str">
            <v xml:space="preserve">            BRAND FACTORY - SECURITY DEPOSIT - DEHRADUN - DARSHANI TOWERS                                       </v>
          </cell>
          <cell r="D90">
            <v>54675</v>
          </cell>
          <cell r="H90">
            <v>54675</v>
          </cell>
          <cell r="J90">
            <v>-54675</v>
          </cell>
          <cell r="K90">
            <v>-54675</v>
          </cell>
        </row>
        <row r="91">
          <cell r="C91" t="str">
            <v xml:space="preserve">            BRAND FACTORY - SECURITY DEPOSIT - GHAZIABAD - JAIPURIA SUNRISE                                     </v>
          </cell>
          <cell r="D91">
            <v>40000</v>
          </cell>
          <cell r="H91">
            <v>40000</v>
          </cell>
          <cell r="J91">
            <v>-40000</v>
          </cell>
          <cell r="K91">
            <v>-40000</v>
          </cell>
        </row>
        <row r="92">
          <cell r="C92" t="str">
            <v xml:space="preserve">            BRAND FACTORY - SECURITY DEPOSIT - GHAZIABAD - PACIFIC MALL -SAHI                                   </v>
          </cell>
          <cell r="D92">
            <v>40000</v>
          </cell>
          <cell r="H92">
            <v>40000</v>
          </cell>
          <cell r="J92">
            <v>-40000</v>
          </cell>
          <cell r="K92">
            <v>-40000</v>
          </cell>
        </row>
        <row r="93">
          <cell r="C93" t="str">
            <v xml:space="preserve">            BRAND FACTORY - SECURITY DEPOSIT - GUWHATI - PRITHVI PLANET                                         </v>
          </cell>
          <cell r="D93">
            <v>65610</v>
          </cell>
          <cell r="H93">
            <v>65610</v>
          </cell>
          <cell r="J93">
            <v>-65610</v>
          </cell>
          <cell r="K93">
            <v>-65610</v>
          </cell>
        </row>
        <row r="94">
          <cell r="C94" t="str">
            <v xml:space="preserve">            BRAND FACTORY - SECURITY DEPOSIT - HYDERABAD - DILSUKH NAGAR                                        </v>
          </cell>
          <cell r="D94">
            <v>110079</v>
          </cell>
          <cell r="H94">
            <v>110079</v>
          </cell>
          <cell r="J94">
            <v>-110079</v>
          </cell>
          <cell r="K94">
            <v>-110079</v>
          </cell>
        </row>
        <row r="95">
          <cell r="C95" t="str">
            <v xml:space="preserve">            BRAND FACTORY - SECURITY DEPOSIT - INDORE BPK SQUARE                                                </v>
          </cell>
          <cell r="D95">
            <v>86994</v>
          </cell>
          <cell r="H95">
            <v>86994</v>
          </cell>
          <cell r="J95">
            <v>-86994</v>
          </cell>
          <cell r="K95">
            <v>-86994</v>
          </cell>
        </row>
        <row r="96">
          <cell r="C96" t="str">
            <v xml:space="preserve">            BRAND FACTORY - SECURITY DEPOSIT - JAIPUR -SUNNY TRADE CENTER                                       </v>
          </cell>
          <cell r="D96">
            <v>36450</v>
          </cell>
          <cell r="H96">
            <v>36450</v>
          </cell>
          <cell r="J96">
            <v>-36450</v>
          </cell>
          <cell r="K96">
            <v>-36450</v>
          </cell>
        </row>
        <row r="97">
          <cell r="C97" t="str">
            <v xml:space="preserve">            BRAND FACTORY - SECURITY DEPOSIT - JAMMU - PRITHVI PLANET                                           </v>
          </cell>
          <cell r="D97">
            <v>77760</v>
          </cell>
          <cell r="H97">
            <v>77760</v>
          </cell>
          <cell r="J97">
            <v>-77760</v>
          </cell>
          <cell r="K97">
            <v>-77760</v>
          </cell>
        </row>
        <row r="98">
          <cell r="C98" t="str">
            <v xml:space="preserve">            BRAND FACTORY - SECURITY DEPOSIT - KANPUR- RAVE MOTI MALL                                           </v>
          </cell>
          <cell r="D98">
            <v>40000</v>
          </cell>
          <cell r="H98">
            <v>40000</v>
          </cell>
          <cell r="J98">
            <v>-40000</v>
          </cell>
          <cell r="K98">
            <v>-40000</v>
          </cell>
        </row>
        <row r="99">
          <cell r="C99" t="str">
            <v xml:space="preserve">            BRAND FACTORY - SECURITY DEPOSIT - KUKATPALLY                                                       </v>
          </cell>
          <cell r="D99">
            <v>58320</v>
          </cell>
          <cell r="H99">
            <v>58320</v>
          </cell>
          <cell r="J99">
            <v>-58320</v>
          </cell>
          <cell r="K99">
            <v>-58320</v>
          </cell>
        </row>
        <row r="100">
          <cell r="C100" t="str">
            <v xml:space="preserve">            BRAND FACTORY - SECURITY DEPOSIT - LUCKNOW SKY LAP                                                  </v>
          </cell>
          <cell r="D100">
            <v>30132</v>
          </cell>
          <cell r="H100">
            <v>30132</v>
          </cell>
          <cell r="J100">
            <v>-30132</v>
          </cell>
          <cell r="K100">
            <v>-30132</v>
          </cell>
        </row>
        <row r="101">
          <cell r="C101" t="str">
            <v xml:space="preserve">            BRAND FACTORY - SECURITY DEPOSIT - NEW DELHI - CITY SQUARE MALL                                     </v>
          </cell>
          <cell r="D101">
            <v>58320</v>
          </cell>
          <cell r="H101">
            <v>58320</v>
          </cell>
          <cell r="J101">
            <v>-58320</v>
          </cell>
          <cell r="K101">
            <v>-58320</v>
          </cell>
        </row>
        <row r="102">
          <cell r="C102" t="str">
            <v xml:space="preserve">            BRAND FACTORY - SECURITY DEPOSIT - NEW DELHI - VIKAS SURYA MALL                                     </v>
          </cell>
          <cell r="D102">
            <v>40000</v>
          </cell>
          <cell r="H102">
            <v>40000</v>
          </cell>
          <cell r="J102">
            <v>-40000</v>
          </cell>
          <cell r="K102">
            <v>-40000</v>
          </cell>
        </row>
        <row r="103">
          <cell r="C103" t="str">
            <v xml:space="preserve">            BRAND FACTORY - SECURITY DEPOSIT - PATNA - RAJA BAZAAR                                              </v>
          </cell>
          <cell r="D103">
            <v>43134</v>
          </cell>
          <cell r="H103">
            <v>43134</v>
          </cell>
          <cell r="J103">
            <v>-43134</v>
          </cell>
          <cell r="K103">
            <v>-43134</v>
          </cell>
        </row>
        <row r="104">
          <cell r="C104" t="str">
            <v xml:space="preserve">            BRAND FACTORY - SECURITY DEPOSIT - PATNA GODAVARI PALACE                                            </v>
          </cell>
          <cell r="D104">
            <v>76300</v>
          </cell>
          <cell r="H104">
            <v>76300</v>
          </cell>
          <cell r="J104">
            <v>-76300</v>
          </cell>
          <cell r="K104">
            <v>-76300</v>
          </cell>
        </row>
        <row r="105">
          <cell r="C105" t="str">
            <v xml:space="preserve">            BRAND FACTORY - SECURITY DEPOSIT - PUNE -PREMIER PLAZA -CHINCHAW                                    </v>
          </cell>
          <cell r="D105">
            <v>123930</v>
          </cell>
          <cell r="H105">
            <v>123930</v>
          </cell>
          <cell r="J105">
            <v>-123930</v>
          </cell>
          <cell r="K105">
            <v>-123930</v>
          </cell>
        </row>
        <row r="106">
          <cell r="C106" t="str">
            <v xml:space="preserve">            BRAND FACTORY - SECURITY DEPOSIT - RAJKOT - AASHIRWAD CITY CENTER                                   </v>
          </cell>
          <cell r="D106">
            <v>108378</v>
          </cell>
          <cell r="H106">
            <v>108378</v>
          </cell>
          <cell r="J106">
            <v>-108378</v>
          </cell>
          <cell r="K106">
            <v>-108378</v>
          </cell>
        </row>
        <row r="107">
          <cell r="C107" t="str">
            <v xml:space="preserve">            BRAND FACTORY - SECURITY DEPOSIT - SALEM -NARASUS MURALI TOWERS                                     </v>
          </cell>
          <cell r="D107">
            <v>72900</v>
          </cell>
          <cell r="H107">
            <v>72900</v>
          </cell>
          <cell r="J107">
            <v>-72900</v>
          </cell>
          <cell r="K107">
            <v>-72900</v>
          </cell>
        </row>
        <row r="108">
          <cell r="C108" t="str">
            <v xml:space="preserve">            BRAND FACTORY - SECURITY DEPOSIT - SECUNDERABAD - BEGUMPETH - GSSH                                  </v>
          </cell>
          <cell r="D108">
            <v>42282</v>
          </cell>
          <cell r="H108">
            <v>42282</v>
          </cell>
          <cell r="J108">
            <v>-42282</v>
          </cell>
          <cell r="K108">
            <v>-42282</v>
          </cell>
        </row>
        <row r="109">
          <cell r="C109" t="str">
            <v xml:space="preserve">            BRAND FACTORY - SECURITY DEPOSIT - SILIGURI - SF ROAD                                               </v>
          </cell>
          <cell r="D109">
            <v>80190</v>
          </cell>
          <cell r="H109">
            <v>80190</v>
          </cell>
          <cell r="J109">
            <v>-80190</v>
          </cell>
          <cell r="K109">
            <v>-80190</v>
          </cell>
        </row>
        <row r="110">
          <cell r="C110" t="str">
            <v xml:space="preserve">            BRAND FACTORY - SECURITY DEPOSIT - SURAT - VIP ROAD                                                 </v>
          </cell>
          <cell r="D110">
            <v>80190</v>
          </cell>
          <cell r="H110">
            <v>80190</v>
          </cell>
          <cell r="J110">
            <v>-80190</v>
          </cell>
          <cell r="K110">
            <v>-80190</v>
          </cell>
        </row>
        <row r="111">
          <cell r="C111" t="str">
            <v xml:space="preserve">            BRAND FACTORY - SECURITY DEPOSIT - THE CELEBRATION MA                                               </v>
          </cell>
          <cell r="D111">
            <v>82620</v>
          </cell>
          <cell r="H111">
            <v>82620</v>
          </cell>
          <cell r="J111">
            <v>-82620</v>
          </cell>
          <cell r="K111">
            <v>-82620</v>
          </cell>
        </row>
        <row r="112">
          <cell r="C112" t="str">
            <v xml:space="preserve">            BRAND FACTORY - SECURITY DEPOSIT - VADODARA - RAAMA ICON                                            </v>
          </cell>
          <cell r="D112">
            <v>103000</v>
          </cell>
          <cell r="H112">
            <v>103000</v>
          </cell>
          <cell r="J112">
            <v>-103000</v>
          </cell>
          <cell r="K112">
            <v>-103000</v>
          </cell>
        </row>
        <row r="113">
          <cell r="C113" t="str">
            <v xml:space="preserve">            BRAND FACTORY - SECURITY DEPOSIT - VISAKAPATNAM - SRIRAM NARAS                                      </v>
          </cell>
          <cell r="D113">
            <v>83106</v>
          </cell>
          <cell r="H113">
            <v>83106</v>
          </cell>
          <cell r="J113">
            <v>-83106</v>
          </cell>
          <cell r="K113">
            <v>-83106</v>
          </cell>
        </row>
        <row r="114">
          <cell r="C114" t="str">
            <v xml:space="preserve">            BRAND FACTORY - SECURITY DEPOSIT - ZIRAKHPUR - COSMOS PLAZA MALL                                    </v>
          </cell>
          <cell r="D114">
            <v>48600</v>
          </cell>
          <cell r="H114">
            <v>48600</v>
          </cell>
          <cell r="J114">
            <v>-48600</v>
          </cell>
          <cell r="K114">
            <v>-48600</v>
          </cell>
        </row>
        <row r="115">
          <cell r="C115" t="str">
            <v xml:space="preserve">            FF-F1EE-SECURITY DEPOSIT-SELAM NARASUS MURALI TOWER                                                 </v>
          </cell>
          <cell r="F115">
            <v>44712</v>
          </cell>
          <cell r="H115">
            <v>44712</v>
          </cell>
          <cell r="J115">
            <v>-44712</v>
          </cell>
          <cell r="K115">
            <v>-44712</v>
          </cell>
        </row>
        <row r="116">
          <cell r="C116" t="str">
            <v xml:space="preserve">            FF-F1FD-SECURITY DEPOSIT-GODAVARI PALACE                                                            </v>
          </cell>
          <cell r="F116">
            <v>50544</v>
          </cell>
          <cell r="H116">
            <v>50544</v>
          </cell>
          <cell r="J116">
            <v>-50544</v>
          </cell>
          <cell r="K116">
            <v>-50544</v>
          </cell>
        </row>
        <row r="117">
          <cell r="C117" t="str">
            <v xml:space="preserve">            FF-F1GD-SECURITY DEPOSIT-ZIRAKHPUR COSMOS PLAZA MALL                                                </v>
          </cell>
          <cell r="F117">
            <v>107406</v>
          </cell>
          <cell r="H117">
            <v>107406</v>
          </cell>
          <cell r="J117">
            <v>-107406</v>
          </cell>
          <cell r="K117">
            <v>-107406</v>
          </cell>
        </row>
        <row r="118">
          <cell r="C118" t="str">
            <v xml:space="preserve">            FF-F1GE-SECURITY DEPOSIT-PATNA RAJA BAZAAR                                                          </v>
          </cell>
          <cell r="F118">
            <v>37665</v>
          </cell>
          <cell r="H118">
            <v>37665</v>
          </cell>
          <cell r="J118">
            <v>-37665</v>
          </cell>
          <cell r="K118">
            <v>-37665</v>
          </cell>
        </row>
        <row r="119">
          <cell r="C119" t="str">
            <v xml:space="preserve">            FF-F1IF-SECURITY DEPOSIT-SURAT VIP ROAD                                                             </v>
          </cell>
          <cell r="F119">
            <v>94770</v>
          </cell>
          <cell r="H119">
            <v>94770</v>
          </cell>
          <cell r="J119">
            <v>-94770</v>
          </cell>
          <cell r="K119">
            <v>-94770</v>
          </cell>
        </row>
        <row r="120">
          <cell r="C120" t="str">
            <v xml:space="preserve">            FF-F1IG-SECURITY DEPOSIT-DEHRADUN DARSHNI TOWER                                                     </v>
          </cell>
          <cell r="F120">
            <v>53946</v>
          </cell>
          <cell r="H120">
            <v>53946</v>
          </cell>
          <cell r="J120">
            <v>-53946</v>
          </cell>
          <cell r="K120">
            <v>-53946</v>
          </cell>
        </row>
        <row r="121">
          <cell r="C121" t="str">
            <v xml:space="preserve">            FF-F1JD-SECURITY DEPOSIT-SILIGURI S F ROAD                                                          </v>
          </cell>
          <cell r="F121">
            <v>112266</v>
          </cell>
          <cell r="H121">
            <v>112266</v>
          </cell>
          <cell r="J121">
            <v>-112266</v>
          </cell>
          <cell r="K121">
            <v>-112266</v>
          </cell>
        </row>
        <row r="122">
          <cell r="C122" t="str">
            <v xml:space="preserve">            FF-F1KE-SECURITY DEPOSIT-JAIPUR SUNNY TRADE CENTER                                                  </v>
          </cell>
          <cell r="F122">
            <v>54918</v>
          </cell>
          <cell r="H122">
            <v>54918</v>
          </cell>
          <cell r="J122">
            <v>-54918</v>
          </cell>
          <cell r="K122">
            <v>-54918</v>
          </cell>
        </row>
        <row r="123">
          <cell r="C123" t="str">
            <v xml:space="preserve">            FF-F1LD-SECURITY DEPOSIT-HYDERABAD DILKUSH NAGAR                                                    </v>
          </cell>
          <cell r="F123">
            <v>142155</v>
          </cell>
          <cell r="H123">
            <v>142155</v>
          </cell>
          <cell r="J123">
            <v>-142155</v>
          </cell>
          <cell r="K123">
            <v>-142155</v>
          </cell>
        </row>
        <row r="124">
          <cell r="C124" t="str">
            <v xml:space="preserve">            FF-F1NE-SECURITY DEPOSIT-RAJKOT AASHIRWAD CITY CENTER                                               </v>
          </cell>
          <cell r="F124">
            <v>52488</v>
          </cell>
          <cell r="H124">
            <v>52488</v>
          </cell>
          <cell r="J124">
            <v>-52488</v>
          </cell>
          <cell r="K124">
            <v>-52488</v>
          </cell>
        </row>
        <row r="125">
          <cell r="C125" t="str">
            <v xml:space="preserve">            FF-F1NG-SECURITY DEPOSIT-GUWAHATI PRITHVI PLANET                                                    </v>
          </cell>
          <cell r="F125">
            <v>86022</v>
          </cell>
          <cell r="H125">
            <v>86022</v>
          </cell>
          <cell r="J125">
            <v>-86022</v>
          </cell>
          <cell r="K125">
            <v>-86022</v>
          </cell>
        </row>
        <row r="126">
          <cell r="C126" t="str">
            <v xml:space="preserve">            FF-F1OD-SECURITY DEPOSIT-BENGALORE SARJAPUR ROAD                                                    </v>
          </cell>
          <cell r="F126">
            <v>41796</v>
          </cell>
          <cell r="H126">
            <v>41796</v>
          </cell>
          <cell r="J126">
            <v>-41796</v>
          </cell>
          <cell r="K126">
            <v>-41796</v>
          </cell>
        </row>
        <row r="127">
          <cell r="C127" t="str">
            <v xml:space="preserve">            FF-F1OG-SECURITY DEPOSIT-ASANSOL SENTRUM MALL                                                       </v>
          </cell>
          <cell r="F127">
            <v>117369</v>
          </cell>
          <cell r="H127">
            <v>117369</v>
          </cell>
          <cell r="J127">
            <v>-117369</v>
          </cell>
          <cell r="K127">
            <v>-117369</v>
          </cell>
        </row>
        <row r="128">
          <cell r="C128" t="str">
            <v xml:space="preserve">            FF-F1QD-SECURITY DEPOSIT-BENGALORE KANAKPURA ROAD                                                   </v>
          </cell>
          <cell r="F128">
            <v>98415</v>
          </cell>
          <cell r="H128">
            <v>98415</v>
          </cell>
          <cell r="J128">
            <v>-98415</v>
          </cell>
          <cell r="K128">
            <v>-98415</v>
          </cell>
        </row>
        <row r="129">
          <cell r="C129" t="str">
            <v xml:space="preserve">            FF-F1RF-SECURITY DEPOSIT-KANPUR RAVE MOTI MALL                                                      </v>
          </cell>
          <cell r="F129">
            <v>54432</v>
          </cell>
          <cell r="H129">
            <v>54432</v>
          </cell>
          <cell r="J129">
            <v>-54432</v>
          </cell>
          <cell r="K129">
            <v>-54432</v>
          </cell>
        </row>
        <row r="130">
          <cell r="C130" t="str">
            <v xml:space="preserve">            FF-F1SG-SECURITY DEPOSIT-INDORE BPK SQARE                                                           </v>
          </cell>
          <cell r="F130">
            <v>82620</v>
          </cell>
          <cell r="H130">
            <v>82620</v>
          </cell>
          <cell r="J130">
            <v>-82620</v>
          </cell>
          <cell r="K130">
            <v>-82620</v>
          </cell>
        </row>
        <row r="131">
          <cell r="C131" t="str">
            <v xml:space="preserve">            FF-F1TD-SECURITY DEPOSIT-HYDERABAD KUKATPALLY                                                       </v>
          </cell>
          <cell r="F131">
            <v>76545</v>
          </cell>
          <cell r="H131">
            <v>76545</v>
          </cell>
          <cell r="J131">
            <v>-76545</v>
          </cell>
          <cell r="K131">
            <v>-76545</v>
          </cell>
        </row>
        <row r="132">
          <cell r="C132" t="str">
            <v xml:space="preserve">            FF-F1WG-SECURITY DEPOSIT-LUCKNOW SKY LAP                                                            </v>
          </cell>
          <cell r="F132">
            <v>47628</v>
          </cell>
          <cell r="H132">
            <v>47628</v>
          </cell>
          <cell r="J132">
            <v>-47628</v>
          </cell>
          <cell r="K132">
            <v>-47628</v>
          </cell>
        </row>
        <row r="133">
          <cell r="C133" t="str">
            <v xml:space="preserve">            FF-F1XG-SECURITY DEPOSIT-CHENNAI PALLIKARANAI                                                       </v>
          </cell>
          <cell r="F133">
            <v>57834</v>
          </cell>
          <cell r="H133">
            <v>57834</v>
          </cell>
          <cell r="J133">
            <v>-57834</v>
          </cell>
          <cell r="K133">
            <v>-57834</v>
          </cell>
        </row>
        <row r="134">
          <cell r="C134" t="str">
            <v xml:space="preserve">            FUTURE MARKET NETWORKS LTD - COSMOS MALL - CAM DEPOSIT                                              </v>
          </cell>
          <cell r="D134">
            <v>26220</v>
          </cell>
          <cell r="H134">
            <v>26220</v>
          </cell>
          <cell r="J134">
            <v>-26220</v>
          </cell>
          <cell r="K134">
            <v>-26220</v>
          </cell>
        </row>
        <row r="135">
          <cell r="C135" t="str">
            <v xml:space="preserve">            FUTURE MARKET NETWORKS LTD - COSMOS MALL - RENT -SECURITY DEPOSIT                                   </v>
          </cell>
          <cell r="D135">
            <v>154009</v>
          </cell>
          <cell r="H135">
            <v>154009</v>
          </cell>
          <cell r="J135">
            <v>-154009</v>
          </cell>
          <cell r="K135">
            <v>-154009</v>
          </cell>
        </row>
        <row r="136">
          <cell r="C136" t="str">
            <v xml:space="preserve">            G ARUNAKSHI -RENTAL DEPOSIT                                                                         </v>
          </cell>
          <cell r="D136">
            <v>4300000.5</v>
          </cell>
          <cell r="H136">
            <v>4300000.5</v>
          </cell>
          <cell r="J136">
            <v>-4300000.5</v>
          </cell>
          <cell r="K136">
            <v>-4300000.5</v>
          </cell>
        </row>
        <row r="137">
          <cell r="C137" t="str">
            <v xml:space="preserve">            GANGANARASAIAH ( SECURITY DEPOSIT)                                                                  </v>
          </cell>
          <cell r="D137">
            <v>57000</v>
          </cell>
          <cell r="H137">
            <v>57000</v>
          </cell>
          <cell r="J137">
            <v>-57000</v>
          </cell>
          <cell r="K137">
            <v>-57000</v>
          </cell>
        </row>
        <row r="138">
          <cell r="C138" t="str">
            <v xml:space="preserve">            GARUDAPPA (SECURITY DEPOSIT) SRI MARUTHI WATER SUPPLY                                               </v>
          </cell>
          <cell r="D138">
            <v>30000</v>
          </cell>
          <cell r="H138">
            <v>30000</v>
          </cell>
          <cell r="J138">
            <v>-30000</v>
          </cell>
          <cell r="K138">
            <v>-30000</v>
          </cell>
        </row>
        <row r="139">
          <cell r="C139" t="str">
            <v xml:space="preserve">            GOVINDRAJU  A - LAGGERE UNIT - SECURITY DEPOSIT                                                     </v>
          </cell>
          <cell r="E139">
            <v>270</v>
          </cell>
          <cell r="I139">
            <v>270</v>
          </cell>
          <cell r="J139">
            <v>0</v>
          </cell>
          <cell r="K139">
            <v>270</v>
          </cell>
        </row>
        <row r="140">
          <cell r="C140" t="str">
            <v xml:space="preserve">            LALITH FLAT - SECURITY DEPOSIT                                                                      </v>
          </cell>
          <cell r="D140">
            <v>100000</v>
          </cell>
          <cell r="G140">
            <v>100000</v>
          </cell>
          <cell r="J140">
            <v>0</v>
          </cell>
          <cell r="K140">
            <v>0</v>
          </cell>
        </row>
        <row r="141">
          <cell r="C141" t="str">
            <v xml:space="preserve">            LFS - FURUTE LIFE STYLE - SECURITY DEPOSIT - NAGPUR - POONAM MALL -VIP ROAD                         </v>
          </cell>
          <cell r="D141">
            <v>104312</v>
          </cell>
          <cell r="H141">
            <v>104312</v>
          </cell>
          <cell r="J141">
            <v>-104312</v>
          </cell>
          <cell r="K141">
            <v>-104312</v>
          </cell>
        </row>
        <row r="142">
          <cell r="C142" t="str">
            <v xml:space="preserve">            LFS - FUTURE LIFE STYLE - SECURITY DEPOSIT -  MUMBAI - VIKHROLI  247 PARK -                         </v>
          </cell>
          <cell r="D142">
            <v>216400</v>
          </cell>
          <cell r="H142">
            <v>216400</v>
          </cell>
          <cell r="J142">
            <v>-216400</v>
          </cell>
          <cell r="K142">
            <v>-216400</v>
          </cell>
        </row>
        <row r="143">
          <cell r="C143" t="str">
            <v xml:space="preserve">            LFS - FUTURE LIFE STYLE - SECURITY DEPOSIT -  RANCHI (SAVYRAJ MALL)                                 </v>
          </cell>
          <cell r="D143">
            <v>180900</v>
          </cell>
          <cell r="H143">
            <v>180900</v>
          </cell>
          <cell r="J143">
            <v>-180900</v>
          </cell>
          <cell r="K143">
            <v>-180900</v>
          </cell>
        </row>
        <row r="144">
          <cell r="C144" t="str">
            <v xml:space="preserve">            LFS - FUTURE LIFE STYLE - SECURITY DEPOSIT-  CENTRE MALL ( PIMPRI CITY)                             </v>
          </cell>
          <cell r="D144">
            <v>184210</v>
          </cell>
          <cell r="H144">
            <v>184210</v>
          </cell>
          <cell r="J144">
            <v>-184210</v>
          </cell>
          <cell r="K144">
            <v>-184210</v>
          </cell>
        </row>
        <row r="145">
          <cell r="C145" t="str">
            <v xml:space="preserve">            LFS - FUTURE LIFE STYLE - SECURITY DEPOSIT - CT SILLIGURI- COSMOS MALL                              </v>
          </cell>
          <cell r="D145">
            <v>221900</v>
          </cell>
          <cell r="H145">
            <v>221900</v>
          </cell>
          <cell r="J145">
            <v>-221900</v>
          </cell>
          <cell r="K145">
            <v>-221900</v>
          </cell>
        </row>
        <row r="146">
          <cell r="C146" t="str">
            <v xml:space="preserve">            LFS - FUTURE LIFE STYLE - SECURITY DEPOSIT - CT-PUNE (AMANORA TOWN CENTER)                          </v>
          </cell>
          <cell r="D146">
            <v>188600</v>
          </cell>
          <cell r="H146">
            <v>188600</v>
          </cell>
          <cell r="J146">
            <v>-188600</v>
          </cell>
          <cell r="K146">
            <v>-188600</v>
          </cell>
        </row>
        <row r="147">
          <cell r="C147" t="str">
            <v xml:space="preserve">            LFS - FUTURE LIFE STYLE - SECURITY DEPOSIT - DAHISAR - THAKUR MALL                                  </v>
          </cell>
          <cell r="D147">
            <v>97653</v>
          </cell>
          <cell r="H147">
            <v>97653</v>
          </cell>
          <cell r="J147">
            <v>-97653</v>
          </cell>
          <cell r="K147">
            <v>-97653</v>
          </cell>
        </row>
        <row r="148">
          <cell r="C148" t="str">
            <v xml:space="preserve">            LFS - FUTURE LIFE STYLE - SECURITY DEPOSIT - GACHIBOWLI ( HYDERABAD)                                </v>
          </cell>
          <cell r="D148">
            <v>201965</v>
          </cell>
          <cell r="H148">
            <v>201965</v>
          </cell>
          <cell r="J148">
            <v>-201965</v>
          </cell>
          <cell r="K148">
            <v>-201965</v>
          </cell>
        </row>
        <row r="149">
          <cell r="C149" t="str">
            <v xml:space="preserve">            LFS - FUTURE LIFE STYLE - SECURITY DEPOSIT - GUWAHATI -  EXOTICA GREENS                             </v>
          </cell>
          <cell r="D149">
            <v>288522</v>
          </cell>
          <cell r="H149">
            <v>288522</v>
          </cell>
          <cell r="J149">
            <v>-288522</v>
          </cell>
          <cell r="K149">
            <v>-288522</v>
          </cell>
        </row>
        <row r="150">
          <cell r="C150" t="str">
            <v xml:space="preserve">            LFS - FUTURE LIFE STYLE - SECURITY DEPOSIT - HYDERABAD - G.S. CENTER POINT                          </v>
          </cell>
          <cell r="D150">
            <v>122067</v>
          </cell>
          <cell r="H150">
            <v>122067</v>
          </cell>
          <cell r="J150">
            <v>-122067</v>
          </cell>
          <cell r="K150">
            <v>-122067</v>
          </cell>
        </row>
        <row r="151">
          <cell r="C151" t="str">
            <v xml:space="preserve">            LFS - FUTURE LIFE STYLE - SECURITY DEPOSIT - HYDERABAD - GSM MALL- CHANDANA                         </v>
          </cell>
          <cell r="D151">
            <v>186400</v>
          </cell>
          <cell r="H151">
            <v>186400</v>
          </cell>
          <cell r="J151">
            <v>-186400</v>
          </cell>
          <cell r="K151">
            <v>-186400</v>
          </cell>
        </row>
        <row r="152">
          <cell r="C152" t="str">
            <v xml:space="preserve">            LFS - FUTURE LIFE STYLE - SECURITY DEPOSIT - KOCHI, M.G ROAD-CENTRE SQUARE                          </v>
          </cell>
          <cell r="D152">
            <v>155358</v>
          </cell>
          <cell r="H152">
            <v>155358</v>
          </cell>
          <cell r="J152">
            <v>-155358</v>
          </cell>
          <cell r="K152">
            <v>-155358</v>
          </cell>
        </row>
        <row r="153">
          <cell r="C153" t="str">
            <v xml:space="preserve">            LFS - FUTURE LIFE STYLE - SECURITY DEPOSIT - LUCKNOW - SAHARA GANJ                                  </v>
          </cell>
          <cell r="D153">
            <v>66582</v>
          </cell>
          <cell r="H153">
            <v>66582</v>
          </cell>
          <cell r="J153">
            <v>-66582</v>
          </cell>
          <cell r="K153">
            <v>-66582</v>
          </cell>
        </row>
        <row r="154">
          <cell r="C154" t="str">
            <v xml:space="preserve">            LFS - FUTURE LIFE STYLE - SECURITY DEPOSIT - NEW DELHI (ROHINI)                                     </v>
          </cell>
          <cell r="D154">
            <v>166400</v>
          </cell>
          <cell r="H154">
            <v>166400</v>
          </cell>
          <cell r="J154">
            <v>-166400</v>
          </cell>
          <cell r="K154">
            <v>-166400</v>
          </cell>
        </row>
        <row r="155">
          <cell r="C155" t="str">
            <v xml:space="preserve">            LFS - FUTURE LIFE STYLE - SECURITY DEPOSIT - RNT MARG -NEAR RIGAL ( INDORE)                         </v>
          </cell>
          <cell r="D155">
            <v>190868</v>
          </cell>
          <cell r="H155">
            <v>190868</v>
          </cell>
          <cell r="J155">
            <v>-190868</v>
          </cell>
          <cell r="K155">
            <v>-190868</v>
          </cell>
        </row>
        <row r="156">
          <cell r="C156" t="str">
            <v xml:space="preserve">            LFS - FUTURE LIFE STYLE - SECURITY DEPOSIT - SAHEED NAGAR ( BHUBANESHWAR)                           </v>
          </cell>
          <cell r="D156">
            <v>179771</v>
          </cell>
          <cell r="H156">
            <v>179771</v>
          </cell>
          <cell r="J156">
            <v>-179771</v>
          </cell>
          <cell r="K156">
            <v>-179771</v>
          </cell>
        </row>
        <row r="157">
          <cell r="C157" t="str">
            <v xml:space="preserve">            LFS - FUTURE LIFE STYLE - SECURITY DEPOSIT - SPECTRUM MALL- BANGALORE                               </v>
          </cell>
          <cell r="D157">
            <v>285200</v>
          </cell>
          <cell r="H157">
            <v>285200</v>
          </cell>
          <cell r="J157">
            <v>-285200</v>
          </cell>
          <cell r="K157">
            <v>-285200</v>
          </cell>
        </row>
        <row r="158">
          <cell r="C158" t="str">
            <v xml:space="preserve">            LFS - FUTURE LIFE STYLE - SECURITY DEPOSIT (GURGAON)                                                </v>
          </cell>
          <cell r="D158">
            <v>145371</v>
          </cell>
          <cell r="H158">
            <v>145371</v>
          </cell>
          <cell r="J158">
            <v>-145371</v>
          </cell>
          <cell r="K158">
            <v>-145371</v>
          </cell>
        </row>
        <row r="159">
          <cell r="C159" t="str">
            <v xml:space="preserve">            LFS - FUTURE LIFE STYLE - SECURITY DEPOSIT (RAIPUR)                                                 </v>
          </cell>
          <cell r="D159">
            <v>197500</v>
          </cell>
          <cell r="H159">
            <v>197500</v>
          </cell>
          <cell r="J159">
            <v>-197500</v>
          </cell>
          <cell r="K159">
            <v>-197500</v>
          </cell>
        </row>
        <row r="160">
          <cell r="C160" t="str">
            <v xml:space="preserve">            LFS - FUTURE LIFE STYLE- SECURITY DEPOSIT - KUKATPALLY ( HYDERABAD)                                 </v>
          </cell>
          <cell r="D160">
            <v>215282</v>
          </cell>
          <cell r="H160">
            <v>215282</v>
          </cell>
          <cell r="J160">
            <v>-215282</v>
          </cell>
          <cell r="K160">
            <v>-215282</v>
          </cell>
        </row>
        <row r="161">
          <cell r="C161" t="str">
            <v xml:space="preserve">            LFS - FUTURE LIFE STYLE- SECURITY DEPOSIT (AHMEDABAD)                                               </v>
          </cell>
          <cell r="D161">
            <v>157562</v>
          </cell>
          <cell r="H161">
            <v>157562</v>
          </cell>
          <cell r="J161">
            <v>-157562</v>
          </cell>
          <cell r="K161">
            <v>-157562</v>
          </cell>
        </row>
        <row r="162">
          <cell r="C162" t="str">
            <v xml:space="preserve">            LFS - FUTURE LIFE STYLE- SECURITY DEPOSIT (J P NGR BANGALORE)                                       </v>
          </cell>
          <cell r="D162">
            <v>194198</v>
          </cell>
          <cell r="H162">
            <v>194198</v>
          </cell>
          <cell r="J162">
            <v>-194198</v>
          </cell>
          <cell r="K162">
            <v>-194198</v>
          </cell>
        </row>
        <row r="163">
          <cell r="C163" t="str">
            <v xml:space="preserve">            LFS - FUTURE LIFE STYLE- SECURITY DEPOSIT (JAIPUR)                                                  </v>
          </cell>
          <cell r="D163">
            <v>126505</v>
          </cell>
          <cell r="H163">
            <v>126505</v>
          </cell>
          <cell r="J163">
            <v>-126505</v>
          </cell>
          <cell r="K163">
            <v>-126505</v>
          </cell>
        </row>
        <row r="164">
          <cell r="C164" t="str">
            <v xml:space="preserve">            LFS - FUTURE LIFE STYLE- SECURITY DEPOSIT (KRD PUNE)                                                </v>
          </cell>
          <cell r="D164">
            <v>272986</v>
          </cell>
          <cell r="H164">
            <v>272986</v>
          </cell>
          <cell r="J164">
            <v>-272986</v>
          </cell>
          <cell r="K164">
            <v>-272986</v>
          </cell>
        </row>
        <row r="165">
          <cell r="C165" t="str">
            <v xml:space="preserve">            LFS - FUTURE LIFE STYLE- SECURITY DEPOSIT (SURAT)                                                   </v>
          </cell>
          <cell r="D165">
            <v>204164</v>
          </cell>
          <cell r="H165">
            <v>204164</v>
          </cell>
          <cell r="J165">
            <v>-204164</v>
          </cell>
          <cell r="K165">
            <v>-204164</v>
          </cell>
        </row>
        <row r="166">
          <cell r="C166" t="str">
            <v xml:space="preserve">            LFS - FUTURE LIFE STYLE- SECURITY DEPOSIT (VISHAKAPATNAM)                                           </v>
          </cell>
          <cell r="D166">
            <v>55485</v>
          </cell>
          <cell r="H166">
            <v>55485</v>
          </cell>
          <cell r="J166">
            <v>-55485</v>
          </cell>
          <cell r="K166">
            <v>-55485</v>
          </cell>
        </row>
        <row r="167">
          <cell r="C167" t="str">
            <v xml:space="preserve">            LFS - FUTURE LIFE STYLE- SECURITY DEPOSIT- ASCENT MALL (PUNE)                                       </v>
          </cell>
          <cell r="D167">
            <v>199746</v>
          </cell>
          <cell r="H167">
            <v>199746</v>
          </cell>
          <cell r="J167">
            <v>-199746</v>
          </cell>
          <cell r="K167">
            <v>-199746</v>
          </cell>
        </row>
        <row r="168">
          <cell r="C168" t="str">
            <v xml:space="preserve">            LFS - FUTURE LIFE STYLE- SECURITY DEPOSIT -FRAZER ROAD (PATNA)                                      </v>
          </cell>
          <cell r="D168">
            <v>172004</v>
          </cell>
          <cell r="H168">
            <v>172004</v>
          </cell>
          <cell r="J168">
            <v>-172004</v>
          </cell>
          <cell r="K168">
            <v>-172004</v>
          </cell>
        </row>
        <row r="169">
          <cell r="C169" t="str">
            <v xml:space="preserve">            LFS - FUTURE LIFE STYLE- SECURITY DEPOSIT -METRO EMPORIUM (KOLKATA)                                 </v>
          </cell>
          <cell r="D169">
            <v>170900</v>
          </cell>
          <cell r="H169">
            <v>170900</v>
          </cell>
          <cell r="J169">
            <v>-170900</v>
          </cell>
          <cell r="K169">
            <v>-170900</v>
          </cell>
        </row>
        <row r="170">
          <cell r="C170" t="str">
            <v xml:space="preserve">            LFS - FUTURE LIFE STYLE- SECURITY DEPOSIT SOUL SPACE SPIRIT (BANGALORE)                             </v>
          </cell>
          <cell r="D170">
            <v>199746</v>
          </cell>
          <cell r="H170">
            <v>199746</v>
          </cell>
          <cell r="J170">
            <v>-199746</v>
          </cell>
          <cell r="K170">
            <v>-199746</v>
          </cell>
        </row>
        <row r="171">
          <cell r="C171" t="str">
            <v xml:space="preserve">            LFS- FUTURE  LIFE STYLE - SECURITY DEPOSIT- BANGALORE - RESIDENCY ROAD                              </v>
          </cell>
          <cell r="D171">
            <v>147600</v>
          </cell>
          <cell r="H171">
            <v>147600</v>
          </cell>
          <cell r="J171">
            <v>-147600</v>
          </cell>
          <cell r="K171">
            <v>-147600</v>
          </cell>
        </row>
        <row r="172">
          <cell r="C172" t="str">
            <v xml:space="preserve">            MOHAMMED MAQSOOD - SECURITY DEPOSIT                                                                 </v>
          </cell>
          <cell r="D172">
            <v>1500000</v>
          </cell>
          <cell r="H172">
            <v>1500000</v>
          </cell>
          <cell r="J172">
            <v>-1500000</v>
          </cell>
          <cell r="K172">
            <v>-1500000</v>
          </cell>
        </row>
        <row r="173">
          <cell r="C173" t="str">
            <v xml:space="preserve">            MOHAMMED MASOOD - SECURITY DEPOSIT                                                                  </v>
          </cell>
          <cell r="D173">
            <v>1500000</v>
          </cell>
          <cell r="H173">
            <v>1500000</v>
          </cell>
          <cell r="J173">
            <v>-1500000</v>
          </cell>
          <cell r="K173">
            <v>-1500000</v>
          </cell>
        </row>
        <row r="174">
          <cell r="C174" t="str">
            <v xml:space="preserve">            SECURITY DEPOSITE MSEDL - PUNE FACTORY CONSUMER NO.160254541637                                     </v>
          </cell>
          <cell r="D174">
            <v>10000</v>
          </cell>
          <cell r="H174">
            <v>10000</v>
          </cell>
          <cell r="J174">
            <v>-10000</v>
          </cell>
          <cell r="K174">
            <v>-10000</v>
          </cell>
        </row>
        <row r="175">
          <cell r="C175" t="str">
            <v xml:space="preserve">            TELEPHONE DEPOSIT                                                                                   </v>
          </cell>
          <cell r="D175">
            <v>9275</v>
          </cell>
          <cell r="H175">
            <v>9275</v>
          </cell>
          <cell r="J175">
            <v>-9275</v>
          </cell>
          <cell r="K175">
            <v>-9275</v>
          </cell>
        </row>
        <row r="176">
          <cell r="C176" t="str">
            <v xml:space="preserve">            TELEPHONE DEPOSIT- TG PALYA                                                                         </v>
          </cell>
          <cell r="D176">
            <v>1500</v>
          </cell>
          <cell r="G176">
            <v>1400</v>
          </cell>
          <cell r="H176">
            <v>100</v>
          </cell>
          <cell r="J176">
            <v>-100</v>
          </cell>
          <cell r="K176">
            <v>-100</v>
          </cell>
        </row>
        <row r="177">
          <cell r="C177" t="str">
            <v xml:space="preserve">        PICASSO INTERNATIONAL -FIXED DEPOSIT                                                                </v>
          </cell>
          <cell r="G177">
            <v>500000</v>
          </cell>
          <cell r="I177">
            <v>500000</v>
          </cell>
          <cell r="J177">
            <v>0</v>
          </cell>
          <cell r="K177">
            <v>500000</v>
          </cell>
        </row>
        <row r="178">
          <cell r="C178" t="str">
            <v xml:space="preserve">    LOANS &amp; ADVANCES (ASSET)</v>
          </cell>
          <cell r="D178">
            <v>1026755.44</v>
          </cell>
          <cell r="F178">
            <v>262952.14</v>
          </cell>
          <cell r="G178">
            <v>51426.75</v>
          </cell>
          <cell r="H178">
            <v>1238280.83</v>
          </cell>
          <cell r="J178">
            <v>-1238280.83</v>
          </cell>
          <cell r="K178">
            <v>-1238280.83</v>
          </cell>
        </row>
        <row r="179">
          <cell r="C179" t="str">
            <v xml:space="preserve">        OTHER CURRENT ASSETS</v>
          </cell>
          <cell r="D179">
            <v>1026755.44</v>
          </cell>
          <cell r="F179">
            <v>262952.14</v>
          </cell>
          <cell r="G179">
            <v>51426.75</v>
          </cell>
          <cell r="H179">
            <v>1238280.83</v>
          </cell>
          <cell r="J179">
            <v>-1238280.83</v>
          </cell>
          <cell r="K179">
            <v>-1238280.83</v>
          </cell>
        </row>
        <row r="180">
          <cell r="C180" t="str">
            <v xml:space="preserve">            INTEREST  ACCURED  ON BANK FD                                                                       </v>
          </cell>
          <cell r="D180">
            <v>69615</v>
          </cell>
          <cell r="G180">
            <v>43669.75</v>
          </cell>
          <cell r="H180">
            <v>25945.25</v>
          </cell>
          <cell r="J180">
            <v>-25945.25</v>
          </cell>
          <cell r="K180">
            <v>-25945.25</v>
          </cell>
        </row>
        <row r="181">
          <cell r="C181" t="str">
            <v xml:space="preserve">            TCS RECEIAVBLE PURCHASE                                                                             </v>
          </cell>
          <cell r="D181">
            <v>15925.63</v>
          </cell>
          <cell r="F181">
            <v>6278.08</v>
          </cell>
          <cell r="H181">
            <v>22203.71</v>
          </cell>
          <cell r="J181">
            <v>-22203.71</v>
          </cell>
          <cell r="K181">
            <v>-22203.71</v>
          </cell>
        </row>
        <row r="182">
          <cell r="C182" t="str">
            <v xml:space="preserve">            TDS-DEDUCTED RECEIVABLE                                                                             </v>
          </cell>
          <cell r="D182">
            <v>941214.81</v>
          </cell>
          <cell r="F182">
            <v>256674.06</v>
          </cell>
          <cell r="G182">
            <v>7757</v>
          </cell>
          <cell r="H182">
            <v>1190131.8700000001</v>
          </cell>
          <cell r="J182">
            <v>-1190131.8700000001</v>
          </cell>
          <cell r="K182">
            <v>-1190131.8700000001</v>
          </cell>
        </row>
        <row r="183">
          <cell r="C183" t="str">
            <v xml:space="preserve">    PROVISION</v>
          </cell>
          <cell r="E183">
            <v>86524175.810000002</v>
          </cell>
          <cell r="F183">
            <v>91192301</v>
          </cell>
          <cell r="G183">
            <v>1846335</v>
          </cell>
          <cell r="H183">
            <v>2821790.19</v>
          </cell>
          <cell r="J183">
            <v>-2821790.19</v>
          </cell>
          <cell r="K183">
            <v>-2821790.19</v>
          </cell>
        </row>
        <row r="184">
          <cell r="C184" t="str">
            <v xml:space="preserve">        SAMPLES</v>
          </cell>
          <cell r="D184">
            <v>3199830.19</v>
          </cell>
          <cell r="F184">
            <v>1409849</v>
          </cell>
          <cell r="G184">
            <v>1846335</v>
          </cell>
          <cell r="H184">
            <v>2763344.19</v>
          </cell>
          <cell r="J184">
            <v>-2763344.19</v>
          </cell>
          <cell r="K184">
            <v>-2763344.19</v>
          </cell>
        </row>
        <row r="185">
          <cell r="C185" t="str">
            <v xml:space="preserve">            ALEKH APPEARLS - SAMPLES      -GUWAHATI</v>
          </cell>
          <cell r="D185">
            <v>1507404.19</v>
          </cell>
          <cell r="F185">
            <v>422324</v>
          </cell>
          <cell r="G185">
            <v>422324</v>
          </cell>
          <cell r="H185">
            <v>1507404.19</v>
          </cell>
          <cell r="J185">
            <v>-1507404.19</v>
          </cell>
          <cell r="K185">
            <v>-1507404.19</v>
          </cell>
        </row>
        <row r="186">
          <cell r="C186" t="str">
            <v xml:space="preserve">            ALTO ENTERPRISES - SAMPLES    -MUMBAI</v>
          </cell>
          <cell r="D186">
            <v>589290</v>
          </cell>
          <cell r="G186">
            <v>474805</v>
          </cell>
          <cell r="H186">
            <v>114485</v>
          </cell>
          <cell r="J186">
            <v>-114485</v>
          </cell>
          <cell r="K186">
            <v>-114485</v>
          </cell>
        </row>
        <row r="187">
          <cell r="C187" t="str">
            <v xml:space="preserve">            KS SELECTIONS PRIVATE LIMITED (SAMPLES) -DELHI</v>
          </cell>
          <cell r="D187">
            <v>92029</v>
          </cell>
          <cell r="F187">
            <v>300236</v>
          </cell>
          <cell r="G187">
            <v>423677</v>
          </cell>
          <cell r="I187">
            <v>31412</v>
          </cell>
          <cell r="J187">
            <v>0</v>
          </cell>
          <cell r="K187">
            <v>31412</v>
          </cell>
        </row>
        <row r="188">
          <cell r="C188" t="str">
            <v xml:space="preserve">            LIBERTY MARKETERS - SAMPLES   -ERNAKULAM</v>
          </cell>
          <cell r="E188">
            <v>3891</v>
          </cell>
          <cell r="F188">
            <v>188904</v>
          </cell>
          <cell r="H188">
            <v>185013</v>
          </cell>
          <cell r="J188">
            <v>-185013</v>
          </cell>
          <cell r="K188">
            <v>-185013</v>
          </cell>
        </row>
        <row r="189">
          <cell r="C189" t="str">
            <v xml:space="preserve">            S HARLALKA  ( SAMPLES )       -KOLKATTA</v>
          </cell>
          <cell r="D189">
            <v>249422</v>
          </cell>
          <cell r="F189">
            <v>164999</v>
          </cell>
          <cell r="G189">
            <v>13287</v>
          </cell>
          <cell r="H189">
            <v>401134</v>
          </cell>
          <cell r="J189">
            <v>-401134</v>
          </cell>
          <cell r="K189">
            <v>-401134</v>
          </cell>
        </row>
        <row r="190">
          <cell r="C190" t="str">
            <v xml:space="preserve">            S.E ENTPRRISES - SAMPLES      -PATNA</v>
          </cell>
          <cell r="D190">
            <v>212230</v>
          </cell>
          <cell r="H190">
            <v>212230</v>
          </cell>
          <cell r="J190">
            <v>-212230</v>
          </cell>
          <cell r="K190">
            <v>-212230</v>
          </cell>
        </row>
        <row r="191">
          <cell r="C191" t="str">
            <v xml:space="preserve">            SONU AGENCIES ( CHANDIGARH ) SAMPLES -CHANDIGARH</v>
          </cell>
          <cell r="D191">
            <v>553346</v>
          </cell>
          <cell r="F191">
            <v>333386</v>
          </cell>
          <cell r="G191">
            <v>512242</v>
          </cell>
          <cell r="H191">
            <v>374490</v>
          </cell>
          <cell r="J191">
            <v>-374490</v>
          </cell>
          <cell r="K191">
            <v>-374490</v>
          </cell>
        </row>
        <row r="192">
          <cell r="C192" t="str">
            <v xml:space="preserve">        LFS &amp; SIS SALES PROVISION                                                                           </v>
          </cell>
          <cell r="E192">
            <v>89782452</v>
          </cell>
          <cell r="F192">
            <v>89782452</v>
          </cell>
          <cell r="J192">
            <v>0</v>
          </cell>
          <cell r="K192">
            <v>0</v>
          </cell>
        </row>
        <row r="193">
          <cell r="C193" t="str">
            <v xml:space="preserve">        T BASE DIST. SAMPLE MOVEMENT                                                                        </v>
          </cell>
          <cell r="D193">
            <v>58446</v>
          </cell>
          <cell r="H193">
            <v>58446</v>
          </cell>
          <cell r="J193">
            <v>-58446</v>
          </cell>
          <cell r="K193">
            <v>-58446</v>
          </cell>
        </row>
        <row r="194">
          <cell r="C194" t="str">
            <v xml:space="preserve">    STAFF AND LABOUR ADVANCE</v>
          </cell>
          <cell r="D194">
            <v>790146</v>
          </cell>
          <cell r="F194">
            <v>447279</v>
          </cell>
          <cell r="G194">
            <v>536213</v>
          </cell>
          <cell r="H194">
            <v>701212</v>
          </cell>
          <cell r="J194">
            <v>-701212</v>
          </cell>
          <cell r="K194">
            <v>-701212</v>
          </cell>
        </row>
        <row r="195">
          <cell r="C195" t="str">
            <v xml:space="preserve">        STAFF AND LABOUR ADVANCE</v>
          </cell>
          <cell r="D195">
            <v>790146</v>
          </cell>
          <cell r="F195">
            <v>447279</v>
          </cell>
          <cell r="G195">
            <v>536213</v>
          </cell>
          <cell r="H195">
            <v>701212</v>
          </cell>
          <cell r="J195">
            <v>-701212</v>
          </cell>
          <cell r="K195">
            <v>-701212</v>
          </cell>
        </row>
        <row r="196">
          <cell r="C196" t="str">
            <v xml:space="preserve">            AMIT DARJI- T BASE EXPENSES                                                                         </v>
          </cell>
          <cell r="E196">
            <v>11600</v>
          </cell>
          <cell r="F196">
            <v>30000</v>
          </cell>
          <cell r="G196">
            <v>29370</v>
          </cell>
          <cell r="I196">
            <v>10970</v>
          </cell>
          <cell r="J196">
            <v>0</v>
          </cell>
          <cell r="K196">
            <v>10970</v>
          </cell>
        </row>
        <row r="197">
          <cell r="C197" t="str">
            <v xml:space="preserve">            AMITH MODAL SALARY ADVANCE                                                                          </v>
          </cell>
          <cell r="D197">
            <v>329788</v>
          </cell>
          <cell r="H197">
            <v>329788</v>
          </cell>
          <cell r="J197">
            <v>-329788</v>
          </cell>
          <cell r="K197">
            <v>-329788</v>
          </cell>
        </row>
        <row r="198">
          <cell r="C198" t="str">
            <v xml:space="preserve">            ANANDA KUMAR DEVGOSWAMI ( TS 824 ) SALARY ADVANCE                                                   </v>
          </cell>
          <cell r="D198">
            <v>6926</v>
          </cell>
          <cell r="F198">
            <v>1000</v>
          </cell>
          <cell r="G198">
            <v>7926</v>
          </cell>
          <cell r="J198">
            <v>0</v>
          </cell>
          <cell r="K198">
            <v>0</v>
          </cell>
        </row>
        <row r="199">
          <cell r="C199" t="str">
            <v xml:space="preserve">            BHUPEN SARKAR  - SILLIGURI STORES- SALARY ADVANCE                                                   </v>
          </cell>
          <cell r="D199">
            <v>15000</v>
          </cell>
          <cell r="G199">
            <v>6000</v>
          </cell>
          <cell r="H199">
            <v>9000</v>
          </cell>
          <cell r="J199">
            <v>-9000</v>
          </cell>
          <cell r="K199">
            <v>-9000</v>
          </cell>
        </row>
        <row r="200">
          <cell r="C200" t="str">
            <v xml:space="preserve">            CHETHAN A/C SALARY ADVANCE                                                                          </v>
          </cell>
          <cell r="E200">
            <v>10000</v>
          </cell>
          <cell r="F200">
            <v>10000</v>
          </cell>
          <cell r="J200">
            <v>0</v>
          </cell>
          <cell r="K200">
            <v>0</v>
          </cell>
        </row>
        <row r="201">
          <cell r="C201" t="str">
            <v xml:space="preserve">            DIWAKAR SALARY ADVANCE                                                                              </v>
          </cell>
          <cell r="D201">
            <v>14100</v>
          </cell>
          <cell r="F201">
            <v>500</v>
          </cell>
          <cell r="H201">
            <v>14600</v>
          </cell>
          <cell r="J201">
            <v>-14600</v>
          </cell>
          <cell r="K201">
            <v>-14600</v>
          </cell>
        </row>
        <row r="202">
          <cell r="C202" t="str">
            <v xml:space="preserve">            FRANCIS (FG STORE) - SALARY ADVANCE                                                                 </v>
          </cell>
          <cell r="D202">
            <v>53276</v>
          </cell>
          <cell r="F202">
            <v>4200</v>
          </cell>
          <cell r="G202">
            <v>57476</v>
          </cell>
          <cell r="J202">
            <v>0</v>
          </cell>
          <cell r="K202">
            <v>0</v>
          </cell>
        </row>
        <row r="203">
          <cell r="C203" t="str">
            <v xml:space="preserve">            HINDI WORKERS INTERSTATE TUMKUR AND TGP-ADVANCE PAID                                                </v>
          </cell>
          <cell r="D203">
            <v>133384</v>
          </cell>
          <cell r="H203">
            <v>133384</v>
          </cell>
          <cell r="J203">
            <v>-133384</v>
          </cell>
          <cell r="K203">
            <v>-133384</v>
          </cell>
        </row>
        <row r="204">
          <cell r="C204" t="str">
            <v xml:space="preserve">            JAGANATH K B - P M - TS  0459- SALARY ADVANCE                                                       </v>
          </cell>
          <cell r="F204">
            <v>1178</v>
          </cell>
          <cell r="H204">
            <v>1178</v>
          </cell>
          <cell r="J204">
            <v>-1178</v>
          </cell>
          <cell r="K204">
            <v>-1178</v>
          </cell>
        </row>
        <row r="205">
          <cell r="C205" t="str">
            <v xml:space="preserve">            JAYAVANT GILBILIE- ASM - SALARY ADVANCE                                                             </v>
          </cell>
          <cell r="D205">
            <v>8435</v>
          </cell>
          <cell r="H205">
            <v>8435</v>
          </cell>
          <cell r="J205">
            <v>-8435</v>
          </cell>
          <cell r="K205">
            <v>-8435</v>
          </cell>
        </row>
        <row r="206">
          <cell r="C206" t="str">
            <v xml:space="preserve">            KESHAVAMURTHY (DISPATCH WORKER)                                                                     </v>
          </cell>
          <cell r="F206">
            <v>7995</v>
          </cell>
          <cell r="G206">
            <v>5000</v>
          </cell>
          <cell r="H206">
            <v>2995</v>
          </cell>
          <cell r="J206">
            <v>-2995</v>
          </cell>
          <cell r="K206">
            <v>-2995</v>
          </cell>
        </row>
        <row r="207">
          <cell r="C207" t="str">
            <v xml:space="preserve">            KRISHNAMURTHY SALARY ADVANCE TRIMS STORE EMP-9340                                                   </v>
          </cell>
          <cell r="F207">
            <v>3000</v>
          </cell>
          <cell r="G207">
            <v>3000</v>
          </cell>
          <cell r="J207">
            <v>0</v>
          </cell>
          <cell r="K207">
            <v>0</v>
          </cell>
        </row>
        <row r="208">
          <cell r="C208" t="str">
            <v xml:space="preserve">            MANJUNATH ( HR MANAGER) -SALARY ADVANCE                                                             </v>
          </cell>
          <cell r="D208">
            <v>10630</v>
          </cell>
          <cell r="G208">
            <v>10630</v>
          </cell>
          <cell r="J208">
            <v>0</v>
          </cell>
          <cell r="K208">
            <v>0</v>
          </cell>
        </row>
        <row r="209">
          <cell r="C209" t="str">
            <v xml:space="preserve">            MUBEENA ACCOUNTS EXECUTIVE SALARY ADVANCE                                                           </v>
          </cell>
          <cell r="E209">
            <v>10000</v>
          </cell>
          <cell r="F209">
            <v>10000</v>
          </cell>
          <cell r="J209">
            <v>0</v>
          </cell>
          <cell r="K209">
            <v>0</v>
          </cell>
        </row>
        <row r="210">
          <cell r="C210" t="str">
            <v xml:space="preserve">            RAKESH KUMAR ( 958 ) TRAVELLING ADVANCE/SALARY ADVANCE                                              </v>
          </cell>
          <cell r="D210">
            <v>15171</v>
          </cell>
          <cell r="F210">
            <v>54000</v>
          </cell>
          <cell r="G210">
            <v>69171</v>
          </cell>
          <cell r="J210">
            <v>0</v>
          </cell>
          <cell r="K210">
            <v>0</v>
          </cell>
        </row>
        <row r="211">
          <cell r="C211" t="str">
            <v xml:space="preserve">            RAMESH ( ACCOUNTS MANAGER) - SALARY ADVANCE                                                         </v>
          </cell>
          <cell r="D211">
            <v>75000</v>
          </cell>
          <cell r="F211">
            <v>25000</v>
          </cell>
          <cell r="G211">
            <v>55000</v>
          </cell>
          <cell r="H211">
            <v>45000</v>
          </cell>
          <cell r="J211">
            <v>-45000</v>
          </cell>
          <cell r="K211">
            <v>-45000</v>
          </cell>
        </row>
        <row r="212">
          <cell r="C212" t="str">
            <v xml:space="preserve">            S SURESH KUMAR-1493 MM-SALARY ADVANCE                                                               </v>
          </cell>
          <cell r="D212">
            <v>35000</v>
          </cell>
          <cell r="H212">
            <v>35000</v>
          </cell>
          <cell r="J212">
            <v>-35000</v>
          </cell>
          <cell r="K212">
            <v>-35000</v>
          </cell>
        </row>
        <row r="213">
          <cell r="C213" t="str">
            <v xml:space="preserve">            SAGARIKA SAHU-SALARY ADVANCE TK NO.1205 DESIGN                                                      </v>
          </cell>
          <cell r="F213">
            <v>2590</v>
          </cell>
          <cell r="G213">
            <v>2590</v>
          </cell>
          <cell r="J213">
            <v>0</v>
          </cell>
          <cell r="K213">
            <v>0</v>
          </cell>
        </row>
        <row r="214">
          <cell r="C214" t="str">
            <v xml:space="preserve">            SAMEER KHAN TOKEN NO-1184- SALARY ADVANCE                                                           </v>
          </cell>
          <cell r="E214">
            <v>15000</v>
          </cell>
          <cell r="F214">
            <v>32000</v>
          </cell>
          <cell r="G214">
            <v>17000</v>
          </cell>
          <cell r="J214">
            <v>0</v>
          </cell>
          <cell r="K214">
            <v>0</v>
          </cell>
        </row>
        <row r="215">
          <cell r="C215" t="str">
            <v xml:space="preserve">            SANJAY KUMAR ONLINE (1163) SALARY ADVANCE                                                           </v>
          </cell>
          <cell r="F215">
            <v>6221</v>
          </cell>
          <cell r="G215">
            <v>6221</v>
          </cell>
          <cell r="J215">
            <v>0</v>
          </cell>
          <cell r="K215">
            <v>0</v>
          </cell>
        </row>
        <row r="216">
          <cell r="C216" t="str">
            <v xml:space="preserve">            SANOVI DESIGN SALARY ADVANCE                                                                        </v>
          </cell>
          <cell r="F216">
            <v>30000</v>
          </cell>
          <cell r="G216">
            <v>45000</v>
          </cell>
          <cell r="I216">
            <v>15000</v>
          </cell>
          <cell r="J216">
            <v>0</v>
          </cell>
          <cell r="K216">
            <v>15000</v>
          </cell>
        </row>
        <row r="217">
          <cell r="C217" t="str">
            <v xml:space="preserve">            SATISH M B  (QA)  (TS 20131) SALARY ADVANCE                                                         </v>
          </cell>
          <cell r="F217">
            <v>1000</v>
          </cell>
          <cell r="G217">
            <v>1000</v>
          </cell>
          <cell r="J217">
            <v>0</v>
          </cell>
          <cell r="K217">
            <v>0</v>
          </cell>
        </row>
        <row r="218">
          <cell r="C218" t="str">
            <v xml:space="preserve">            SHABEER KHAN-EMP-828-SAMPLE SUPERVISOR                                                              </v>
          </cell>
          <cell r="E218">
            <v>15000</v>
          </cell>
          <cell r="F218">
            <v>15000</v>
          </cell>
          <cell r="J218">
            <v>0</v>
          </cell>
          <cell r="K218">
            <v>0</v>
          </cell>
        </row>
        <row r="219">
          <cell r="C219" t="str">
            <v xml:space="preserve">            SHAFEEQ AHMED-SALARY ADVANCE                                                                        </v>
          </cell>
          <cell r="E219">
            <v>75000</v>
          </cell>
          <cell r="F219">
            <v>75000</v>
          </cell>
          <cell r="J219">
            <v>0</v>
          </cell>
          <cell r="K219">
            <v>0</v>
          </cell>
        </row>
        <row r="220">
          <cell r="C220" t="str">
            <v xml:space="preserve">            SHIVAGAMI- MERCHANDISER- SALARY ADVANCE                                                             </v>
          </cell>
          <cell r="D220">
            <v>33652</v>
          </cell>
          <cell r="F220">
            <v>12080</v>
          </cell>
          <cell r="G220">
            <v>45732</v>
          </cell>
          <cell r="J220">
            <v>0</v>
          </cell>
          <cell r="K220">
            <v>0</v>
          </cell>
        </row>
        <row r="221">
          <cell r="C221" t="str">
            <v xml:space="preserve">            SHIVAGAMI TRAVELLING  ADVANCE                                                                       </v>
          </cell>
          <cell r="D221">
            <v>35000</v>
          </cell>
          <cell r="F221">
            <v>20000</v>
          </cell>
          <cell r="G221">
            <v>34464</v>
          </cell>
          <cell r="H221">
            <v>20536</v>
          </cell>
          <cell r="J221">
            <v>-20536</v>
          </cell>
          <cell r="K221">
            <v>-20536</v>
          </cell>
        </row>
        <row r="222">
          <cell r="C222" t="str">
            <v xml:space="preserve">            SNEHA -SALARY ADVANCE                                                                               </v>
          </cell>
          <cell r="D222">
            <v>12000</v>
          </cell>
          <cell r="H222">
            <v>12000</v>
          </cell>
          <cell r="J222">
            <v>-12000</v>
          </cell>
          <cell r="K222">
            <v>-12000</v>
          </cell>
        </row>
        <row r="223">
          <cell r="C223" t="str">
            <v xml:space="preserve">            SOURABH GOSWAMI - SALARY ADVANCE                                                                    </v>
          </cell>
          <cell r="D223">
            <v>98000</v>
          </cell>
          <cell r="G223">
            <v>24000</v>
          </cell>
          <cell r="H223">
            <v>74000</v>
          </cell>
          <cell r="J223">
            <v>-74000</v>
          </cell>
          <cell r="K223">
            <v>-74000</v>
          </cell>
        </row>
        <row r="224">
          <cell r="C224" t="str">
            <v xml:space="preserve">            SUDHANSHU SURENDRA SINGH -ASM EXPENSES                                                              </v>
          </cell>
          <cell r="D224">
            <v>20000</v>
          </cell>
          <cell r="F224">
            <v>51715</v>
          </cell>
          <cell r="G224">
            <v>75449</v>
          </cell>
          <cell r="I224">
            <v>3734</v>
          </cell>
          <cell r="J224">
            <v>0</v>
          </cell>
          <cell r="K224">
            <v>3734</v>
          </cell>
        </row>
        <row r="225">
          <cell r="C225" t="str">
            <v xml:space="preserve">            SURESH S -QA TRAVELLING ADVANCE                                                                     </v>
          </cell>
          <cell r="D225">
            <v>1384</v>
          </cell>
          <cell r="F225">
            <v>10000</v>
          </cell>
          <cell r="G225">
            <v>1384</v>
          </cell>
          <cell r="H225">
            <v>10000</v>
          </cell>
          <cell r="J225">
            <v>-10000</v>
          </cell>
          <cell r="K225">
            <v>-10000</v>
          </cell>
        </row>
        <row r="226">
          <cell r="C226" t="str">
            <v xml:space="preserve">            UDAY KUMAR HR MANAGER SALARY ADVANCE -BANAGLORE</v>
          </cell>
          <cell r="E226">
            <v>15000</v>
          </cell>
          <cell r="F226">
            <v>15000</v>
          </cell>
          <cell r="J226">
            <v>0</v>
          </cell>
          <cell r="K226">
            <v>0</v>
          </cell>
        </row>
        <row r="227">
          <cell r="C227" t="str">
            <v xml:space="preserve">            VENKATESH G TOKEN NO-10114 WAGES ADVANCE                                                            </v>
          </cell>
          <cell r="F227">
            <v>300</v>
          </cell>
          <cell r="G227">
            <v>300</v>
          </cell>
          <cell r="J227">
            <v>0</v>
          </cell>
          <cell r="K227">
            <v>0</v>
          </cell>
        </row>
        <row r="228">
          <cell r="C228" t="str">
            <v xml:space="preserve">            VENKATESH IE - (357) SALARY ADVANCE -BANGALORE</v>
          </cell>
          <cell r="D228">
            <v>45000</v>
          </cell>
          <cell r="G228">
            <v>15000</v>
          </cell>
          <cell r="H228">
            <v>30000</v>
          </cell>
          <cell r="J228">
            <v>-30000</v>
          </cell>
          <cell r="K228">
            <v>-30000</v>
          </cell>
        </row>
        <row r="229">
          <cell r="C229" t="str">
            <v xml:space="preserve">            VENKATESH MRUTHY N FABRIC MANAGER-EMP NO-20114 SALARY ADVANCE                                       </v>
          </cell>
          <cell r="F229">
            <v>2000</v>
          </cell>
          <cell r="G229">
            <v>2000</v>
          </cell>
          <cell r="J229">
            <v>0</v>
          </cell>
          <cell r="K229">
            <v>0</v>
          </cell>
        </row>
        <row r="230">
          <cell r="C230" t="str">
            <v xml:space="preserve">            VENKATESH MURTHY FABRIC  ASSISTANT-TOKEN NO-1173- SALARY ADVANCE                                    </v>
          </cell>
          <cell r="F230">
            <v>3000</v>
          </cell>
          <cell r="G230">
            <v>3000</v>
          </cell>
          <cell r="J230">
            <v>0</v>
          </cell>
          <cell r="K230">
            <v>0</v>
          </cell>
        </row>
        <row r="231">
          <cell r="C231" t="str">
            <v xml:space="preserve">            VISHNU RATHORE BACHOOMAL STORE SALARY ADVANCE                                                       </v>
          </cell>
          <cell r="F231">
            <v>24500</v>
          </cell>
          <cell r="G231">
            <v>19500</v>
          </cell>
          <cell r="H231">
            <v>5000</v>
          </cell>
          <cell r="J231">
            <v>-5000</v>
          </cell>
          <cell r="K231">
            <v>-5000</v>
          </cell>
        </row>
        <row r="232">
          <cell r="C232" t="str">
            <v xml:space="preserve">    STOCK</v>
          </cell>
          <cell r="D232">
            <v>63495464.07</v>
          </cell>
          <cell r="G232">
            <v>63495464</v>
          </cell>
          <cell r="H232">
            <v>7.0000000000000007E-2</v>
          </cell>
          <cell r="J232">
            <v>-7.0000000000000007E-2</v>
          </cell>
          <cell r="K232">
            <v>-7.0000000000000007E-2</v>
          </cell>
        </row>
        <row r="233">
          <cell r="C233" t="str">
            <v xml:space="preserve">        STOCK WITH DEALERS ( DIRECT)                                                                        </v>
          </cell>
          <cell r="D233">
            <v>7.0000000000000007E-2</v>
          </cell>
          <cell r="H233">
            <v>7.0000000000000007E-2</v>
          </cell>
          <cell r="J233">
            <v>-7.0000000000000007E-2</v>
          </cell>
          <cell r="K233">
            <v>-7.0000000000000007E-2</v>
          </cell>
        </row>
        <row r="234">
          <cell r="C234" t="str">
            <v xml:space="preserve">        STOCK WITH LFS &amp; SIS                                                                                </v>
          </cell>
          <cell r="D234">
            <v>63495464</v>
          </cell>
          <cell r="G234">
            <v>63495464</v>
          </cell>
          <cell r="J234">
            <v>0</v>
          </cell>
          <cell r="K234">
            <v>0</v>
          </cell>
        </row>
        <row r="235">
          <cell r="C235" t="str">
            <v xml:space="preserve">    SUNDRY DEBTORS</v>
          </cell>
          <cell r="D235">
            <v>166421545.83000001</v>
          </cell>
          <cell r="F235">
            <v>130815218.98999999</v>
          </cell>
          <cell r="G235">
            <v>167666012.13999999</v>
          </cell>
          <cell r="H235">
            <v>129570752.68000001</v>
          </cell>
          <cell r="J235">
            <v>-129570752.68000001</v>
          </cell>
          <cell r="K235">
            <v>-129570752.68000001</v>
          </cell>
        </row>
        <row r="236">
          <cell r="C236" t="str">
            <v xml:space="preserve">        JOB WORK SALES</v>
          </cell>
          <cell r="E236">
            <v>147433.56</v>
          </cell>
          <cell r="F236">
            <v>16472886</v>
          </cell>
          <cell r="G236">
            <v>14940826.970000001</v>
          </cell>
          <cell r="H236">
            <v>1384625.47</v>
          </cell>
          <cell r="J236">
            <v>-1384625.47</v>
          </cell>
          <cell r="K236">
            <v>-1384625.47</v>
          </cell>
        </row>
        <row r="237">
          <cell r="C237" t="str">
            <v xml:space="preserve">            A.I. ENTERPRISES PVT LTD.,    -CHE NNAI</v>
          </cell>
          <cell r="D237">
            <v>58409</v>
          </cell>
          <cell r="H237">
            <v>58409</v>
          </cell>
          <cell r="J237">
            <v>-58409</v>
          </cell>
          <cell r="K237">
            <v>-58409</v>
          </cell>
        </row>
        <row r="238">
          <cell r="C238" t="str">
            <v xml:space="preserve">            BHARTIYA INTERNATIONAL LTD    -BANAGLORE</v>
          </cell>
          <cell r="D238">
            <v>50275</v>
          </cell>
          <cell r="F238">
            <v>427280</v>
          </cell>
          <cell r="G238">
            <v>425600</v>
          </cell>
          <cell r="H238">
            <v>51955</v>
          </cell>
          <cell r="J238">
            <v>-51955</v>
          </cell>
          <cell r="K238">
            <v>-51955</v>
          </cell>
        </row>
        <row r="239">
          <cell r="C239" t="str">
            <v xml:space="preserve">            FASHION LINE APPARELS         -BANGALORE</v>
          </cell>
          <cell r="D239">
            <v>11094</v>
          </cell>
          <cell r="F239">
            <v>1383198</v>
          </cell>
          <cell r="G239">
            <v>1054803</v>
          </cell>
          <cell r="H239">
            <v>339489</v>
          </cell>
          <cell r="J239">
            <v>-339489</v>
          </cell>
          <cell r="K239">
            <v>-339489</v>
          </cell>
        </row>
        <row r="240">
          <cell r="C240" t="str">
            <v xml:space="preserve">            GOKALDAS EXPORTS (DIVISION OF GOKALDAS EXPORTS LTD) -BANAGLORE</v>
          </cell>
          <cell r="F240">
            <v>2209788</v>
          </cell>
          <cell r="G240">
            <v>1511395</v>
          </cell>
          <cell r="H240">
            <v>698393</v>
          </cell>
          <cell r="J240">
            <v>-698393</v>
          </cell>
          <cell r="K240">
            <v>-698393</v>
          </cell>
        </row>
        <row r="241">
          <cell r="C241" t="str">
            <v xml:space="preserve">            GOKALDAS IMAGES PVT LTD       -BANAGLORE</v>
          </cell>
          <cell r="D241">
            <v>82169</v>
          </cell>
          <cell r="H241">
            <v>82169</v>
          </cell>
          <cell r="J241">
            <v>-82169</v>
          </cell>
          <cell r="K241">
            <v>-82169</v>
          </cell>
        </row>
        <row r="242">
          <cell r="C242" t="str">
            <v xml:space="preserve">            GOODWILL FABRICS PVT LTD      -BANAGLORE</v>
          </cell>
          <cell r="D242">
            <v>8232</v>
          </cell>
          <cell r="F242">
            <v>850551</v>
          </cell>
          <cell r="G242">
            <v>824457</v>
          </cell>
          <cell r="H242">
            <v>34326</v>
          </cell>
          <cell r="J242">
            <v>-34326</v>
          </cell>
          <cell r="K242">
            <v>-34326</v>
          </cell>
        </row>
        <row r="243">
          <cell r="C243" t="str">
            <v xml:space="preserve">            LAJ EXPORTS LTD               -BANAGLORE</v>
          </cell>
          <cell r="D243">
            <v>4199</v>
          </cell>
          <cell r="H243">
            <v>4199</v>
          </cell>
          <cell r="J243">
            <v>-4199</v>
          </cell>
          <cell r="K243">
            <v>-4199</v>
          </cell>
        </row>
        <row r="244">
          <cell r="C244" t="str">
            <v xml:space="preserve">            M D CREATIONS                 -BANGALORE</v>
          </cell>
          <cell r="F244">
            <v>287958</v>
          </cell>
          <cell r="G244">
            <v>287958</v>
          </cell>
          <cell r="J244">
            <v>0</v>
          </cell>
          <cell r="K244">
            <v>0</v>
          </cell>
        </row>
        <row r="245">
          <cell r="C245" t="str">
            <v xml:space="preserve">            M.G BROTHERS                  -BANAGLORE</v>
          </cell>
          <cell r="E245">
            <v>12907</v>
          </cell>
          <cell r="I245">
            <v>12907</v>
          </cell>
          <cell r="J245">
            <v>0</v>
          </cell>
          <cell r="K245">
            <v>12907</v>
          </cell>
        </row>
        <row r="246">
          <cell r="C246" t="str">
            <v xml:space="preserve">            NANDA GOKULA CREATIONS        -BANGALORE</v>
          </cell>
          <cell r="E246">
            <v>372243</v>
          </cell>
          <cell r="F246">
            <v>372243</v>
          </cell>
          <cell r="J246">
            <v>0</v>
          </cell>
          <cell r="K246">
            <v>0</v>
          </cell>
        </row>
        <row r="247">
          <cell r="C247" t="str">
            <v xml:space="preserve">            RIVIERA CREATIONS             -BANGALORE</v>
          </cell>
          <cell r="D247">
            <v>22790</v>
          </cell>
          <cell r="F247">
            <v>1094489</v>
          </cell>
          <cell r="G247">
            <v>1044313</v>
          </cell>
          <cell r="H247">
            <v>72966</v>
          </cell>
          <cell r="J247">
            <v>-72966</v>
          </cell>
          <cell r="K247">
            <v>-72966</v>
          </cell>
        </row>
        <row r="248">
          <cell r="C248" t="str">
            <v xml:space="preserve">            SHAHI EXPORTS PVT LTD         -MYSORE</v>
          </cell>
          <cell r="E248">
            <v>7757</v>
          </cell>
          <cell r="F248">
            <v>9776835</v>
          </cell>
          <cell r="G248">
            <v>9721756.9700000007</v>
          </cell>
          <cell r="H248">
            <v>47321.03</v>
          </cell>
          <cell r="J248">
            <v>-47321.03</v>
          </cell>
          <cell r="K248">
            <v>-47321.03</v>
          </cell>
        </row>
        <row r="249">
          <cell r="C249" t="str">
            <v xml:space="preserve">            SNS CREATIONS                 -BANAGLORE</v>
          </cell>
          <cell r="F249">
            <v>70544</v>
          </cell>
          <cell r="G249">
            <v>70544</v>
          </cell>
          <cell r="J249">
            <v>0</v>
          </cell>
          <cell r="K249">
            <v>0</v>
          </cell>
        </row>
        <row r="250">
          <cell r="C250" t="str">
            <v xml:space="preserve">            SUVASTRA INDIA                -BANAGLORE</v>
          </cell>
          <cell r="D250">
            <v>8305.44</v>
          </cell>
          <cell r="H250">
            <v>8305.44</v>
          </cell>
          <cell r="J250">
            <v>-8305.44</v>
          </cell>
          <cell r="K250">
            <v>-8305.44</v>
          </cell>
        </row>
        <row r="251">
          <cell r="C251" t="str">
            <v xml:space="preserve">        T BASE</v>
          </cell>
          <cell r="D251">
            <v>153040586.72</v>
          </cell>
          <cell r="F251">
            <v>80588560.650000006</v>
          </cell>
          <cell r="G251">
            <v>109442402.29000001</v>
          </cell>
          <cell r="H251">
            <v>124186745.08</v>
          </cell>
          <cell r="J251">
            <v>-124186745.08</v>
          </cell>
          <cell r="K251">
            <v>-124186745.08</v>
          </cell>
        </row>
        <row r="252">
          <cell r="C252" t="str">
            <v xml:space="preserve">            DEALERS</v>
          </cell>
          <cell r="D252">
            <v>3330991.08</v>
          </cell>
          <cell r="F252">
            <v>1949040.5</v>
          </cell>
          <cell r="G252">
            <v>3543376.76</v>
          </cell>
          <cell r="H252">
            <v>1736654.82</v>
          </cell>
          <cell r="J252">
            <v>-1736654.82</v>
          </cell>
          <cell r="K252">
            <v>-1736654.82</v>
          </cell>
        </row>
        <row r="253">
          <cell r="C253" t="str">
            <v xml:space="preserve">                APPEAL KIDS INTERNATIONAL PVT. LTD. -DELHI</v>
          </cell>
          <cell r="D253">
            <v>23543</v>
          </cell>
          <cell r="H253">
            <v>23543</v>
          </cell>
          <cell r="J253">
            <v>-23543</v>
          </cell>
          <cell r="K253">
            <v>-23543</v>
          </cell>
        </row>
        <row r="254">
          <cell r="C254" t="str">
            <v xml:space="preserve">                BHARNE CREATIONS              -GOA</v>
          </cell>
          <cell r="D254">
            <v>5817</v>
          </cell>
          <cell r="H254">
            <v>5817</v>
          </cell>
          <cell r="J254">
            <v>-5817</v>
          </cell>
          <cell r="K254">
            <v>-5817</v>
          </cell>
        </row>
        <row r="255">
          <cell r="C255" t="str">
            <v xml:space="preserve">                BLUE BELL FASHIONS            -IMPHAL</v>
          </cell>
          <cell r="D255">
            <v>20082</v>
          </cell>
          <cell r="G255">
            <v>16378</v>
          </cell>
          <cell r="H255">
            <v>3704</v>
          </cell>
          <cell r="J255">
            <v>-3704</v>
          </cell>
          <cell r="K255">
            <v>-3704</v>
          </cell>
        </row>
        <row r="256">
          <cell r="C256" t="str">
            <v xml:space="preserve">                CHAWLA FASHIONS,MOHALI        -MOHALI</v>
          </cell>
          <cell r="D256">
            <v>3291</v>
          </cell>
          <cell r="H256">
            <v>3291</v>
          </cell>
          <cell r="J256">
            <v>-3291</v>
          </cell>
          <cell r="K256">
            <v>-3291</v>
          </cell>
        </row>
        <row r="257">
          <cell r="C257" t="str">
            <v xml:space="preserve">                CYCLONE RETAILING &amp; CLOTHING PVT LTD -MUMBAI</v>
          </cell>
          <cell r="E257">
            <v>11224</v>
          </cell>
          <cell r="F257">
            <v>204923.5</v>
          </cell>
          <cell r="G257">
            <v>173087.08</v>
          </cell>
          <cell r="H257">
            <v>20612.419999999998</v>
          </cell>
          <cell r="J257">
            <v>-20612.419999999998</v>
          </cell>
          <cell r="K257">
            <v>-20612.419999999998</v>
          </cell>
        </row>
        <row r="258">
          <cell r="C258" t="str">
            <v xml:space="preserve">                D.D.SETH COLLECTION                                                                                 </v>
          </cell>
          <cell r="D258">
            <v>173507</v>
          </cell>
          <cell r="H258">
            <v>173507</v>
          </cell>
          <cell r="J258">
            <v>-173507</v>
          </cell>
          <cell r="K258">
            <v>-173507</v>
          </cell>
        </row>
        <row r="259">
          <cell r="C259" t="str">
            <v xml:space="preserve">                DEE WEARS                     -NEW DELHI</v>
          </cell>
          <cell r="D259">
            <v>4779</v>
          </cell>
          <cell r="H259">
            <v>4779</v>
          </cell>
          <cell r="J259">
            <v>-4779</v>
          </cell>
          <cell r="K259">
            <v>-4779</v>
          </cell>
        </row>
        <row r="260">
          <cell r="C260" t="str">
            <v xml:space="preserve">                FA GARMENTS                   -SRINAGAR</v>
          </cell>
          <cell r="E260">
            <v>121</v>
          </cell>
          <cell r="I260">
            <v>121</v>
          </cell>
          <cell r="J260">
            <v>0</v>
          </cell>
          <cell r="K260">
            <v>121</v>
          </cell>
        </row>
        <row r="261">
          <cell r="C261" t="str">
            <v xml:space="preserve">                FASHION ERA                   -AGRA</v>
          </cell>
          <cell r="F261">
            <v>106610</v>
          </cell>
          <cell r="H261">
            <v>106610</v>
          </cell>
          <cell r="J261">
            <v>-106610</v>
          </cell>
          <cell r="K261">
            <v>-106610</v>
          </cell>
        </row>
        <row r="262">
          <cell r="C262" t="str">
            <v xml:space="preserve">                FINE DRESSES                  -GORAKHAPUR</v>
          </cell>
          <cell r="F262">
            <v>25837</v>
          </cell>
          <cell r="H262">
            <v>25837</v>
          </cell>
          <cell r="J262">
            <v>-25837</v>
          </cell>
          <cell r="K262">
            <v>-25837</v>
          </cell>
        </row>
        <row r="263">
          <cell r="C263" t="str">
            <v xml:space="preserve">                GADODIA FASHION PVT. LTD      -NEW DELHI</v>
          </cell>
          <cell r="D263">
            <v>1120364</v>
          </cell>
          <cell r="F263">
            <v>164576</v>
          </cell>
          <cell r="G263">
            <v>1056822</v>
          </cell>
          <cell r="H263">
            <v>228118</v>
          </cell>
          <cell r="J263">
            <v>-228118</v>
          </cell>
          <cell r="K263">
            <v>-228118</v>
          </cell>
        </row>
        <row r="264">
          <cell r="C264" t="str">
            <v xml:space="preserve">                GARG FASHION                                                                                        </v>
          </cell>
          <cell r="D264">
            <v>9847</v>
          </cell>
          <cell r="H264">
            <v>9847</v>
          </cell>
          <cell r="J264">
            <v>-9847</v>
          </cell>
          <cell r="K264">
            <v>-9847</v>
          </cell>
        </row>
        <row r="265">
          <cell r="C265" t="str">
            <v xml:space="preserve">                GEE ENTERPRISES                                                                                     </v>
          </cell>
          <cell r="D265">
            <v>11225</v>
          </cell>
          <cell r="H265">
            <v>11225</v>
          </cell>
          <cell r="J265">
            <v>-11225</v>
          </cell>
          <cell r="K265">
            <v>-11225</v>
          </cell>
        </row>
        <row r="266">
          <cell r="C266" t="str">
            <v xml:space="preserve">                JAY KAY SONS                  -RAMPUR</v>
          </cell>
          <cell r="D266">
            <v>18815</v>
          </cell>
          <cell r="H266">
            <v>18815</v>
          </cell>
          <cell r="J266">
            <v>-18815</v>
          </cell>
          <cell r="K266">
            <v>-18815</v>
          </cell>
        </row>
        <row r="267">
          <cell r="C267" t="str">
            <v xml:space="preserve">                JOONUS SAIT                   -CHENNAI</v>
          </cell>
          <cell r="D267">
            <v>675226.43</v>
          </cell>
          <cell r="F267">
            <v>1001681</v>
          </cell>
          <cell r="G267">
            <v>1095410</v>
          </cell>
          <cell r="H267">
            <v>581497.43000000005</v>
          </cell>
          <cell r="J267">
            <v>-581497.43000000005</v>
          </cell>
          <cell r="K267">
            <v>-581497.43000000005</v>
          </cell>
        </row>
        <row r="268">
          <cell r="C268" t="str">
            <v xml:space="preserve">                KALRA APPARELS  - SANGRUR     -PATIALA</v>
          </cell>
          <cell r="E268">
            <v>30815</v>
          </cell>
          <cell r="I268">
            <v>30815</v>
          </cell>
          <cell r="J268">
            <v>0</v>
          </cell>
          <cell r="K268">
            <v>30815</v>
          </cell>
        </row>
        <row r="269">
          <cell r="C269" t="str">
            <v xml:space="preserve">                LEAVON GARMENTS &amp; SHOES --- ROHRU ( H.P ) -SHIMLA</v>
          </cell>
          <cell r="D269">
            <v>30803</v>
          </cell>
          <cell r="H269">
            <v>30803</v>
          </cell>
          <cell r="J269">
            <v>-30803</v>
          </cell>
          <cell r="K269">
            <v>-30803</v>
          </cell>
        </row>
        <row r="270">
          <cell r="C270" t="str">
            <v xml:space="preserve">                M CHANDIRAM AND SON ( WOOLLEN STORE ) -OOTY</v>
          </cell>
          <cell r="E270">
            <v>77</v>
          </cell>
          <cell r="I270">
            <v>77</v>
          </cell>
          <cell r="J270">
            <v>0</v>
          </cell>
          <cell r="K270">
            <v>77</v>
          </cell>
        </row>
        <row r="271">
          <cell r="C271" t="str">
            <v xml:space="preserve">                MERRY KING                    -HARIDWAR</v>
          </cell>
          <cell r="D271">
            <v>5163</v>
          </cell>
          <cell r="H271">
            <v>5163</v>
          </cell>
          <cell r="J271">
            <v>-5163</v>
          </cell>
          <cell r="K271">
            <v>-5163</v>
          </cell>
        </row>
        <row r="272">
          <cell r="C272" t="str">
            <v xml:space="preserve">                MY STUDIO CORPORATION         -PUNE</v>
          </cell>
          <cell r="F272">
            <v>31575</v>
          </cell>
          <cell r="H272">
            <v>31575</v>
          </cell>
          <cell r="J272">
            <v>-31575</v>
          </cell>
          <cell r="K272">
            <v>-31575</v>
          </cell>
        </row>
        <row r="273">
          <cell r="C273" t="str">
            <v xml:space="preserve">                MY STUDIO CORPORATION - SAMPLES -PUNE</v>
          </cell>
          <cell r="E273">
            <v>2680</v>
          </cell>
          <cell r="F273">
            <v>30369</v>
          </cell>
          <cell r="G273">
            <v>13533</v>
          </cell>
          <cell r="H273">
            <v>14156</v>
          </cell>
          <cell r="J273">
            <v>-14156</v>
          </cell>
          <cell r="K273">
            <v>-14156</v>
          </cell>
        </row>
        <row r="274">
          <cell r="C274" t="str">
            <v xml:space="preserve">                PARTHAS                       -TRIVANDRUM</v>
          </cell>
          <cell r="D274">
            <v>581350.31000000006</v>
          </cell>
          <cell r="F274">
            <v>70340</v>
          </cell>
          <cell r="G274">
            <v>378434</v>
          </cell>
          <cell r="H274">
            <v>273256.31</v>
          </cell>
          <cell r="J274">
            <v>-273256.31</v>
          </cell>
          <cell r="K274">
            <v>-273256.31</v>
          </cell>
        </row>
        <row r="275">
          <cell r="C275" t="str">
            <v xml:space="preserve">                RAMAN GARMENTS                                                                                      </v>
          </cell>
          <cell r="D275">
            <v>8525</v>
          </cell>
          <cell r="H275">
            <v>8525</v>
          </cell>
          <cell r="J275">
            <v>-8525</v>
          </cell>
          <cell r="K275">
            <v>-8525</v>
          </cell>
        </row>
        <row r="276">
          <cell r="C276" t="str">
            <v xml:space="preserve">                RAMESH DYEING RETAIL LLP      -PUNE</v>
          </cell>
          <cell r="D276">
            <v>567202.34</v>
          </cell>
          <cell r="G276">
            <v>511542.68</v>
          </cell>
          <cell r="H276">
            <v>55659.66</v>
          </cell>
          <cell r="J276">
            <v>-55659.66</v>
          </cell>
          <cell r="K276">
            <v>-55659.66</v>
          </cell>
        </row>
        <row r="277">
          <cell r="C277" t="str">
            <v xml:space="preserve">                SARDAR SONS                   -NAINITAL</v>
          </cell>
          <cell r="F277">
            <v>29925</v>
          </cell>
          <cell r="G277">
            <v>29925</v>
          </cell>
          <cell r="J277">
            <v>0</v>
          </cell>
          <cell r="K277">
            <v>0</v>
          </cell>
        </row>
        <row r="278">
          <cell r="C278" t="str">
            <v xml:space="preserve">                TRUE MAN                      -ARRAH</v>
          </cell>
          <cell r="D278">
            <v>22916</v>
          </cell>
          <cell r="H278">
            <v>22916</v>
          </cell>
          <cell r="J278">
            <v>-22916</v>
          </cell>
          <cell r="K278">
            <v>-22916</v>
          </cell>
        </row>
        <row r="279">
          <cell r="C279" t="str">
            <v xml:space="preserve">                UNIQSTOP PRIVATE LIMITED      -NOIDA</v>
          </cell>
          <cell r="F279">
            <v>135759</v>
          </cell>
          <cell r="G279">
            <v>135759</v>
          </cell>
          <cell r="J279">
            <v>0</v>
          </cell>
          <cell r="K279">
            <v>0</v>
          </cell>
        </row>
        <row r="280">
          <cell r="C280" t="str">
            <v xml:space="preserve">                US APPARELS                   -MUMBAI</v>
          </cell>
          <cell r="D280">
            <v>93452</v>
          </cell>
          <cell r="H280">
            <v>93452</v>
          </cell>
          <cell r="J280">
            <v>-93452</v>
          </cell>
          <cell r="K280">
            <v>-93452</v>
          </cell>
        </row>
        <row r="281">
          <cell r="C281" t="str">
            <v xml:space="preserve">                VISHAL EMPORIUM               -CHAMBA</v>
          </cell>
          <cell r="F281">
            <v>147445</v>
          </cell>
          <cell r="G281">
            <v>132486</v>
          </cell>
          <cell r="H281">
            <v>14959</v>
          </cell>
          <cell r="J281">
            <v>-14959</v>
          </cell>
          <cell r="K281">
            <v>-14959</v>
          </cell>
        </row>
        <row r="282">
          <cell r="C282" t="str">
            <v xml:space="preserve">            DIS. CONSOL SIS/SOR</v>
          </cell>
          <cell r="D282">
            <v>157007</v>
          </cell>
          <cell r="H282">
            <v>157007</v>
          </cell>
          <cell r="J282">
            <v>-157007</v>
          </cell>
          <cell r="K282">
            <v>-157007</v>
          </cell>
        </row>
        <row r="283">
          <cell r="C283" t="str">
            <v xml:space="preserve">                MARUTHI AGENCIES -SIS         -NEW DELHI</v>
          </cell>
          <cell r="D283">
            <v>181077</v>
          </cell>
          <cell r="H283">
            <v>181077</v>
          </cell>
          <cell r="J283">
            <v>-181077</v>
          </cell>
          <cell r="K283">
            <v>-181077</v>
          </cell>
        </row>
        <row r="284">
          <cell r="C284" t="str">
            <v xml:space="preserve">                YUVRAJ                        -AJMER</v>
          </cell>
          <cell r="E284">
            <v>24070</v>
          </cell>
          <cell r="I284">
            <v>24070</v>
          </cell>
          <cell r="J284">
            <v>0</v>
          </cell>
          <cell r="K284">
            <v>24070</v>
          </cell>
        </row>
        <row r="285">
          <cell r="C285" t="str">
            <v xml:space="preserve">            DIST. DIRECT SIS/SOR</v>
          </cell>
          <cell r="D285">
            <v>8815261.6199999992</v>
          </cell>
          <cell r="F285">
            <v>4506526</v>
          </cell>
          <cell r="G285">
            <v>5860027</v>
          </cell>
          <cell r="H285">
            <v>7461760.6200000001</v>
          </cell>
          <cell r="J285">
            <v>-7461760.6200000001</v>
          </cell>
          <cell r="K285">
            <v>-7461760.6200000001</v>
          </cell>
        </row>
        <row r="286">
          <cell r="C286" t="str">
            <v xml:space="preserve">                AHUJA CLOTHIERS PVT LTD       -FARIDABAD</v>
          </cell>
          <cell r="E286">
            <v>15219.19</v>
          </cell>
          <cell r="I286">
            <v>15219.19</v>
          </cell>
          <cell r="J286">
            <v>0</v>
          </cell>
          <cell r="K286">
            <v>15219.19</v>
          </cell>
        </row>
        <row r="287">
          <cell r="C287" t="str">
            <v xml:space="preserve">                AMW LIFESTYLE PVT LTD - FARIDABAD -HARYANA</v>
          </cell>
          <cell r="D287">
            <v>168770.62</v>
          </cell>
          <cell r="H287">
            <v>168770.62</v>
          </cell>
          <cell r="J287">
            <v>-168770.62</v>
          </cell>
          <cell r="K287">
            <v>-168770.62</v>
          </cell>
        </row>
        <row r="288">
          <cell r="C288" t="str">
            <v xml:space="preserve">                ANAND APPARELS (TOWN POINT) - SECTOR 14 -GURGOAN</v>
          </cell>
          <cell r="E288">
            <v>63288.13</v>
          </cell>
          <cell r="I288">
            <v>63288.13</v>
          </cell>
          <cell r="J288">
            <v>0</v>
          </cell>
          <cell r="K288">
            <v>63288.13</v>
          </cell>
        </row>
        <row r="289">
          <cell r="C289" t="str">
            <v xml:space="preserve">                BACHOOMAL SONS                -AGRA</v>
          </cell>
          <cell r="D289">
            <v>1049479.6299999999</v>
          </cell>
          <cell r="F289">
            <v>328427</v>
          </cell>
          <cell r="G289">
            <v>802641</v>
          </cell>
          <cell r="H289">
            <v>575265.63</v>
          </cell>
          <cell r="J289">
            <v>-575265.63</v>
          </cell>
          <cell r="K289">
            <v>-575265.63</v>
          </cell>
        </row>
        <row r="290">
          <cell r="C290" t="str">
            <v xml:space="preserve">                BINDAL ARCADE PVT LTD         -GHAZIABAD</v>
          </cell>
          <cell r="D290">
            <v>253180.58</v>
          </cell>
          <cell r="H290">
            <v>253180.58</v>
          </cell>
          <cell r="J290">
            <v>-253180.58</v>
          </cell>
          <cell r="K290">
            <v>-253180.58</v>
          </cell>
        </row>
        <row r="291">
          <cell r="C291" t="str">
            <v xml:space="preserve">                BOMBAY STORE                  -HALDWANI</v>
          </cell>
          <cell r="D291">
            <v>529143.15</v>
          </cell>
          <cell r="F291">
            <v>97756</v>
          </cell>
          <cell r="G291">
            <v>441860</v>
          </cell>
          <cell r="H291">
            <v>185039.15</v>
          </cell>
          <cell r="J291">
            <v>-185039.15</v>
          </cell>
          <cell r="K291">
            <v>-185039.15</v>
          </cell>
        </row>
        <row r="292">
          <cell r="C292" t="str">
            <v xml:space="preserve">                COMFORT SQUARE                -JAIPUR</v>
          </cell>
          <cell r="D292">
            <v>529748.36</v>
          </cell>
          <cell r="F292">
            <v>60195</v>
          </cell>
          <cell r="G292">
            <v>206829</v>
          </cell>
          <cell r="H292">
            <v>383114.36</v>
          </cell>
          <cell r="J292">
            <v>-383114.36</v>
          </cell>
          <cell r="K292">
            <v>-383114.36</v>
          </cell>
        </row>
        <row r="293">
          <cell r="C293" t="str">
            <v xml:space="preserve">                ENGLISH CHANNEL CLOTHING      -DELHI</v>
          </cell>
          <cell r="D293">
            <v>290132.28999999998</v>
          </cell>
          <cell r="H293">
            <v>290132.28999999998</v>
          </cell>
          <cell r="J293">
            <v>-290132.28999999998</v>
          </cell>
          <cell r="K293">
            <v>-290132.28999999998</v>
          </cell>
        </row>
        <row r="294">
          <cell r="C294" t="str">
            <v xml:space="preserve">                FASHION ZONE                  -JAIPUR</v>
          </cell>
          <cell r="D294">
            <v>435131</v>
          </cell>
          <cell r="F294">
            <v>64560</v>
          </cell>
          <cell r="G294">
            <v>129935</v>
          </cell>
          <cell r="H294">
            <v>369756</v>
          </cell>
          <cell r="J294">
            <v>-369756</v>
          </cell>
          <cell r="K294">
            <v>-369756</v>
          </cell>
        </row>
        <row r="295">
          <cell r="C295" t="str">
            <v xml:space="preserve">                FOREVER                       -AMRITSAR</v>
          </cell>
          <cell r="D295">
            <v>1227436.3600000001</v>
          </cell>
          <cell r="F295">
            <v>947540</v>
          </cell>
          <cell r="G295">
            <v>1127559</v>
          </cell>
          <cell r="H295">
            <v>1047417.36</v>
          </cell>
          <cell r="J295">
            <v>-1047417.36</v>
          </cell>
          <cell r="K295">
            <v>-1047417.36</v>
          </cell>
        </row>
        <row r="296">
          <cell r="C296" t="str">
            <v xml:space="preserve">                GADODIA                       -AVANTIKA</v>
          </cell>
          <cell r="F296">
            <v>892520</v>
          </cell>
          <cell r="G296">
            <v>892520</v>
          </cell>
          <cell r="J296">
            <v>0</v>
          </cell>
          <cell r="K296">
            <v>0</v>
          </cell>
        </row>
        <row r="297">
          <cell r="C297" t="str">
            <v xml:space="preserve">                JMD CLOTHING                  -ROHTAK</v>
          </cell>
          <cell r="D297">
            <v>299201</v>
          </cell>
          <cell r="F297">
            <v>95675</v>
          </cell>
          <cell r="G297">
            <v>85922</v>
          </cell>
          <cell r="H297">
            <v>308954</v>
          </cell>
          <cell r="J297">
            <v>-308954</v>
          </cell>
          <cell r="K297">
            <v>-308954</v>
          </cell>
        </row>
        <row r="298">
          <cell r="C298" t="str">
            <v xml:space="preserve">                JMD CREATIONS-(WARDROBE) (JMD CREATIONS) -ROHTAK</v>
          </cell>
          <cell r="D298">
            <v>472860</v>
          </cell>
          <cell r="G298">
            <v>538794</v>
          </cell>
          <cell r="I298">
            <v>65934</v>
          </cell>
          <cell r="J298">
            <v>0</v>
          </cell>
          <cell r="K298">
            <v>65934</v>
          </cell>
        </row>
        <row r="299">
          <cell r="C299" t="str">
            <v xml:space="preserve">                JSK LIFESTYLE                 -GHAZIABAD</v>
          </cell>
          <cell r="D299">
            <v>41865</v>
          </cell>
          <cell r="H299">
            <v>41865</v>
          </cell>
          <cell r="J299">
            <v>-41865</v>
          </cell>
          <cell r="K299">
            <v>-41865</v>
          </cell>
        </row>
        <row r="300">
          <cell r="C300" t="str">
            <v xml:space="preserve">                KAMBAL GHAR EXCLUSIVE         -VARANASI</v>
          </cell>
          <cell r="D300">
            <v>164966</v>
          </cell>
          <cell r="H300">
            <v>164966</v>
          </cell>
          <cell r="J300">
            <v>-164966</v>
          </cell>
          <cell r="K300">
            <v>-164966</v>
          </cell>
        </row>
        <row r="301">
          <cell r="C301" t="str">
            <v xml:space="preserve">                KANHA INTERNATIONAL           -GHAZIABAD</v>
          </cell>
          <cell r="D301">
            <v>73497</v>
          </cell>
          <cell r="H301">
            <v>73497</v>
          </cell>
          <cell r="J301">
            <v>-73497</v>
          </cell>
          <cell r="K301">
            <v>-73497</v>
          </cell>
        </row>
        <row r="302">
          <cell r="C302" t="str">
            <v xml:space="preserve">                KAPIL AGENCIES                -HARYANA</v>
          </cell>
          <cell r="E302">
            <v>111779.12</v>
          </cell>
          <cell r="I302">
            <v>111779.12</v>
          </cell>
          <cell r="J302">
            <v>0</v>
          </cell>
          <cell r="K302">
            <v>111779.12</v>
          </cell>
        </row>
        <row r="303">
          <cell r="C303" t="str">
            <v xml:space="preserve">                KHALSA COLLECTION             -AJMER</v>
          </cell>
          <cell r="D303">
            <v>380783</v>
          </cell>
          <cell r="F303">
            <v>138072</v>
          </cell>
          <cell r="G303">
            <v>260934</v>
          </cell>
          <cell r="H303">
            <v>257921</v>
          </cell>
          <cell r="J303">
            <v>-257921</v>
          </cell>
          <cell r="K303">
            <v>-257921</v>
          </cell>
        </row>
        <row r="304">
          <cell r="C304" t="str">
            <v xml:space="preserve">                MANGALAM                      -GURGOAN</v>
          </cell>
          <cell r="D304">
            <v>135190</v>
          </cell>
          <cell r="H304">
            <v>135190</v>
          </cell>
          <cell r="J304">
            <v>-135190</v>
          </cell>
          <cell r="K304">
            <v>-135190</v>
          </cell>
        </row>
        <row r="305">
          <cell r="C305" t="str">
            <v xml:space="preserve">                MONALISA STORES PRIVATE LIMITED -JAMMU TAWI</v>
          </cell>
          <cell r="D305">
            <v>621120.09</v>
          </cell>
          <cell r="F305">
            <v>810146</v>
          </cell>
          <cell r="G305">
            <v>578497</v>
          </cell>
          <cell r="H305">
            <v>852769.09</v>
          </cell>
          <cell r="J305">
            <v>-852769.09</v>
          </cell>
          <cell r="K305">
            <v>-852769.09</v>
          </cell>
        </row>
        <row r="306">
          <cell r="C306" t="str">
            <v xml:space="preserve">                MRG FASHIONS PRIVATE LIMITED( GOYAL SON) -NEWDELHI</v>
          </cell>
          <cell r="D306">
            <v>926066.79</v>
          </cell>
          <cell r="F306">
            <v>917880</v>
          </cell>
          <cell r="G306">
            <v>500845</v>
          </cell>
          <cell r="H306">
            <v>1343101.79</v>
          </cell>
          <cell r="J306">
            <v>-1343101.79</v>
          </cell>
          <cell r="K306">
            <v>-1343101.79</v>
          </cell>
        </row>
        <row r="307">
          <cell r="C307" t="str">
            <v xml:space="preserve">                OBEROI COLLECTION             -BHATINDA</v>
          </cell>
          <cell r="D307">
            <v>196914</v>
          </cell>
          <cell r="H307">
            <v>196914</v>
          </cell>
          <cell r="J307">
            <v>-196914</v>
          </cell>
          <cell r="K307">
            <v>-196914</v>
          </cell>
        </row>
        <row r="308">
          <cell r="C308" t="str">
            <v xml:space="preserve">                READY STAR GARMENTS           -JHUNJHUNU</v>
          </cell>
          <cell r="E308">
            <v>2242</v>
          </cell>
          <cell r="I308">
            <v>2242</v>
          </cell>
          <cell r="J308">
            <v>0</v>
          </cell>
          <cell r="K308">
            <v>2242</v>
          </cell>
        </row>
        <row r="309">
          <cell r="C309" t="str">
            <v xml:space="preserve">                RIDDHISHA  VENTURE            -DELHI</v>
          </cell>
          <cell r="D309">
            <v>364931.61</v>
          </cell>
          <cell r="H309">
            <v>364931.61</v>
          </cell>
          <cell r="J309">
            <v>-364931.61</v>
          </cell>
          <cell r="K309">
            <v>-364931.61</v>
          </cell>
        </row>
        <row r="310">
          <cell r="C310" t="str">
            <v xml:space="preserve">                RR CLOTHING                   -HALDWANI</v>
          </cell>
          <cell r="D310">
            <v>126387</v>
          </cell>
          <cell r="H310">
            <v>126387</v>
          </cell>
          <cell r="J310">
            <v>-126387</v>
          </cell>
          <cell r="K310">
            <v>-126387</v>
          </cell>
        </row>
        <row r="311">
          <cell r="C311" t="str">
            <v xml:space="preserve">                SANDHYA GARMENTS              -DELHI</v>
          </cell>
          <cell r="D311">
            <v>81323.64</v>
          </cell>
          <cell r="H311">
            <v>81323.64</v>
          </cell>
          <cell r="J311">
            <v>-81323.64</v>
          </cell>
          <cell r="K311">
            <v>-81323.64</v>
          </cell>
        </row>
        <row r="312">
          <cell r="C312" t="str">
            <v xml:space="preserve">                SHEKHAWAT DEPARTMENTAL STORE  -JAIPUR</v>
          </cell>
          <cell r="D312">
            <v>439166</v>
          </cell>
          <cell r="G312">
            <v>207033</v>
          </cell>
          <cell r="H312">
            <v>232133</v>
          </cell>
          <cell r="J312">
            <v>-232133</v>
          </cell>
          <cell r="K312">
            <v>-232133</v>
          </cell>
        </row>
        <row r="313">
          <cell r="C313" t="str">
            <v xml:space="preserve">                SHREE GURUDAS COLLECTION      -RUDRAPUR</v>
          </cell>
          <cell r="E313">
            <v>124876.06</v>
          </cell>
          <cell r="I313">
            <v>124876.06</v>
          </cell>
          <cell r="J313">
            <v>0</v>
          </cell>
          <cell r="K313">
            <v>124876.06</v>
          </cell>
        </row>
        <row r="314">
          <cell r="C314" t="str">
            <v xml:space="preserve">                SHYAM RETAIL 1 - SADAR BAZAAR -GURGAON</v>
          </cell>
          <cell r="D314">
            <v>12957</v>
          </cell>
          <cell r="G314">
            <v>12957</v>
          </cell>
          <cell r="J314">
            <v>0</v>
          </cell>
          <cell r="K314">
            <v>0</v>
          </cell>
        </row>
        <row r="315">
          <cell r="C315" t="str">
            <v xml:space="preserve">                SIRS N HERS APPAREL PVT. LTD. -DELHI</v>
          </cell>
          <cell r="D315">
            <v>67740</v>
          </cell>
          <cell r="H315">
            <v>67740</v>
          </cell>
          <cell r="J315">
            <v>-67740</v>
          </cell>
          <cell r="K315">
            <v>-67740</v>
          </cell>
        </row>
        <row r="316">
          <cell r="C316" t="str">
            <v xml:space="preserve">                SWADESHI KHADI TRADERS PRIVATE LIMITED -ALIGARH</v>
          </cell>
          <cell r="D316">
            <v>244676</v>
          </cell>
          <cell r="F316">
            <v>153755</v>
          </cell>
          <cell r="G316">
            <v>73701</v>
          </cell>
          <cell r="H316">
            <v>324730</v>
          </cell>
          <cell r="J316">
            <v>-324730</v>
          </cell>
          <cell r="K316">
            <v>-324730</v>
          </cell>
        </row>
        <row r="317">
          <cell r="C317" t="str">
            <v xml:space="preserve">            DISTRIBUTORS</v>
          </cell>
          <cell r="D317">
            <v>23127642.25</v>
          </cell>
          <cell r="F317">
            <v>19587684</v>
          </cell>
          <cell r="G317">
            <v>29337551.300000001</v>
          </cell>
          <cell r="H317">
            <v>13377774.949999999</v>
          </cell>
          <cell r="J317">
            <v>-13377774.949999999</v>
          </cell>
          <cell r="K317">
            <v>-13377774.949999999</v>
          </cell>
        </row>
        <row r="318">
          <cell r="C318" t="str">
            <v xml:space="preserve">                A R CLOTHING CO               -ZIRAKPUR</v>
          </cell>
          <cell r="D318">
            <v>335963</v>
          </cell>
          <cell r="F318">
            <v>126498</v>
          </cell>
          <cell r="G318">
            <v>433474</v>
          </cell>
          <cell r="H318">
            <v>28987</v>
          </cell>
          <cell r="J318">
            <v>-28987</v>
          </cell>
          <cell r="K318">
            <v>-28987</v>
          </cell>
        </row>
        <row r="319">
          <cell r="C319" t="str">
            <v xml:space="preserve">                AADINATH AGENCIES             -INDORE</v>
          </cell>
          <cell r="D319">
            <v>698687</v>
          </cell>
          <cell r="F319">
            <v>263336</v>
          </cell>
          <cell r="G319">
            <v>504327</v>
          </cell>
          <cell r="H319">
            <v>457696</v>
          </cell>
          <cell r="J319">
            <v>-457696</v>
          </cell>
          <cell r="K319">
            <v>-457696</v>
          </cell>
        </row>
        <row r="320">
          <cell r="C320" t="str">
            <v xml:space="preserve">                AADINATH AGENCIES - SAMPLES   -INDORE</v>
          </cell>
          <cell r="D320">
            <v>23218</v>
          </cell>
          <cell r="F320">
            <v>134174</v>
          </cell>
          <cell r="G320">
            <v>134174</v>
          </cell>
          <cell r="H320">
            <v>23218</v>
          </cell>
          <cell r="J320">
            <v>-23218</v>
          </cell>
          <cell r="K320">
            <v>-23218</v>
          </cell>
        </row>
        <row r="321">
          <cell r="C321" t="str">
            <v xml:space="preserve">                ACE CLOTHING                  -NOIDA</v>
          </cell>
          <cell r="D321">
            <v>2366974.46</v>
          </cell>
          <cell r="F321">
            <v>402027</v>
          </cell>
          <cell r="G321">
            <v>2107255.91</v>
          </cell>
          <cell r="H321">
            <v>661745.55000000005</v>
          </cell>
          <cell r="J321">
            <v>-661745.55000000005</v>
          </cell>
          <cell r="K321">
            <v>-661745.55000000005</v>
          </cell>
        </row>
        <row r="322">
          <cell r="C322" t="str">
            <v xml:space="preserve">                ACE CLOTHING (SAMPLES)        -NOIDA</v>
          </cell>
          <cell r="D322">
            <v>1091561.02</v>
          </cell>
          <cell r="F322">
            <v>416407</v>
          </cell>
          <cell r="G322">
            <v>284967</v>
          </cell>
          <cell r="H322">
            <v>1223001.02</v>
          </cell>
          <cell r="J322">
            <v>-1223001.02</v>
          </cell>
          <cell r="K322">
            <v>-1223001.02</v>
          </cell>
        </row>
        <row r="323">
          <cell r="C323" t="str">
            <v xml:space="preserve">                ALEKH APPARELS                -GUWAHATI</v>
          </cell>
          <cell r="D323">
            <v>2184370</v>
          </cell>
          <cell r="F323">
            <v>2873516</v>
          </cell>
          <cell r="G323">
            <v>5240402</v>
          </cell>
          <cell r="I323">
            <v>182516</v>
          </cell>
          <cell r="J323">
            <v>0</v>
          </cell>
          <cell r="K323">
            <v>182516</v>
          </cell>
        </row>
        <row r="324">
          <cell r="C324" t="str">
            <v xml:space="preserve">                ALTO ENTERPRISES              -MUMBAI</v>
          </cell>
          <cell r="D324">
            <v>611607.15</v>
          </cell>
          <cell r="F324">
            <v>1634497</v>
          </cell>
          <cell r="G324">
            <v>1910145.42</v>
          </cell>
          <cell r="H324">
            <v>335958.73</v>
          </cell>
          <cell r="J324">
            <v>-335958.73</v>
          </cell>
          <cell r="K324">
            <v>-335958.73</v>
          </cell>
        </row>
        <row r="325">
          <cell r="C325" t="str">
            <v xml:space="preserve">                AMBALA SALES DEPOT            -GURGOAN</v>
          </cell>
          <cell r="D325">
            <v>0.1</v>
          </cell>
          <cell r="H325">
            <v>0.1</v>
          </cell>
          <cell r="J325">
            <v>-0.1</v>
          </cell>
          <cell r="K325">
            <v>-0.1</v>
          </cell>
        </row>
        <row r="326">
          <cell r="C326" t="str">
            <v xml:space="preserve">                AMIT CLOTHING                 -CHENNAI</v>
          </cell>
          <cell r="D326">
            <v>5068</v>
          </cell>
          <cell r="H326">
            <v>5068</v>
          </cell>
          <cell r="J326">
            <v>-5068</v>
          </cell>
          <cell r="K326">
            <v>-5068</v>
          </cell>
        </row>
        <row r="327">
          <cell r="C327" t="str">
            <v xml:space="preserve">                AMIT ENTERPRISES              -RANCHI</v>
          </cell>
          <cell r="D327">
            <v>14750</v>
          </cell>
          <cell r="H327">
            <v>14750</v>
          </cell>
          <cell r="J327">
            <v>-14750</v>
          </cell>
          <cell r="K327">
            <v>-14750</v>
          </cell>
        </row>
        <row r="328">
          <cell r="C328" t="str">
            <v xml:space="preserve">                AMP .CORP -SAMPLES            -AHMEDABAD</v>
          </cell>
          <cell r="D328">
            <v>13055</v>
          </cell>
          <cell r="H328">
            <v>13055</v>
          </cell>
          <cell r="J328">
            <v>-13055</v>
          </cell>
          <cell r="K328">
            <v>-13055</v>
          </cell>
        </row>
        <row r="329">
          <cell r="C329" t="str">
            <v xml:space="preserve">                DEV GARMENTS                  -PUNE</v>
          </cell>
          <cell r="F329">
            <v>25568</v>
          </cell>
          <cell r="G329">
            <v>200005</v>
          </cell>
          <cell r="I329">
            <v>174437</v>
          </cell>
          <cell r="J329">
            <v>0</v>
          </cell>
          <cell r="K329">
            <v>174437</v>
          </cell>
        </row>
        <row r="330">
          <cell r="C330" t="str">
            <v xml:space="preserve">                DEV GARMENTS-SAMPLES          -PUNE</v>
          </cell>
          <cell r="F330">
            <v>593333</v>
          </cell>
          <cell r="G330">
            <v>13287</v>
          </cell>
          <cell r="H330">
            <v>580046</v>
          </cell>
          <cell r="J330">
            <v>-580046</v>
          </cell>
          <cell r="K330">
            <v>-580046</v>
          </cell>
        </row>
        <row r="331">
          <cell r="C331" t="str">
            <v xml:space="preserve">                KS SELECTIONS PRIVATE LIMITED -DELHI</v>
          </cell>
          <cell r="D331">
            <v>2048684.49</v>
          </cell>
          <cell r="F331">
            <v>1112904</v>
          </cell>
          <cell r="G331">
            <v>2545932.4900000002</v>
          </cell>
          <cell r="H331">
            <v>615656</v>
          </cell>
          <cell r="J331">
            <v>-615656</v>
          </cell>
          <cell r="K331">
            <v>-615656</v>
          </cell>
        </row>
        <row r="332">
          <cell r="C332" t="str">
            <v xml:space="preserve">                KUMAR CLOTHING CO             -LUDHIANA</v>
          </cell>
          <cell r="D332">
            <v>223577</v>
          </cell>
          <cell r="F332">
            <v>860879</v>
          </cell>
          <cell r="G332">
            <v>1007169.38</v>
          </cell>
          <cell r="H332">
            <v>77286.62</v>
          </cell>
          <cell r="J332">
            <v>-77286.62</v>
          </cell>
          <cell r="K332">
            <v>-77286.62</v>
          </cell>
        </row>
        <row r="333">
          <cell r="C333" t="str">
            <v xml:space="preserve">                LIBERTY MARKETERS             -ERNAKULAM</v>
          </cell>
          <cell r="D333">
            <v>206664</v>
          </cell>
          <cell r="F333">
            <v>966879</v>
          </cell>
          <cell r="G333">
            <v>404874</v>
          </cell>
          <cell r="H333">
            <v>768669</v>
          </cell>
          <cell r="J333">
            <v>-768669</v>
          </cell>
          <cell r="K333">
            <v>-768669</v>
          </cell>
        </row>
        <row r="334">
          <cell r="C334" t="str">
            <v xml:space="preserve">                MONCHER COLLECTION            -LUDHIANA</v>
          </cell>
          <cell r="D334">
            <v>1107196.5</v>
          </cell>
          <cell r="G334">
            <v>50000</v>
          </cell>
          <cell r="H334">
            <v>1057196.5</v>
          </cell>
          <cell r="J334">
            <v>-1057196.5</v>
          </cell>
          <cell r="K334">
            <v>-1057196.5</v>
          </cell>
        </row>
        <row r="335">
          <cell r="C335" t="str">
            <v xml:space="preserve">                NATH JI AGENCIES              -LUCKNOW</v>
          </cell>
          <cell r="D335">
            <v>113694</v>
          </cell>
          <cell r="G335">
            <v>113694</v>
          </cell>
          <cell r="J335">
            <v>0</v>
          </cell>
          <cell r="K335">
            <v>0</v>
          </cell>
        </row>
        <row r="336">
          <cell r="C336" t="str">
            <v xml:space="preserve">                PANCHAJANYA FASHIONS PVT LTD  -BENGALURU</v>
          </cell>
          <cell r="D336">
            <v>161869</v>
          </cell>
          <cell r="F336">
            <v>1958785</v>
          </cell>
          <cell r="G336">
            <v>550542</v>
          </cell>
          <cell r="H336">
            <v>1570112</v>
          </cell>
          <cell r="J336">
            <v>-1570112</v>
          </cell>
          <cell r="K336">
            <v>-1570112</v>
          </cell>
        </row>
        <row r="337">
          <cell r="C337" t="str">
            <v xml:space="preserve">                PANCHAJANYA FASHIONS PVT LTD - SAMPLES -BANAGLORE</v>
          </cell>
          <cell r="D337">
            <v>296357</v>
          </cell>
          <cell r="F337">
            <v>66749</v>
          </cell>
          <cell r="G337">
            <v>41222</v>
          </cell>
          <cell r="H337">
            <v>321884</v>
          </cell>
          <cell r="J337">
            <v>-321884</v>
          </cell>
          <cell r="K337">
            <v>-321884</v>
          </cell>
        </row>
        <row r="338">
          <cell r="C338" t="str">
            <v xml:space="preserve">                PICASSO INTERNATIONAL         -PATNA</v>
          </cell>
          <cell r="F338">
            <v>81280</v>
          </cell>
          <cell r="G338">
            <v>78958</v>
          </cell>
          <cell r="H338">
            <v>2322</v>
          </cell>
          <cell r="J338">
            <v>-2322</v>
          </cell>
          <cell r="K338">
            <v>-2322</v>
          </cell>
        </row>
        <row r="339">
          <cell r="C339" t="str">
            <v xml:space="preserve">                PICASSO INTERNATIONAL SAMPLES -PATNA</v>
          </cell>
          <cell r="F339">
            <v>277914</v>
          </cell>
          <cell r="H339">
            <v>277914</v>
          </cell>
          <cell r="J339">
            <v>-277914</v>
          </cell>
          <cell r="K339">
            <v>-277914</v>
          </cell>
        </row>
        <row r="340">
          <cell r="C340" t="str">
            <v xml:space="preserve">                PIONEER AGENCIES              -LUDHIANA</v>
          </cell>
          <cell r="D340">
            <v>3366204.65</v>
          </cell>
          <cell r="H340">
            <v>3366204.65</v>
          </cell>
          <cell r="J340">
            <v>-3366204.65</v>
          </cell>
          <cell r="K340">
            <v>-3366204.65</v>
          </cell>
        </row>
        <row r="341">
          <cell r="C341" t="str">
            <v xml:space="preserve">                PRISHA APPARELS               -JAMMU TAWI</v>
          </cell>
          <cell r="D341">
            <v>2454762</v>
          </cell>
          <cell r="F341">
            <v>1993006</v>
          </cell>
          <cell r="G341">
            <v>3383635</v>
          </cell>
          <cell r="H341">
            <v>1064133</v>
          </cell>
          <cell r="J341">
            <v>-1064133</v>
          </cell>
          <cell r="K341">
            <v>-1064133</v>
          </cell>
        </row>
        <row r="342">
          <cell r="C342" t="str">
            <v xml:space="preserve">                R.M DISTRIBUTORS -SAMPLES     -PUNE</v>
          </cell>
          <cell r="E342">
            <v>19390</v>
          </cell>
          <cell r="I342">
            <v>19390</v>
          </cell>
          <cell r="J342">
            <v>0</v>
          </cell>
          <cell r="K342">
            <v>19390</v>
          </cell>
        </row>
        <row r="343">
          <cell r="C343" t="str">
            <v xml:space="preserve">                S HARLALKA                    -KOLKATTA</v>
          </cell>
          <cell r="D343">
            <v>2033176</v>
          </cell>
          <cell r="F343">
            <v>2138267</v>
          </cell>
          <cell r="G343">
            <v>3347543</v>
          </cell>
          <cell r="H343">
            <v>823900</v>
          </cell>
          <cell r="J343">
            <v>-823900</v>
          </cell>
          <cell r="K343">
            <v>-823900</v>
          </cell>
        </row>
        <row r="344">
          <cell r="C344" t="str">
            <v xml:space="preserve">                S.E ENTERPRISES               -PATNA</v>
          </cell>
          <cell r="D344">
            <v>117534</v>
          </cell>
          <cell r="F344">
            <v>298224</v>
          </cell>
          <cell r="G344">
            <v>484562</v>
          </cell>
          <cell r="I344">
            <v>68804</v>
          </cell>
          <cell r="J344">
            <v>0</v>
          </cell>
          <cell r="K344">
            <v>68804</v>
          </cell>
        </row>
        <row r="345">
          <cell r="C345" t="str">
            <v xml:space="preserve">                SHAKUNTLAM APPARELS           -JAIPUR</v>
          </cell>
          <cell r="D345">
            <v>608226</v>
          </cell>
          <cell r="F345">
            <v>1724069</v>
          </cell>
          <cell r="G345">
            <v>2610672.1</v>
          </cell>
          <cell r="I345">
            <v>278377.09999999998</v>
          </cell>
          <cell r="J345">
            <v>0</v>
          </cell>
          <cell r="K345">
            <v>278377.09999999998</v>
          </cell>
        </row>
        <row r="346">
          <cell r="C346" t="str">
            <v xml:space="preserve">                SHAKUNTLAM APPARELS- SAMPELS  -JAIPUR</v>
          </cell>
          <cell r="F346">
            <v>550989</v>
          </cell>
          <cell r="G346">
            <v>300236</v>
          </cell>
          <cell r="H346">
            <v>250753</v>
          </cell>
          <cell r="J346">
            <v>-250753</v>
          </cell>
          <cell r="K346">
            <v>-250753</v>
          </cell>
        </row>
        <row r="347">
          <cell r="C347" t="str">
            <v xml:space="preserve">                SKR AGENCIES                  -LUCKNOW</v>
          </cell>
          <cell r="D347">
            <v>848091</v>
          </cell>
          <cell r="G347">
            <v>563823</v>
          </cell>
          <cell r="H347">
            <v>284268</v>
          </cell>
          <cell r="J347">
            <v>-284268</v>
          </cell>
          <cell r="K347">
            <v>-284268</v>
          </cell>
        </row>
        <row r="348">
          <cell r="C348" t="str">
            <v xml:space="preserve">                SONU AGENCIES ( CHANDIGARH )  -CHANDIGARH</v>
          </cell>
          <cell r="D348">
            <v>2215743.88</v>
          </cell>
          <cell r="F348">
            <v>1014925</v>
          </cell>
          <cell r="G348">
            <v>2954231</v>
          </cell>
          <cell r="H348">
            <v>276437.88</v>
          </cell>
          <cell r="J348">
            <v>-276437.88</v>
          </cell>
          <cell r="K348">
            <v>-276437.88</v>
          </cell>
        </row>
        <row r="349">
          <cell r="C349" t="str">
            <v xml:space="preserve">                SRI RAMA AGENCIES- SAMPLES    -HYDERABAD CITY</v>
          </cell>
          <cell r="E349">
            <v>1</v>
          </cell>
          <cell r="F349">
            <v>73458</v>
          </cell>
          <cell r="G349">
            <v>72420</v>
          </cell>
          <cell r="H349">
            <v>1037</v>
          </cell>
          <cell r="J349">
            <v>-1037</v>
          </cell>
          <cell r="K349">
            <v>-1037</v>
          </cell>
        </row>
        <row r="350">
          <cell r="C350" t="str">
            <v xml:space="preserve">            E B O</v>
          </cell>
          <cell r="D350">
            <v>60200.160000000003</v>
          </cell>
          <cell r="F350">
            <v>537689</v>
          </cell>
          <cell r="G350">
            <v>551505.96</v>
          </cell>
          <cell r="H350">
            <v>46383.199999999997</v>
          </cell>
          <cell r="J350">
            <v>-46383.199999999997</v>
          </cell>
          <cell r="K350">
            <v>-46383.199999999997</v>
          </cell>
        </row>
        <row r="351">
          <cell r="C351" t="str">
            <v xml:space="preserve">                CASH SALES - COSMOS MALL- SILLIGURI STORE                                                           </v>
          </cell>
          <cell r="D351">
            <v>16974</v>
          </cell>
          <cell r="F351">
            <v>246032</v>
          </cell>
          <cell r="G351">
            <v>234725</v>
          </cell>
          <cell r="H351">
            <v>28281</v>
          </cell>
          <cell r="J351">
            <v>-28281</v>
          </cell>
          <cell r="K351">
            <v>-28281</v>
          </cell>
        </row>
        <row r="352">
          <cell r="C352" t="str">
            <v xml:space="preserve">                COSMOS STORE SILLIGURI        -SILIGURI</v>
          </cell>
          <cell r="D352">
            <v>17680.16</v>
          </cell>
          <cell r="G352">
            <v>17680.16</v>
          </cell>
          <cell r="J352">
            <v>0</v>
          </cell>
          <cell r="K352">
            <v>0</v>
          </cell>
        </row>
        <row r="353">
          <cell r="C353" t="str">
            <v xml:space="preserve">                OM ENTERPRISES                -BANGALORE</v>
          </cell>
          <cell r="D353">
            <v>25546</v>
          </cell>
          <cell r="H353">
            <v>25546</v>
          </cell>
          <cell r="J353">
            <v>-25546</v>
          </cell>
          <cell r="K353">
            <v>-25546</v>
          </cell>
        </row>
        <row r="354">
          <cell r="C354" t="str">
            <v xml:space="preserve">                TID-63092609 CARD SETTLEMENT-COSMOS MALL SILIGUDI                                                   </v>
          </cell>
          <cell r="F354">
            <v>129195</v>
          </cell>
          <cell r="G354">
            <v>129072.03</v>
          </cell>
          <cell r="H354">
            <v>122.97</v>
          </cell>
          <cell r="J354">
            <v>-122.97</v>
          </cell>
          <cell r="K354">
            <v>-122.97</v>
          </cell>
        </row>
        <row r="355">
          <cell r="C355" t="str">
            <v xml:space="preserve">                UPI SETTLEMENT-CCB819 - COSMOS STORE (UPI SALES - HDFC BANK - 00412320001421)                       </v>
          </cell>
          <cell r="F355">
            <v>162462</v>
          </cell>
          <cell r="G355">
            <v>170028.77</v>
          </cell>
          <cell r="I355">
            <v>7566.77</v>
          </cell>
          <cell r="J355">
            <v>0</v>
          </cell>
          <cell r="K355">
            <v>7566.77</v>
          </cell>
        </row>
        <row r="356">
          <cell r="C356" t="str">
            <v xml:space="preserve">            EXPORTS</v>
          </cell>
          <cell r="D356">
            <v>13989.33</v>
          </cell>
          <cell r="F356">
            <v>559288.93999999994</v>
          </cell>
          <cell r="G356">
            <v>1126664.08</v>
          </cell>
          <cell r="I356">
            <v>553385.81000000006</v>
          </cell>
          <cell r="J356">
            <v>0</v>
          </cell>
          <cell r="K356">
            <v>553385.81000000006</v>
          </cell>
        </row>
        <row r="357">
          <cell r="C357" t="str">
            <v xml:space="preserve">                HAJO-STRICK GMBH                                                                                    </v>
          </cell>
          <cell r="D357">
            <v>813.83</v>
          </cell>
          <cell r="H357">
            <v>813.83</v>
          </cell>
          <cell r="J357">
            <v>-813.83</v>
          </cell>
          <cell r="K357">
            <v>-813.83</v>
          </cell>
        </row>
        <row r="358">
          <cell r="C358" t="str">
            <v xml:space="preserve">                INDKOBSFORENINGEN AF 1964 AMBA -GREENS BORO</v>
          </cell>
          <cell r="E358">
            <v>1222.94</v>
          </cell>
          <cell r="F358">
            <v>34701.94</v>
          </cell>
          <cell r="G358">
            <v>605077.07999999996</v>
          </cell>
          <cell r="I358">
            <v>571598.07999999996</v>
          </cell>
          <cell r="J358">
            <v>0</v>
          </cell>
          <cell r="K358">
            <v>571598.07999999996</v>
          </cell>
        </row>
        <row r="359">
          <cell r="C359" t="str">
            <v xml:space="preserve">                KONTOOR US LLC                -GREENS BORO</v>
          </cell>
          <cell r="D359">
            <v>1717</v>
          </cell>
          <cell r="H359">
            <v>1717</v>
          </cell>
          <cell r="J359">
            <v>-1717</v>
          </cell>
          <cell r="K359">
            <v>-1717</v>
          </cell>
        </row>
        <row r="360">
          <cell r="C360" t="str">
            <v xml:space="preserve">                KONTOOR US LLC - DALLAS       -DALLAS</v>
          </cell>
          <cell r="D360">
            <v>2620</v>
          </cell>
          <cell r="H360">
            <v>2620</v>
          </cell>
          <cell r="J360">
            <v>-2620</v>
          </cell>
          <cell r="K360">
            <v>-2620</v>
          </cell>
        </row>
        <row r="361">
          <cell r="C361" t="str">
            <v xml:space="preserve">                KONTOOR US LLC (EL PASO)      -EL PASO</v>
          </cell>
          <cell r="D361">
            <v>4737.4399999999996</v>
          </cell>
          <cell r="H361">
            <v>4737.4399999999996</v>
          </cell>
          <cell r="J361">
            <v>-4737.4399999999996</v>
          </cell>
          <cell r="K361">
            <v>-4737.4399999999996</v>
          </cell>
        </row>
        <row r="362">
          <cell r="C362" t="str">
            <v xml:space="preserve">                LEE WRANGLER INTERNATIONAL SAGL - USA EUROPE CHINA -CHINA</v>
          </cell>
          <cell r="D362">
            <v>7823</v>
          </cell>
          <cell r="H362">
            <v>7823</v>
          </cell>
          <cell r="J362">
            <v>-7823</v>
          </cell>
          <cell r="K362">
            <v>-7823</v>
          </cell>
        </row>
        <row r="363">
          <cell r="C363" t="str">
            <v xml:space="preserve">                SYNERGY TRADERS               -KATHMANDU</v>
          </cell>
          <cell r="E363">
            <v>2499</v>
          </cell>
          <cell r="F363">
            <v>524587</v>
          </cell>
          <cell r="G363">
            <v>521587</v>
          </cell>
          <cell r="H363">
            <v>501</v>
          </cell>
          <cell r="J363">
            <v>-501</v>
          </cell>
          <cell r="K363">
            <v>-501</v>
          </cell>
        </row>
        <row r="364">
          <cell r="C364" t="str">
            <v xml:space="preserve">            L F S - S O R</v>
          </cell>
          <cell r="D364">
            <v>105361241</v>
          </cell>
          <cell r="F364">
            <v>40129120.210000001</v>
          </cell>
          <cell r="G364">
            <v>54166625.5</v>
          </cell>
          <cell r="H364">
            <v>91323735.709999993</v>
          </cell>
          <cell r="J364">
            <v>-91323735.709999993</v>
          </cell>
          <cell r="K364">
            <v>-91323735.709999993</v>
          </cell>
        </row>
        <row r="365">
          <cell r="C365" t="str">
            <v xml:space="preserve">                BRAND FACTORY</v>
          </cell>
          <cell r="D365">
            <v>22999088.32</v>
          </cell>
          <cell r="H365">
            <v>22999088.32</v>
          </cell>
          <cell r="J365">
            <v>-22999088.32</v>
          </cell>
          <cell r="K365">
            <v>-22999088.32</v>
          </cell>
        </row>
        <row r="366">
          <cell r="C366" t="str">
            <v xml:space="preserve">                    BRAND FACTORY - FUTURE LIFESTYLE FASHION LTD  - RAJA BAZAAR (303) -PATNA</v>
          </cell>
          <cell r="D366">
            <v>941556.83</v>
          </cell>
          <cell r="H366">
            <v>941556.83</v>
          </cell>
          <cell r="J366">
            <v>-941556.83</v>
          </cell>
          <cell r="K366">
            <v>-941556.83</v>
          </cell>
        </row>
        <row r="367">
          <cell r="C367" t="str">
            <v xml:space="preserve">                    BRAND FACTORY - FUTURE LIFESTYLE FASHION LTD - ABIDS -MAHABOOBNAGAR</v>
          </cell>
          <cell r="D367">
            <v>286794.03999999998</v>
          </cell>
          <cell r="H367">
            <v>286794.03999999998</v>
          </cell>
          <cell r="J367">
            <v>-286794.03999999998</v>
          </cell>
          <cell r="K367">
            <v>-286794.03999999998</v>
          </cell>
        </row>
        <row r="368">
          <cell r="C368" t="str">
            <v xml:space="preserve">                    BRAND FACTORY - FUTURE LIFESTYLE FASHION LTD - ALLAHABAD - UP (STORE CODE 0389) -ALLAHABAD</v>
          </cell>
          <cell r="D368">
            <v>661488.96</v>
          </cell>
          <cell r="H368">
            <v>661488.96</v>
          </cell>
          <cell r="J368">
            <v>-661488.96</v>
          </cell>
          <cell r="K368">
            <v>-661488.96</v>
          </cell>
        </row>
        <row r="369">
          <cell r="C369" t="str">
            <v xml:space="preserve">                    BRAND FACTORY - FUTURE LIFESTYLE FASHION LTD - CELEBRATION MALL- AMRITSAR (STORE CODE 0396)-AMRISTAR</v>
          </cell>
          <cell r="D369">
            <v>755282.77</v>
          </cell>
          <cell r="H369">
            <v>755282.77</v>
          </cell>
          <cell r="J369">
            <v>-755282.77</v>
          </cell>
          <cell r="K369">
            <v>-755282.77</v>
          </cell>
        </row>
        <row r="370">
          <cell r="C370" t="str">
            <v xml:space="preserve">                    BRAND FACTORY - FUTURE LIFESTYLE FASHION LTD - COSMOS MALL - ZIRAKPUR -AMBALA</v>
          </cell>
          <cell r="D370">
            <v>1195920.97</v>
          </cell>
          <cell r="H370">
            <v>1195920.97</v>
          </cell>
          <cell r="J370">
            <v>-1195920.97</v>
          </cell>
          <cell r="K370">
            <v>-1195920.97</v>
          </cell>
        </row>
        <row r="371">
          <cell r="C371" t="str">
            <v xml:space="preserve">                    BRAND FACTORY - FUTURE LIFESTYLE FASHION LTD - DEHRADUN-DARSHANI TOWERS(342) -HALDWANI</v>
          </cell>
          <cell r="D371">
            <v>14334.47</v>
          </cell>
          <cell r="H371">
            <v>14334.47</v>
          </cell>
          <cell r="J371">
            <v>-14334.47</v>
          </cell>
          <cell r="K371">
            <v>-14334.47</v>
          </cell>
        </row>
        <row r="372">
          <cell r="C372" t="str">
            <v xml:space="preserve">                    BRAND FACTORY - FUTURE LIFESTYLE FASHION LTD - DELHI RAJOURI -DELHI</v>
          </cell>
          <cell r="D372">
            <v>2690.61</v>
          </cell>
          <cell r="H372">
            <v>2690.61</v>
          </cell>
          <cell r="J372">
            <v>-2690.61</v>
          </cell>
          <cell r="K372">
            <v>-2690.61</v>
          </cell>
        </row>
        <row r="373">
          <cell r="C373" t="str">
            <v xml:space="preserve">                    BRAND FACTORY - FUTURE LIFESTYLE FASHION LTD - DILSUKHNAGAR- HYDERABAD (STORE CODE 326)   -HYDERABAD</v>
          </cell>
          <cell r="D373">
            <v>1419637.39</v>
          </cell>
          <cell r="H373">
            <v>1419637.39</v>
          </cell>
          <cell r="J373">
            <v>-1419637.39</v>
          </cell>
          <cell r="K373">
            <v>-1419637.39</v>
          </cell>
        </row>
        <row r="374">
          <cell r="C374" t="str">
            <v xml:space="preserve">                    BRAND FACTORY - FUTURE LIFESTYLE FASHION LTD - JAMMU (STORE CODE 0313) -JAMMU &amp; KASHMIR</v>
          </cell>
          <cell r="D374">
            <v>1718358.1</v>
          </cell>
          <cell r="H374">
            <v>1718358.1</v>
          </cell>
          <cell r="J374">
            <v>-1718358.1</v>
          </cell>
          <cell r="K374">
            <v>-1718358.1</v>
          </cell>
        </row>
        <row r="375">
          <cell r="C375" t="str">
            <v xml:space="preserve">                    BRAND FACTORY - FUTURE LIFESTYLE FASHION LTD - -KANAKPURA - BANGALORE (STORE CODE 0431)   -BANAGLORE</v>
          </cell>
          <cell r="D375">
            <v>629358.25</v>
          </cell>
          <cell r="H375">
            <v>629358.25</v>
          </cell>
          <cell r="J375">
            <v>-629358.25</v>
          </cell>
          <cell r="K375">
            <v>-629358.25</v>
          </cell>
        </row>
        <row r="376">
          <cell r="C376" t="str">
            <v xml:space="preserve">                    BRAND FACTORY - FUTURE LIFESTYLE FASHION LTD - KUKATPALLY-HYDERABAD (STORE CODE 0446)     -HYDERABAD</v>
          </cell>
          <cell r="D376">
            <v>1415949.97</v>
          </cell>
          <cell r="H376">
            <v>1415949.97</v>
          </cell>
          <cell r="J376">
            <v>-1415949.97</v>
          </cell>
          <cell r="K376">
            <v>-1415949.97</v>
          </cell>
        </row>
        <row r="377">
          <cell r="C377" t="str">
            <v xml:space="preserve">                    BRAND FACTORY - FUTURE LIFESTYLE FASHION LTD - LIG-INDORE (STORE CODE 2488) -INDRE</v>
          </cell>
          <cell r="D377">
            <v>800925</v>
          </cell>
          <cell r="H377">
            <v>800925</v>
          </cell>
          <cell r="J377">
            <v>-800925</v>
          </cell>
          <cell r="K377">
            <v>-800925</v>
          </cell>
        </row>
        <row r="378">
          <cell r="C378" t="str">
            <v xml:space="preserve">                    BRAND FACTORY - FUTURE LIFESTYLE FASHION LTD - MARATHAHALLI (2409) -BANGALORE</v>
          </cell>
          <cell r="D378">
            <v>309374.58</v>
          </cell>
          <cell r="H378">
            <v>309374.58</v>
          </cell>
          <cell r="J378">
            <v>-309374.58</v>
          </cell>
          <cell r="K378">
            <v>-309374.58</v>
          </cell>
        </row>
        <row r="379">
          <cell r="C379" t="str">
            <v xml:space="preserve">                    BRAND FACTORY - FUTURE LIFESTYLE FASHION LTD - PALLIKARANAI-CHENNAI (STORE CODE 0395)       -CHENNAI</v>
          </cell>
          <cell r="D379">
            <v>793081.02</v>
          </cell>
          <cell r="H379">
            <v>793081.02</v>
          </cell>
          <cell r="J379">
            <v>-793081.02</v>
          </cell>
          <cell r="K379">
            <v>-793081.02</v>
          </cell>
        </row>
        <row r="380">
          <cell r="C380" t="str">
            <v xml:space="preserve">                    BRAND FACTORY - FUTURE LIFESTYLE FASHION LTD - RAJKOT- GUJRAT (STORE CODE 0316) -GUJRAT</v>
          </cell>
          <cell r="D380">
            <v>1246079.67</v>
          </cell>
          <cell r="H380">
            <v>1246079.67</v>
          </cell>
          <cell r="J380">
            <v>-1246079.67</v>
          </cell>
          <cell r="K380">
            <v>-1246079.67</v>
          </cell>
        </row>
        <row r="381">
          <cell r="C381" t="str">
            <v xml:space="preserve">                    BRAND FACTORY - FUTURE LIFESTYLE FASHION LTD - SALEM -SALEM</v>
          </cell>
          <cell r="D381">
            <v>1004293.96</v>
          </cell>
          <cell r="H381">
            <v>1004293.96</v>
          </cell>
          <cell r="J381">
            <v>-1004293.96</v>
          </cell>
          <cell r="K381">
            <v>-1004293.96</v>
          </cell>
        </row>
        <row r="382">
          <cell r="C382" t="str">
            <v xml:space="preserve">                    BRAND FACTORY - FUTURE LIFESTYLE FASHION LTD - SARJAPURA (STORE CODE 0393) -BANAGLORE</v>
          </cell>
          <cell r="D382">
            <v>22430.15</v>
          </cell>
          <cell r="H382">
            <v>22430.15</v>
          </cell>
          <cell r="J382">
            <v>-22430.15</v>
          </cell>
          <cell r="K382">
            <v>-22430.15</v>
          </cell>
        </row>
        <row r="383">
          <cell r="C383" t="str">
            <v xml:space="preserve">                    BRAND FACTORY - FUTURE LIFESTYLE FASHION LTD - SILIGURI-S F ROAD (348) -SILIGURI</v>
          </cell>
          <cell r="D383">
            <v>1214245.1100000001</v>
          </cell>
          <cell r="H383">
            <v>1214245.1100000001</v>
          </cell>
          <cell r="J383">
            <v>-1214245.1100000001</v>
          </cell>
          <cell r="K383">
            <v>-1214245.1100000001</v>
          </cell>
        </row>
        <row r="384">
          <cell r="C384" t="str">
            <v xml:space="preserve">                    BRAND FACTORY - FUTURE LIFESTYLE FASHION LTD - SUNNY TRADE CENTRE- JAIPUR (STORE CODE 0309)  -JAIPUR</v>
          </cell>
          <cell r="D384">
            <v>1951593.94</v>
          </cell>
          <cell r="H384">
            <v>1951593.94</v>
          </cell>
          <cell r="J384">
            <v>-1951593.94</v>
          </cell>
          <cell r="K384">
            <v>-1951593.94</v>
          </cell>
        </row>
        <row r="385">
          <cell r="C385" t="str">
            <v xml:space="preserve">                    BRAND FACTORY - FUTURE LIFESTYLE FASHION LTD - SURAT VIP ROAD  (STORE CODE 0311) -SURAT</v>
          </cell>
          <cell r="D385">
            <v>617482.31000000006</v>
          </cell>
          <cell r="H385">
            <v>617482.31000000006</v>
          </cell>
          <cell r="J385">
            <v>-617482.31000000006</v>
          </cell>
          <cell r="K385">
            <v>-617482.31000000006</v>
          </cell>
        </row>
        <row r="386">
          <cell r="C386" t="str">
            <v xml:space="preserve">                    BRAND FACTORY - FUTURE LIFESTYLE FASHION LTD -( GODAVARI ) -PATNA</v>
          </cell>
          <cell r="D386">
            <v>708359.74</v>
          </cell>
          <cell r="H386">
            <v>708359.74</v>
          </cell>
          <cell r="J386">
            <v>-708359.74</v>
          </cell>
          <cell r="K386">
            <v>-708359.74</v>
          </cell>
        </row>
        <row r="387">
          <cell r="C387" t="str">
            <v xml:space="preserve">                    BRAND FACTORY - FUTURE LIFESTYLE FASHION LTD -ASANSOL-SENTRUM MALL(1447) -ASANSOL</v>
          </cell>
          <cell r="D387">
            <v>1794301.45</v>
          </cell>
          <cell r="H387">
            <v>1794301.45</v>
          </cell>
          <cell r="J387">
            <v>-1794301.45</v>
          </cell>
          <cell r="K387">
            <v>-1794301.45</v>
          </cell>
        </row>
        <row r="388">
          <cell r="C388" t="str">
            <v xml:space="preserve">                    BRAND FACTORY - FUTURE LIFESTYLE FASHION LTD -GUWAHATI-PRITHVI PLANET ( 1446) -GUWAHATI</v>
          </cell>
          <cell r="D388">
            <v>256430.82</v>
          </cell>
          <cell r="H388">
            <v>256430.82</v>
          </cell>
          <cell r="J388">
            <v>-256430.82</v>
          </cell>
          <cell r="K388">
            <v>-256430.82</v>
          </cell>
        </row>
        <row r="389">
          <cell r="C389" t="str">
            <v xml:space="preserve">                    BRAND FACTORY - FUTURE LIFESTYLE FASHION LTD -PATNA</v>
          </cell>
          <cell r="D389">
            <v>931262</v>
          </cell>
          <cell r="H389">
            <v>931262</v>
          </cell>
          <cell r="J389">
            <v>-931262</v>
          </cell>
          <cell r="K389">
            <v>-931262</v>
          </cell>
        </row>
        <row r="390">
          <cell r="C390" t="str">
            <v xml:space="preserve">                    BRAND FACTORY - FUTURE LIFESTYLE FASHIONS LTD - PACIFIC MALL ( STORE CODE -2483) -GHAZIABAD</v>
          </cell>
          <cell r="D390">
            <v>830420.64</v>
          </cell>
          <cell r="H390">
            <v>830420.64</v>
          </cell>
          <cell r="J390">
            <v>-830420.64</v>
          </cell>
          <cell r="K390">
            <v>-830420.64</v>
          </cell>
        </row>
        <row r="391">
          <cell r="C391" t="str">
            <v xml:space="preserve">                    BRAND FACTORY - FUTURE LIFESTYLE FASHIONS LTD- KANPUR RAVE MOTI MALL ( STORE CODE 1448)      -KANPUR</v>
          </cell>
          <cell r="D391">
            <v>1055267.47</v>
          </cell>
          <cell r="H391">
            <v>1055267.47</v>
          </cell>
          <cell r="J391">
            <v>-1055267.47</v>
          </cell>
          <cell r="K391">
            <v>-1055267.47</v>
          </cell>
        </row>
        <row r="392">
          <cell r="C392" t="str">
            <v xml:space="preserve">                    BRAND FACTORY - FUTURE LIFESTYLE FASHIONS LTD- PUNE PIMPARI ( STORE CODE -2473) -PUNE</v>
          </cell>
          <cell r="D392">
            <v>422168.1</v>
          </cell>
          <cell r="H392">
            <v>422168.1</v>
          </cell>
          <cell r="J392">
            <v>-422168.1</v>
          </cell>
          <cell r="K392">
            <v>-422168.1</v>
          </cell>
        </row>
        <row r="393">
          <cell r="C393" t="str">
            <v xml:space="preserve">                FUTURE LIFE STYLE - CENTRAL</v>
          </cell>
          <cell r="D393">
            <v>10563987.029999999</v>
          </cell>
          <cell r="H393">
            <v>10563987.029999999</v>
          </cell>
          <cell r="J393">
            <v>-10563987.029999999</v>
          </cell>
          <cell r="K393">
            <v>-10563987.029999999</v>
          </cell>
        </row>
        <row r="394">
          <cell r="C394" t="str">
            <v xml:space="preserve">                    FUTURE LIFESTYLE FASHION LTD - INDORE -INDORE</v>
          </cell>
          <cell r="D394">
            <v>592398.93000000005</v>
          </cell>
          <cell r="H394">
            <v>592398.93000000005</v>
          </cell>
          <cell r="J394">
            <v>-592398.93000000005</v>
          </cell>
          <cell r="K394">
            <v>-592398.93000000005</v>
          </cell>
        </row>
        <row r="395">
          <cell r="C395" t="str">
            <v xml:space="preserve">                    FUTURE LIFESTYLE FASHIONS LTD  - MSM MALL -PUNE</v>
          </cell>
          <cell r="D395">
            <v>1143971</v>
          </cell>
          <cell r="H395">
            <v>1143971</v>
          </cell>
          <cell r="J395">
            <v>-1143971</v>
          </cell>
          <cell r="K395">
            <v>-1143971</v>
          </cell>
        </row>
        <row r="396">
          <cell r="C396" t="str">
            <v xml:space="preserve">                    FUTURE LIFESTYLE FASHIONS LTD - BANNERGHATTA SPECTRUM MALL - BANGALORE -BANAGLORE</v>
          </cell>
          <cell r="D396">
            <v>544258.59</v>
          </cell>
          <cell r="H396">
            <v>544258.59</v>
          </cell>
          <cell r="J396">
            <v>-544258.59</v>
          </cell>
          <cell r="K396">
            <v>-544258.59</v>
          </cell>
        </row>
        <row r="397">
          <cell r="C397" t="str">
            <v xml:space="preserve">                    FUTURE LIFESTYLE FASHIONS LTD - BHUBANESWAR                                                         </v>
          </cell>
          <cell r="D397">
            <v>17577.04</v>
          </cell>
          <cell r="H397">
            <v>17577.04</v>
          </cell>
          <cell r="J397">
            <v>-17577.04</v>
          </cell>
          <cell r="K397">
            <v>-17577.04</v>
          </cell>
        </row>
        <row r="398">
          <cell r="C398" t="str">
            <v xml:space="preserve">                    FUTURE LIFESTYLE FASHIONS LTD - FRAZER ROAD -PATNA</v>
          </cell>
          <cell r="D398">
            <v>1483313.73</v>
          </cell>
          <cell r="H398">
            <v>1483313.73</v>
          </cell>
          <cell r="J398">
            <v>-1483313.73</v>
          </cell>
          <cell r="K398">
            <v>-1483313.73</v>
          </cell>
        </row>
        <row r="399">
          <cell r="C399" t="str">
            <v xml:space="preserve">                    FUTURE LIFESTYLE FASHIONS LTD - GSM MALL  CHANDANAGAR HYDERABAD -SECUNDERABAD</v>
          </cell>
          <cell r="D399">
            <v>824587.07</v>
          </cell>
          <cell r="H399">
            <v>824587.07</v>
          </cell>
          <cell r="J399">
            <v>-824587.07</v>
          </cell>
          <cell r="K399">
            <v>-824587.07</v>
          </cell>
        </row>
        <row r="400">
          <cell r="C400" t="str">
            <v xml:space="preserve">                    FUTURE LIFESTYLE FASHIONS LTD - GUWAHATI (ASSAM) -GUWAHATI</v>
          </cell>
          <cell r="D400">
            <v>1763725.87</v>
          </cell>
          <cell r="H400">
            <v>1763725.87</v>
          </cell>
          <cell r="J400">
            <v>-1763725.87</v>
          </cell>
          <cell r="K400">
            <v>-1763725.87</v>
          </cell>
        </row>
        <row r="401">
          <cell r="C401" t="str">
            <v xml:space="preserve">                    FUTURE LIFESTYLE FASHIONS LTD - HYDERABAD - GACHIBOWLI -SECUNDERABAD</v>
          </cell>
          <cell r="D401">
            <v>755740.8</v>
          </cell>
          <cell r="H401">
            <v>755740.8</v>
          </cell>
          <cell r="J401">
            <v>-755740.8</v>
          </cell>
          <cell r="K401">
            <v>-755740.8</v>
          </cell>
        </row>
        <row r="402">
          <cell r="C402" t="str">
            <v xml:space="preserve">                    FUTURE LIFESTYLE FASHIONS LTD - JHARKHAND - RANCHI -RANCHI</v>
          </cell>
          <cell r="D402">
            <v>908019.16</v>
          </cell>
          <cell r="H402">
            <v>908019.16</v>
          </cell>
          <cell r="J402">
            <v>-908019.16</v>
          </cell>
          <cell r="K402">
            <v>-908019.16</v>
          </cell>
        </row>
        <row r="403">
          <cell r="C403" t="str">
            <v xml:space="preserve">                    FUTURE LIFESTYLE FASHIONS LTD - JP NAGAR -BANAGLORE</v>
          </cell>
          <cell r="D403">
            <v>453825</v>
          </cell>
          <cell r="H403">
            <v>453825</v>
          </cell>
          <cell r="J403">
            <v>-453825</v>
          </cell>
          <cell r="K403">
            <v>-453825</v>
          </cell>
        </row>
        <row r="404">
          <cell r="C404" t="str">
            <v xml:space="preserve">                    FUTURE LIFESTYLE FASHIONS LTD - KOCHI -COCHIN</v>
          </cell>
          <cell r="D404">
            <v>71255.41</v>
          </cell>
          <cell r="H404">
            <v>71255.41</v>
          </cell>
          <cell r="J404">
            <v>-71255.41</v>
          </cell>
          <cell r="K404">
            <v>-71255.41</v>
          </cell>
        </row>
        <row r="405">
          <cell r="C405" t="str">
            <v xml:space="preserve">                    FUTURE LIFESTYLE FASHIONS LTD - KUKATPALLY - HYDERABAD -SECUNDERABAD</v>
          </cell>
          <cell r="D405">
            <v>425925.73</v>
          </cell>
          <cell r="H405">
            <v>425925.73</v>
          </cell>
          <cell r="J405">
            <v>-425925.73</v>
          </cell>
          <cell r="K405">
            <v>-425925.73</v>
          </cell>
        </row>
        <row r="406">
          <cell r="C406" t="str">
            <v xml:space="preserve">                    FUTURE LIFESTYLE FASHIONS LTD - PUNJAGUTTA ( G.S CENTRE POINT)  - HYDERABAD -HYDERABAD</v>
          </cell>
          <cell r="D406">
            <v>537475</v>
          </cell>
          <cell r="H406">
            <v>537475</v>
          </cell>
          <cell r="J406">
            <v>-537475</v>
          </cell>
          <cell r="K406">
            <v>-537475</v>
          </cell>
        </row>
        <row r="407">
          <cell r="C407" t="str">
            <v xml:space="preserve">                    FUTURE LIFESTYLE FASHIONS LTD (DIVISION CENTRAL) - CT-SILIGURI-COSMOS MALL -SILIGURI</v>
          </cell>
          <cell r="D407">
            <v>295652.37</v>
          </cell>
          <cell r="H407">
            <v>295652.37</v>
          </cell>
          <cell r="J407">
            <v>-295652.37</v>
          </cell>
          <cell r="K407">
            <v>-295652.37</v>
          </cell>
        </row>
        <row r="408">
          <cell r="C408" t="str">
            <v xml:space="preserve">                    FUTURE LIFESTYLE FASHIONS LTD BELLANDUR VILLAGE(SOUL SPACE SPIRIT) -BANGALORE</v>
          </cell>
          <cell r="D408">
            <v>110402.83</v>
          </cell>
          <cell r="H408">
            <v>110402.83</v>
          </cell>
          <cell r="J408">
            <v>-110402.83</v>
          </cell>
          <cell r="K408">
            <v>-110402.83</v>
          </cell>
        </row>
        <row r="409">
          <cell r="C409" t="str">
            <v xml:space="preserve">                    FUTURE LIFESTYLE FASHIONS LTD -JAIPUR</v>
          </cell>
          <cell r="D409">
            <v>635858.5</v>
          </cell>
          <cell r="H409">
            <v>635858.5</v>
          </cell>
          <cell r="J409">
            <v>-635858.5</v>
          </cell>
          <cell r="K409">
            <v>-635858.5</v>
          </cell>
        </row>
        <row r="410">
          <cell r="C410" t="str">
            <v xml:space="preserve">                GLOBUS STORES - SOR</v>
          </cell>
          <cell r="E410">
            <v>103394.68</v>
          </cell>
          <cell r="I410">
            <v>103394.68</v>
          </cell>
          <cell r="J410">
            <v>0</v>
          </cell>
          <cell r="K410">
            <v>103394.68</v>
          </cell>
        </row>
        <row r="411">
          <cell r="C411" t="str">
            <v xml:space="preserve">                    GLOBUS STORE LUDHIANA-WEST END MALL - SOR (STORE NO 61) -LUDHIANA</v>
          </cell>
          <cell r="E411">
            <v>130228</v>
          </cell>
          <cell r="I411">
            <v>130228</v>
          </cell>
          <cell r="J411">
            <v>0</v>
          </cell>
          <cell r="K411">
            <v>130228</v>
          </cell>
        </row>
        <row r="412">
          <cell r="C412" t="str">
            <v xml:space="preserve">                    GLOBUS STORE MORADABAD-WAVE CINEMA COMPLEX - SOR (STORE NO 38) -MORADABAD</v>
          </cell>
          <cell r="D412">
            <v>26833.32</v>
          </cell>
          <cell r="H412">
            <v>26833.32</v>
          </cell>
          <cell r="J412">
            <v>-26833.32</v>
          </cell>
          <cell r="K412">
            <v>-26833.32</v>
          </cell>
        </row>
        <row r="413">
          <cell r="C413" t="str">
            <v xml:space="preserve">                LIFE STYLE INTERNATIONAL</v>
          </cell>
          <cell r="D413">
            <v>48813149.619999997</v>
          </cell>
          <cell r="F413">
            <v>25675064.210000001</v>
          </cell>
          <cell r="G413">
            <v>35653279.399999999</v>
          </cell>
          <cell r="H413">
            <v>38834934.43</v>
          </cell>
          <cell r="J413">
            <v>-38834934.43</v>
          </cell>
          <cell r="K413">
            <v>-38834934.43</v>
          </cell>
        </row>
        <row r="414">
          <cell r="C414" t="str">
            <v xml:space="preserve">                    LIFE STYLE INTERNATIONAL  (P) LTD - KOLKATA -KOLKATTA</v>
          </cell>
          <cell r="D414">
            <v>2287674.62</v>
          </cell>
          <cell r="F414">
            <v>834803</v>
          </cell>
          <cell r="G414">
            <v>1023212.54</v>
          </cell>
          <cell r="H414">
            <v>2099265.08</v>
          </cell>
          <cell r="J414">
            <v>-2099265.08</v>
          </cell>
          <cell r="K414">
            <v>-2099265.08</v>
          </cell>
        </row>
        <row r="415">
          <cell r="C415" t="str">
            <v xml:space="preserve">                    LIFE STYLE INTERNATIONAL (P)  LTD -GURGAON -GURGOAN</v>
          </cell>
          <cell r="D415">
            <v>1500705.35</v>
          </cell>
          <cell r="F415">
            <v>92179.21</v>
          </cell>
          <cell r="G415">
            <v>784358.21</v>
          </cell>
          <cell r="H415">
            <v>808526.35</v>
          </cell>
          <cell r="J415">
            <v>-808526.35</v>
          </cell>
          <cell r="K415">
            <v>-808526.35</v>
          </cell>
        </row>
        <row r="416">
          <cell r="C416" t="str">
            <v xml:space="preserve">                    LIFE STYLE INTERNATIONAL (P)  LTD MUMBAI -MUMBAI</v>
          </cell>
          <cell r="D416">
            <v>12002165.550000001</v>
          </cell>
          <cell r="F416">
            <v>6561405</v>
          </cell>
          <cell r="G416">
            <v>9565939.9800000004</v>
          </cell>
          <cell r="H416">
            <v>8997630.5700000003</v>
          </cell>
          <cell r="J416">
            <v>-8997630.5700000003</v>
          </cell>
          <cell r="K416">
            <v>-8997630.5700000003</v>
          </cell>
        </row>
        <row r="417">
          <cell r="C417" t="str">
            <v xml:space="preserve">                    LIFE STYLE INTERNATIONAL (P) LTD - HYDERABAD -SECUNDERABAD</v>
          </cell>
          <cell r="D417">
            <v>5929689.21</v>
          </cell>
          <cell r="F417">
            <v>2726336</v>
          </cell>
          <cell r="G417">
            <v>3173581.2</v>
          </cell>
          <cell r="H417">
            <v>5482444.0099999998</v>
          </cell>
          <cell r="J417">
            <v>-5482444.0099999998</v>
          </cell>
          <cell r="K417">
            <v>-5482444.0099999998</v>
          </cell>
        </row>
        <row r="418">
          <cell r="C418" t="str">
            <v xml:space="preserve">                    LIFE STYLE INTERNATIONAL (P) LTD- BANGALORE -BANAGLORE</v>
          </cell>
          <cell r="D418">
            <v>14356148.960000001</v>
          </cell>
          <cell r="F418">
            <v>7314499</v>
          </cell>
          <cell r="G418">
            <v>11471341.51</v>
          </cell>
          <cell r="H418">
            <v>10199306.449999999</v>
          </cell>
          <cell r="J418">
            <v>-10199306.449999999</v>
          </cell>
          <cell r="K418">
            <v>-10199306.449999999</v>
          </cell>
        </row>
        <row r="419">
          <cell r="C419" t="str">
            <v xml:space="preserve">                    LIFE STYLE INTERNATIONAL (P) LTD -CHENNAI -CHENNAI</v>
          </cell>
          <cell r="D419">
            <v>5499921.6500000004</v>
          </cell>
          <cell r="F419">
            <v>1734109</v>
          </cell>
          <cell r="G419">
            <v>681319</v>
          </cell>
          <cell r="H419">
            <v>6552711.6500000004</v>
          </cell>
          <cell r="J419">
            <v>-6552711.6500000004</v>
          </cell>
          <cell r="K419">
            <v>-6552711.6500000004</v>
          </cell>
        </row>
        <row r="420">
          <cell r="C420" t="str">
            <v xml:space="preserve">                    LIFE STYLE INTERNATIONAL (P) LTD- MEWAT -HARYANA</v>
          </cell>
          <cell r="D420">
            <v>7236844.2800000003</v>
          </cell>
          <cell r="F420">
            <v>6411733</v>
          </cell>
          <cell r="G420">
            <v>8953526.9600000009</v>
          </cell>
          <cell r="H420">
            <v>4695050.32</v>
          </cell>
          <cell r="J420">
            <v>-4695050.32</v>
          </cell>
          <cell r="K420">
            <v>-4695050.32</v>
          </cell>
        </row>
        <row r="421">
          <cell r="C421" t="str">
            <v xml:space="preserve">                RELIANCE - CENTRO</v>
          </cell>
          <cell r="D421">
            <v>8275991.29</v>
          </cell>
          <cell r="F421">
            <v>5352777</v>
          </cell>
          <cell r="G421">
            <v>7023654.5199999996</v>
          </cell>
          <cell r="H421">
            <v>6605113.7699999996</v>
          </cell>
          <cell r="J421">
            <v>-6605113.7699999996</v>
          </cell>
          <cell r="K421">
            <v>-6605113.7699999996</v>
          </cell>
        </row>
        <row r="422">
          <cell r="C422" t="str">
            <v xml:space="preserve">                    RRL CENTRO ( SITE F1JH)  SPECTRUM MALL -BANGALORE</v>
          </cell>
          <cell r="E422">
            <v>17955.439999999999</v>
          </cell>
          <cell r="G422">
            <v>19889.28</v>
          </cell>
          <cell r="I422">
            <v>37844.720000000001</v>
          </cell>
          <cell r="J422">
            <v>0</v>
          </cell>
          <cell r="K422">
            <v>37844.720000000001</v>
          </cell>
        </row>
        <row r="423">
          <cell r="C423" t="str">
            <v xml:space="preserve">                    RRL CENTRO (SITE  F1ZC) BENGALURU-SOUL SPACE SPIRIT -BANGALORE</v>
          </cell>
          <cell r="D423">
            <v>260184.99</v>
          </cell>
          <cell r="F423">
            <v>379915</v>
          </cell>
          <cell r="G423">
            <v>281311.45</v>
          </cell>
          <cell r="H423">
            <v>358788.54</v>
          </cell>
          <cell r="J423">
            <v>-358788.54</v>
          </cell>
          <cell r="K423">
            <v>-358788.54</v>
          </cell>
        </row>
        <row r="424">
          <cell r="C424" t="str">
            <v xml:space="preserve">                    RRL CENTRO (SITE F1AD) MSM PARANJAPE PUNE -NAVI MUMBAI</v>
          </cell>
          <cell r="D424">
            <v>206770.64</v>
          </cell>
          <cell r="F424">
            <v>325051</v>
          </cell>
          <cell r="G424">
            <v>188006.37</v>
          </cell>
          <cell r="H424">
            <v>343815.27</v>
          </cell>
          <cell r="J424">
            <v>-343815.27</v>
          </cell>
          <cell r="K424">
            <v>-343815.27</v>
          </cell>
        </row>
        <row r="425">
          <cell r="C425" t="str">
            <v xml:space="preserve">                    RRL CENTRO (SITE F1BD) POONAM MALL NAGPUR -NAVI MUMBAI</v>
          </cell>
          <cell r="D425">
            <v>491919.61</v>
          </cell>
          <cell r="F425">
            <v>197920</v>
          </cell>
          <cell r="G425">
            <v>158775.28</v>
          </cell>
          <cell r="H425">
            <v>531064.32999999996</v>
          </cell>
          <cell r="J425">
            <v>-531064.32999999996</v>
          </cell>
          <cell r="K425">
            <v>-531064.32999999996</v>
          </cell>
        </row>
        <row r="426">
          <cell r="C426" t="str">
            <v xml:space="preserve">                    RRL CENTRO (SITE F1BI) PUNE-AMANORA-TOWN CENTER - PUNE-3 -PUNE</v>
          </cell>
          <cell r="D426">
            <v>84826.36</v>
          </cell>
          <cell r="F426">
            <v>1514</v>
          </cell>
          <cell r="G426">
            <v>37813</v>
          </cell>
          <cell r="H426">
            <v>48527.360000000001</v>
          </cell>
          <cell r="J426">
            <v>-48527.360000000001</v>
          </cell>
          <cell r="K426">
            <v>-48527.360000000001</v>
          </cell>
        </row>
        <row r="427">
          <cell r="C427" t="str">
            <v xml:space="preserve">                    RRL CENTRO (SITE F1CD) PATNA-THE MALL-FRAZER ROAD -PATNA</v>
          </cell>
          <cell r="D427">
            <v>285212.65000000002</v>
          </cell>
          <cell r="F427">
            <v>346002</v>
          </cell>
          <cell r="G427">
            <v>189582.03</v>
          </cell>
          <cell r="H427">
            <v>441632.62</v>
          </cell>
          <cell r="J427">
            <v>-441632.62</v>
          </cell>
          <cell r="K427">
            <v>-441632.62</v>
          </cell>
        </row>
        <row r="428">
          <cell r="C428" t="str">
            <v xml:space="preserve">                    RRL CENTRO (SITE F1DI) GUWAHATI -GUWAHATI</v>
          </cell>
          <cell r="D428">
            <v>1439441.57</v>
          </cell>
          <cell r="F428">
            <v>418349</v>
          </cell>
          <cell r="G428">
            <v>807298.5</v>
          </cell>
          <cell r="H428">
            <v>1050492.07</v>
          </cell>
          <cell r="J428">
            <v>-1050492.07</v>
          </cell>
          <cell r="K428">
            <v>-1050492.07</v>
          </cell>
        </row>
        <row r="429">
          <cell r="C429" t="str">
            <v xml:space="preserve">                    RRL CENTRO (SITE F1EI)  JAIPUR -JAIPUR</v>
          </cell>
          <cell r="D429">
            <v>239078.67</v>
          </cell>
          <cell r="F429">
            <v>218088</v>
          </cell>
          <cell r="G429">
            <v>429001.39</v>
          </cell>
          <cell r="H429">
            <v>28165.279999999999</v>
          </cell>
          <cell r="J429">
            <v>-28165.279999999999</v>
          </cell>
          <cell r="K429">
            <v>-28165.279999999999</v>
          </cell>
        </row>
        <row r="430">
          <cell r="C430" t="str">
            <v xml:space="preserve">                    RRL CENTRO (SITE F1FH)  INDORE -BHOPAL</v>
          </cell>
          <cell r="E430">
            <v>128606</v>
          </cell>
          <cell r="I430">
            <v>128606</v>
          </cell>
          <cell r="J430">
            <v>0</v>
          </cell>
          <cell r="K430">
            <v>128606</v>
          </cell>
        </row>
        <row r="431">
          <cell r="C431" t="str">
            <v xml:space="preserve">                    RRL CENTRO (SITE F1FI) BHUBANESWAR -BHUBANESWAR</v>
          </cell>
          <cell r="D431">
            <v>1066745.52</v>
          </cell>
          <cell r="F431">
            <v>692723</v>
          </cell>
          <cell r="G431">
            <v>1285055.95</v>
          </cell>
          <cell r="H431">
            <v>474412.57</v>
          </cell>
          <cell r="J431">
            <v>-474412.57</v>
          </cell>
          <cell r="K431">
            <v>-474412.57</v>
          </cell>
        </row>
        <row r="432">
          <cell r="C432" t="str">
            <v xml:space="preserve">                    RRL CENTRO (SITE F1GH) KUKATPALLY - HYDERABAD -KUKUTPALLY;HYDERABA</v>
          </cell>
          <cell r="D432">
            <v>158319.07999999999</v>
          </cell>
          <cell r="F432">
            <v>351512</v>
          </cell>
          <cell r="G432">
            <v>236804.7</v>
          </cell>
          <cell r="H432">
            <v>273026.38</v>
          </cell>
          <cell r="J432">
            <v>-273026.38</v>
          </cell>
          <cell r="K432">
            <v>-273026.38</v>
          </cell>
        </row>
        <row r="433">
          <cell r="C433" t="str">
            <v xml:space="preserve">                    RRL CENTRO (SITE F1HH)  COSMOS MALL SILIGUDI -NORTH 24 PARGANAS</v>
          </cell>
          <cell r="D433">
            <v>292041.78999999998</v>
          </cell>
          <cell r="F433">
            <v>270901</v>
          </cell>
          <cell r="G433">
            <v>176975.6</v>
          </cell>
          <cell r="H433">
            <v>385967.19</v>
          </cell>
          <cell r="J433">
            <v>-385967.19</v>
          </cell>
          <cell r="K433">
            <v>-385967.19</v>
          </cell>
        </row>
        <row r="434">
          <cell r="C434" t="str">
            <v xml:space="preserve">                    RRL CENTRO (SITE F1KI) KOCHI-M G ROAD-CENTRE SQUAR -KOCHI</v>
          </cell>
          <cell r="D434">
            <v>443592.65</v>
          </cell>
          <cell r="F434">
            <v>455825</v>
          </cell>
          <cell r="G434">
            <v>490167.78</v>
          </cell>
          <cell r="H434">
            <v>409249.87</v>
          </cell>
          <cell r="J434">
            <v>-409249.87</v>
          </cell>
          <cell r="K434">
            <v>-409249.87</v>
          </cell>
        </row>
        <row r="435">
          <cell r="C435" t="str">
            <v xml:space="preserve">                    RRL CENTRO (SITE F1LH)  GACHIBOWLI HYDERABAD -HYDERABAD CITY</v>
          </cell>
          <cell r="E435">
            <v>390201</v>
          </cell>
          <cell r="I435">
            <v>390201</v>
          </cell>
          <cell r="J435">
            <v>0</v>
          </cell>
          <cell r="K435">
            <v>390201</v>
          </cell>
        </row>
        <row r="436">
          <cell r="C436" t="str">
            <v xml:space="preserve">                    RRL CENTRO (SITE F1LI)  GSM MALL HYDERABAD -HYDERABAD CITY</v>
          </cell>
          <cell r="D436">
            <v>462321.91999999998</v>
          </cell>
          <cell r="F436">
            <v>401029</v>
          </cell>
          <cell r="G436">
            <v>400319.33</v>
          </cell>
          <cell r="H436">
            <v>463031.59</v>
          </cell>
          <cell r="J436">
            <v>-463031.59</v>
          </cell>
          <cell r="K436">
            <v>-463031.59</v>
          </cell>
        </row>
        <row r="437">
          <cell r="C437" t="str">
            <v xml:space="preserve">                    RRL CENTRO (SITE F1PH) SAVYRAJ MALL RANCHI -RANCHI</v>
          </cell>
          <cell r="D437">
            <v>172954.75</v>
          </cell>
          <cell r="F437">
            <v>178680</v>
          </cell>
          <cell r="G437">
            <v>133647</v>
          </cell>
          <cell r="H437">
            <v>217987.75</v>
          </cell>
          <cell r="J437">
            <v>-217987.75</v>
          </cell>
          <cell r="K437">
            <v>-217987.75</v>
          </cell>
        </row>
        <row r="438">
          <cell r="C438" t="str">
            <v xml:space="preserve">                    RRL CENTRO (SITE F1TH)  ASCENT MALL PUNE -NAVI MUMBAI</v>
          </cell>
          <cell r="D438">
            <v>227261.28</v>
          </cell>
          <cell r="G438">
            <v>37113</v>
          </cell>
          <cell r="H438">
            <v>190148.28</v>
          </cell>
          <cell r="J438">
            <v>-190148.28</v>
          </cell>
          <cell r="K438">
            <v>-190148.28</v>
          </cell>
        </row>
        <row r="439">
          <cell r="C439" t="str">
            <v xml:space="preserve">                    RRL CENTRO (SITE F1UH) AHMEDABAD-AMBAVADI -AHMEDABAD</v>
          </cell>
          <cell r="D439">
            <v>627614.9</v>
          </cell>
          <cell r="F439">
            <v>416126</v>
          </cell>
          <cell r="G439">
            <v>321233.45</v>
          </cell>
          <cell r="H439">
            <v>722507.45</v>
          </cell>
          <cell r="J439">
            <v>-722507.45</v>
          </cell>
          <cell r="K439">
            <v>-722507.45</v>
          </cell>
        </row>
        <row r="440">
          <cell r="C440" t="str">
            <v xml:space="preserve">                    RRL CENTRO (SITE F1VH)  VISHAKAPATNAM-MAIN ROAD -VISAKHAPATNAM</v>
          </cell>
          <cell r="D440">
            <v>599973.36</v>
          </cell>
          <cell r="F440">
            <v>135380</v>
          </cell>
          <cell r="G440">
            <v>87158.8</v>
          </cell>
          <cell r="H440">
            <v>648194.56000000006</v>
          </cell>
          <cell r="J440">
            <v>-648194.56000000006</v>
          </cell>
          <cell r="K440">
            <v>-648194.56000000006</v>
          </cell>
        </row>
        <row r="441">
          <cell r="C441" t="str">
            <v xml:space="preserve">                    RRL CENTRO (SITE F1XH) LUCKNOW-SAHARA GANJ -LUCKNOW</v>
          </cell>
          <cell r="D441">
            <v>468896.78</v>
          </cell>
          <cell r="F441">
            <v>174559</v>
          </cell>
          <cell r="G441">
            <v>979342.02</v>
          </cell>
          <cell r="I441">
            <v>335886.24</v>
          </cell>
          <cell r="J441">
            <v>0</v>
          </cell>
          <cell r="K441">
            <v>335886.24</v>
          </cell>
        </row>
        <row r="442">
          <cell r="C442" t="str">
            <v xml:space="preserve">                    RRL CENTRO (SITE F1YH) THANE-DAHISAR-THAKUR MALL -MUMBAI</v>
          </cell>
          <cell r="D442">
            <v>636862.69999999995</v>
          </cell>
          <cell r="F442">
            <v>389203</v>
          </cell>
          <cell r="G442">
            <v>457686.97</v>
          </cell>
          <cell r="H442">
            <v>568378.73</v>
          </cell>
          <cell r="J442">
            <v>-568378.73</v>
          </cell>
          <cell r="K442">
            <v>-568378.73</v>
          </cell>
        </row>
        <row r="443">
          <cell r="C443" t="str">
            <v xml:space="preserve">                    RRL CENTRO (SITE TY5G)  GREAT INDIA PLACE-UTTAR PRADESH -LUCKNOW</v>
          </cell>
          <cell r="D443">
            <v>648734.51</v>
          </cell>
          <cell r="G443">
            <v>306472.62</v>
          </cell>
          <cell r="H443">
            <v>342261.89</v>
          </cell>
          <cell r="J443">
            <v>-342261.89</v>
          </cell>
          <cell r="K443">
            <v>-342261.89</v>
          </cell>
        </row>
        <row r="444">
          <cell r="C444" t="str">
            <v xml:space="preserve">                RELIANCE - FASHION FACTORY</v>
          </cell>
          <cell r="D444">
            <v>14812419.42</v>
          </cell>
          <cell r="F444">
            <v>9101279</v>
          </cell>
          <cell r="G444">
            <v>11489691.58</v>
          </cell>
          <cell r="H444">
            <v>12424006.84</v>
          </cell>
          <cell r="J444">
            <v>-12424006.84</v>
          </cell>
          <cell r="K444">
            <v>-12424006.84</v>
          </cell>
        </row>
        <row r="445">
          <cell r="C445" t="str">
            <v xml:space="preserve">                    FF ( F1BH KOL-LEE ROAD) RELIANCE RETAIL LIMITED -NORTH 24 PARGANAS</v>
          </cell>
          <cell r="G445">
            <v>15901</v>
          </cell>
          <cell r="I445">
            <v>15901</v>
          </cell>
          <cell r="J445">
            <v>0</v>
          </cell>
          <cell r="K445">
            <v>15901</v>
          </cell>
        </row>
        <row r="446">
          <cell r="C446" t="str">
            <v xml:space="preserve">                    FF ( F1DH NEW DELHI-JANAKPURI)- RELIANCE RETAIL LIMITED -DELHI</v>
          </cell>
          <cell r="D446">
            <v>547923.96</v>
          </cell>
          <cell r="G446">
            <v>257813</v>
          </cell>
          <cell r="H446">
            <v>290110.96000000002</v>
          </cell>
          <cell r="J446">
            <v>-290110.96000000002</v>
          </cell>
          <cell r="K446">
            <v>-290110.96000000002</v>
          </cell>
        </row>
        <row r="447">
          <cell r="C447" t="str">
            <v xml:space="preserve">                    FF ( F1EE  SALEM ) - RELIANCE RETAIL LIMITED -CHENNAI</v>
          </cell>
          <cell r="D447">
            <v>808187.56</v>
          </cell>
          <cell r="F447">
            <v>841627</v>
          </cell>
          <cell r="G447">
            <v>741037.84</v>
          </cell>
          <cell r="H447">
            <v>908776.72</v>
          </cell>
          <cell r="J447">
            <v>-908776.72</v>
          </cell>
          <cell r="K447">
            <v>-908776.72</v>
          </cell>
        </row>
        <row r="448">
          <cell r="C448" t="str">
            <v xml:space="preserve">                    FF ( F1FD  PATNA GODAVARI ) - RELIANCE RETAIL LIMITED -PATNA</v>
          </cell>
          <cell r="E448">
            <v>15385.72</v>
          </cell>
          <cell r="F448">
            <v>364566</v>
          </cell>
          <cell r="G448">
            <v>241220.54</v>
          </cell>
          <cell r="H448">
            <v>107959.74</v>
          </cell>
          <cell r="J448">
            <v>-107959.74</v>
          </cell>
          <cell r="K448">
            <v>-107959.74</v>
          </cell>
        </row>
        <row r="449">
          <cell r="C449" t="str">
            <v xml:space="preserve">                    FF ( F1GD PUNJAB) - RELIANCE RETAIL LIMITED -MOHALI</v>
          </cell>
          <cell r="D449">
            <v>676926</v>
          </cell>
          <cell r="F449">
            <v>358865</v>
          </cell>
          <cell r="G449">
            <v>88167.16</v>
          </cell>
          <cell r="H449">
            <v>947623.84</v>
          </cell>
          <cell r="J449">
            <v>-947623.84</v>
          </cell>
          <cell r="K449">
            <v>-947623.84</v>
          </cell>
        </row>
        <row r="450">
          <cell r="C450" t="str">
            <v xml:space="preserve">                    FF ( F1GD ZIRAKPUR)- RELIANCE RETAIL LIMITED -MOHALI</v>
          </cell>
          <cell r="E450">
            <v>362114.24</v>
          </cell>
          <cell r="G450">
            <v>261977</v>
          </cell>
          <cell r="I450">
            <v>624091.24</v>
          </cell>
          <cell r="J450">
            <v>0</v>
          </cell>
          <cell r="K450">
            <v>624091.24</v>
          </cell>
        </row>
        <row r="451">
          <cell r="C451" t="str">
            <v xml:space="preserve">                    FF ( F1GE PATNA RAJA BAZAR ) - RELIANCE RETAIL LIMITED -PATNA</v>
          </cell>
          <cell r="D451">
            <v>376726.65</v>
          </cell>
          <cell r="F451">
            <v>487532</v>
          </cell>
          <cell r="G451">
            <v>406841.54</v>
          </cell>
          <cell r="H451">
            <v>457417.11</v>
          </cell>
          <cell r="J451">
            <v>-457417.11</v>
          </cell>
          <cell r="K451">
            <v>-457417.11</v>
          </cell>
        </row>
        <row r="452">
          <cell r="C452" t="str">
            <v xml:space="preserve">                    FF ( F1GG ALLAHABAD ) - RELIANCE RETAIL LIMITED - UTTARPRADESH -LUCKNOW</v>
          </cell>
          <cell r="E452">
            <v>18723.79</v>
          </cell>
          <cell r="F452">
            <v>673773</v>
          </cell>
          <cell r="G452">
            <v>31801</v>
          </cell>
          <cell r="H452">
            <v>623248.21</v>
          </cell>
          <cell r="J452">
            <v>-623248.21</v>
          </cell>
          <cell r="K452">
            <v>-623248.21</v>
          </cell>
        </row>
        <row r="453">
          <cell r="C453" t="str">
            <v xml:space="preserve">                    FF ( F1IF SURAT) - RELIANCE RETAIL LIMITED -SURAT</v>
          </cell>
          <cell r="D453">
            <v>1013870.73</v>
          </cell>
          <cell r="F453">
            <v>395711</v>
          </cell>
          <cell r="G453">
            <v>539359</v>
          </cell>
          <cell r="H453">
            <v>870222.73</v>
          </cell>
          <cell r="J453">
            <v>-870222.73</v>
          </cell>
          <cell r="K453">
            <v>-870222.73</v>
          </cell>
        </row>
        <row r="454">
          <cell r="C454" t="str">
            <v xml:space="preserve">                    FF ( F1IG DEHARADUN) - RELIANCE RETAIL LIMITED - UTTARNCHAL -DEHARADUN</v>
          </cell>
          <cell r="D454">
            <v>137379.70000000001</v>
          </cell>
          <cell r="F454">
            <v>371958</v>
          </cell>
          <cell r="G454">
            <v>404997.92</v>
          </cell>
          <cell r="H454">
            <v>104339.78</v>
          </cell>
          <cell r="J454">
            <v>-104339.78</v>
          </cell>
          <cell r="K454">
            <v>-104339.78</v>
          </cell>
        </row>
        <row r="455">
          <cell r="C455" t="str">
            <v xml:space="preserve">                    FF ( F1JD  SILIGURI ) - RELIANCE RETAIL LIMITED -SILIGURI</v>
          </cell>
          <cell r="D455">
            <v>789526.76</v>
          </cell>
          <cell r="F455">
            <v>471962</v>
          </cell>
          <cell r="G455">
            <v>364656</v>
          </cell>
          <cell r="H455">
            <v>896832.76</v>
          </cell>
          <cell r="J455">
            <v>-896832.76</v>
          </cell>
          <cell r="K455">
            <v>-896832.76</v>
          </cell>
        </row>
        <row r="456">
          <cell r="C456" t="str">
            <v xml:space="preserve">                    FF ( F1KE  JAIPUR ) - RELIANCE RETAIL LIMITED -JAIPUR</v>
          </cell>
          <cell r="D456">
            <v>1283931.47</v>
          </cell>
          <cell r="F456">
            <v>429878</v>
          </cell>
          <cell r="G456">
            <v>780709.72</v>
          </cell>
          <cell r="H456">
            <v>933099.75</v>
          </cell>
          <cell r="J456">
            <v>-933099.75</v>
          </cell>
          <cell r="K456">
            <v>-933099.75</v>
          </cell>
        </row>
        <row r="457">
          <cell r="C457" t="str">
            <v xml:space="preserve">                    FF ( F1LD HYD - DILSUKHNAGAR) - RELIANCE RETAIL LIMITED - TELANGANA -HYDERABAD CITY</v>
          </cell>
          <cell r="D457">
            <v>1122093.96</v>
          </cell>
          <cell r="F457">
            <v>710114</v>
          </cell>
          <cell r="G457">
            <v>708198</v>
          </cell>
          <cell r="H457">
            <v>1124009.96</v>
          </cell>
          <cell r="J457">
            <v>-1124009.96</v>
          </cell>
          <cell r="K457">
            <v>-1124009.96</v>
          </cell>
        </row>
        <row r="458">
          <cell r="C458" t="str">
            <v xml:space="preserve">                    FF ( F1LE GHAZIABAD-JAIPURIA SUNRISE) -RELIANCE RETAIL LIMITED -LUCKNOW</v>
          </cell>
          <cell r="D458">
            <v>132142.46</v>
          </cell>
          <cell r="G458">
            <v>127674</v>
          </cell>
          <cell r="H458">
            <v>4468.46</v>
          </cell>
          <cell r="J458">
            <v>-4468.46</v>
          </cell>
          <cell r="K458">
            <v>-4468.46</v>
          </cell>
        </row>
        <row r="459">
          <cell r="C459" t="str">
            <v xml:space="preserve">                    FF ( F1NE AHMEDABAD )- RELIANCE RETAIL LIMITED - GUJARAT -AHMEDABAD</v>
          </cell>
          <cell r="D459">
            <v>394766.72</v>
          </cell>
          <cell r="F459">
            <v>502676</v>
          </cell>
          <cell r="G459">
            <v>560342.68000000005</v>
          </cell>
          <cell r="H459">
            <v>337100.04</v>
          </cell>
          <cell r="J459">
            <v>-337100.04</v>
          </cell>
          <cell r="K459">
            <v>-337100.04</v>
          </cell>
        </row>
        <row r="460">
          <cell r="C460" t="str">
            <v xml:space="preserve">                    FF ( F1NG GUWAHATI-PRITHVI PLANET )- RELIANCE RETAIL LIMITED -KAMRUP</v>
          </cell>
          <cell r="D460">
            <v>951202.47</v>
          </cell>
          <cell r="F460">
            <v>434162</v>
          </cell>
          <cell r="G460">
            <v>1150928.7</v>
          </cell>
          <cell r="H460">
            <v>234435.77</v>
          </cell>
          <cell r="J460">
            <v>-234435.77</v>
          </cell>
          <cell r="K460">
            <v>-234435.77</v>
          </cell>
        </row>
        <row r="461">
          <cell r="C461" t="str">
            <v xml:space="preserve">                    FF ( F1OD BENGALURU-SARJAPUR ROAD) - RELIANCE RETAIL LIMITED -BANGALORE</v>
          </cell>
          <cell r="D461">
            <v>794240.9</v>
          </cell>
          <cell r="F461">
            <v>237223</v>
          </cell>
          <cell r="G461">
            <v>595450.41</v>
          </cell>
          <cell r="H461">
            <v>436013.49</v>
          </cell>
          <cell r="J461">
            <v>-436013.49</v>
          </cell>
          <cell r="K461">
            <v>-436013.49</v>
          </cell>
        </row>
        <row r="462">
          <cell r="C462" t="str">
            <v xml:space="preserve">                    FF ( F1OG ASANSOL) - RELIANCE RETAIL LIMITED -NORTH 24 PARGANAS</v>
          </cell>
          <cell r="D462">
            <v>1095265.3600000001</v>
          </cell>
          <cell r="F462">
            <v>306047</v>
          </cell>
          <cell r="G462">
            <v>762197</v>
          </cell>
          <cell r="H462">
            <v>639115.36</v>
          </cell>
          <cell r="J462">
            <v>-639115.36</v>
          </cell>
          <cell r="K462">
            <v>-639115.36</v>
          </cell>
        </row>
        <row r="463">
          <cell r="C463" t="str">
            <v xml:space="preserve">                    FF ( F1QD KARNATAKA) - RELIANCE RETAIL LIMITED - -BANGALORE</v>
          </cell>
          <cell r="D463">
            <v>706695.91</v>
          </cell>
          <cell r="F463">
            <v>500150</v>
          </cell>
          <cell r="G463">
            <v>217625</v>
          </cell>
          <cell r="H463">
            <v>989220.91</v>
          </cell>
          <cell r="J463">
            <v>-989220.91</v>
          </cell>
          <cell r="K463">
            <v>-989220.91</v>
          </cell>
        </row>
        <row r="464">
          <cell r="C464" t="str">
            <v xml:space="preserve">                    FF ( F1RF LUCKNOW) - RELIACE RETAILS LIMITED -KANPUR</v>
          </cell>
          <cell r="D464">
            <v>782544.46</v>
          </cell>
          <cell r="F464">
            <v>363354</v>
          </cell>
          <cell r="G464">
            <v>364048</v>
          </cell>
          <cell r="H464">
            <v>781850.46</v>
          </cell>
          <cell r="J464">
            <v>-781850.46</v>
          </cell>
          <cell r="K464">
            <v>-781850.46</v>
          </cell>
        </row>
        <row r="465">
          <cell r="C465" t="str">
            <v xml:space="preserve">                    FF ( F1SG INDORE ) - RELIANCE RETAIL LIMITED -BHOPAL</v>
          </cell>
          <cell r="D465">
            <v>501634.57</v>
          </cell>
          <cell r="F465">
            <v>361280</v>
          </cell>
          <cell r="G465">
            <v>432086.12</v>
          </cell>
          <cell r="H465">
            <v>430828.45</v>
          </cell>
          <cell r="J465">
            <v>-430828.45</v>
          </cell>
          <cell r="K465">
            <v>-430828.45</v>
          </cell>
        </row>
        <row r="466">
          <cell r="C466" t="str">
            <v xml:space="preserve">                    FF ( F1TD  KUKATPALLY ) - RELIANCE RETAIL LIMITED -HYDERABAD CITY</v>
          </cell>
          <cell r="D466">
            <v>539207.57999999996</v>
          </cell>
          <cell r="F466">
            <v>286476</v>
          </cell>
          <cell r="G466">
            <v>145223</v>
          </cell>
          <cell r="H466">
            <v>680460.58</v>
          </cell>
          <cell r="J466">
            <v>-680460.58</v>
          </cell>
          <cell r="K466">
            <v>-680460.58</v>
          </cell>
        </row>
        <row r="467">
          <cell r="C467" t="str">
            <v xml:space="preserve">                    FF ( F1WG  LUCKNOW ) - RELIANCE RETAIL LIMITED -LUCKNOW</v>
          </cell>
          <cell r="E467">
            <v>138373.74</v>
          </cell>
          <cell r="F467">
            <v>314048</v>
          </cell>
          <cell r="G467">
            <v>337026</v>
          </cell>
          <cell r="I467">
            <v>161351.74</v>
          </cell>
          <cell r="J467">
            <v>0</v>
          </cell>
          <cell r="K467">
            <v>161351.74</v>
          </cell>
        </row>
        <row r="468">
          <cell r="C468" t="str">
            <v xml:space="preserve">                    FF ( F1XG CHENNAI- PALLIKARANAI) - RELIANCE RETAIL LIMTED -CHE NNAI</v>
          </cell>
          <cell r="D468">
            <v>1041627.09</v>
          </cell>
          <cell r="F468">
            <v>689877</v>
          </cell>
          <cell r="G468">
            <v>675527.03</v>
          </cell>
          <cell r="H468">
            <v>1055977.06</v>
          </cell>
          <cell r="J468">
            <v>-1055977.06</v>
          </cell>
          <cell r="K468">
            <v>-1055977.06</v>
          </cell>
        </row>
        <row r="469">
          <cell r="C469" t="str">
            <v xml:space="preserve">                    FF ( FR1E KARNAL KUNJPURA ROAD) RELIANCE RETAIL LIMITED -GURGOAN</v>
          </cell>
          <cell r="E469">
            <v>827491.55</v>
          </cell>
          <cell r="G469">
            <v>438603</v>
          </cell>
          <cell r="I469">
            <v>1266094.55</v>
          </cell>
          <cell r="J469">
            <v>0</v>
          </cell>
          <cell r="K469">
            <v>1266094.55</v>
          </cell>
        </row>
        <row r="470">
          <cell r="C470" t="str">
            <v xml:space="preserve">                    FF ( FR1L RAEBARELI SATGURU HEIGH)- RELIANCE RETAIL LIMITED -LUCKNOW</v>
          </cell>
          <cell r="D470">
            <v>625590.85</v>
          </cell>
          <cell r="G470">
            <v>213410</v>
          </cell>
          <cell r="H470">
            <v>412180.85</v>
          </cell>
          <cell r="J470">
            <v>-412180.85</v>
          </cell>
          <cell r="K470">
            <v>-412180.85</v>
          </cell>
        </row>
        <row r="471">
          <cell r="C471" t="str">
            <v xml:space="preserve">                    FF ( FR1Y MORADABAD B R SQUARE ) - RELIANCE RETAIL LIMITED -LUCKNOW</v>
          </cell>
          <cell r="D471">
            <v>526483.30000000005</v>
          </cell>
          <cell r="G471">
            <v>32537.919999999998</v>
          </cell>
          <cell r="H471">
            <v>493945.38</v>
          </cell>
          <cell r="J471">
            <v>-493945.38</v>
          </cell>
          <cell r="K471">
            <v>-493945.38</v>
          </cell>
        </row>
        <row r="472">
          <cell r="C472" t="str">
            <v xml:space="preserve">                    FF ( FR2V  LUCKNOW-ALAMBAGH)- RELIANCE RETAIL LIMITED -LUCKNOW</v>
          </cell>
          <cell r="D472">
            <v>576939.12</v>
          </cell>
          <cell r="G472">
            <v>361898</v>
          </cell>
          <cell r="H472">
            <v>215041.12</v>
          </cell>
          <cell r="J472">
            <v>-215041.12</v>
          </cell>
          <cell r="K472">
            <v>-215041.12</v>
          </cell>
        </row>
        <row r="473">
          <cell r="C473" t="str">
            <v xml:space="preserve">                    FF ( FR3N TRITON MALL) - RELIANCE RETAIL LIMITED -JAIPUR</v>
          </cell>
          <cell r="D473">
            <v>749600.88</v>
          </cell>
          <cell r="G473">
            <v>232435</v>
          </cell>
          <cell r="H473">
            <v>517165.88</v>
          </cell>
          <cell r="J473">
            <v>-517165.88</v>
          </cell>
          <cell r="K473">
            <v>-517165.88</v>
          </cell>
        </row>
        <row r="474">
          <cell r="C474" t="str">
            <v xml:space="preserve">            ONLINE</v>
          </cell>
          <cell r="D474">
            <v>12174254.279999999</v>
          </cell>
          <cell r="F474">
            <v>13319212</v>
          </cell>
          <cell r="G474">
            <v>14856651.689999999</v>
          </cell>
          <cell r="H474">
            <v>10636814.59</v>
          </cell>
          <cell r="J474">
            <v>-10636814.59</v>
          </cell>
          <cell r="K474">
            <v>-10636814.59</v>
          </cell>
        </row>
        <row r="475">
          <cell r="C475" t="str">
            <v xml:space="preserve">                AMAZON - MARKET PLACE                                                                               </v>
          </cell>
          <cell r="G475">
            <v>1712</v>
          </cell>
          <cell r="I475">
            <v>1712</v>
          </cell>
          <cell r="J475">
            <v>0</v>
          </cell>
          <cell r="K475">
            <v>1712</v>
          </cell>
        </row>
        <row r="476">
          <cell r="C476" t="str">
            <v xml:space="preserve">                DIRECT ONLINE CUSTOMER                                                                              </v>
          </cell>
          <cell r="F476">
            <v>3479</v>
          </cell>
          <cell r="H476">
            <v>3479</v>
          </cell>
          <cell r="J476">
            <v>-3479</v>
          </cell>
          <cell r="K476">
            <v>-3479</v>
          </cell>
        </row>
        <row r="477">
          <cell r="C477" t="str">
            <v xml:space="preserve">                FLIPKART ONLINE SALES                                                                               </v>
          </cell>
          <cell r="D477">
            <v>4974.8999999999996</v>
          </cell>
          <cell r="H477">
            <v>4974.8999999999996</v>
          </cell>
          <cell r="J477">
            <v>-4974.8999999999996</v>
          </cell>
          <cell r="K477">
            <v>-4974.8999999999996</v>
          </cell>
        </row>
        <row r="478">
          <cell r="C478" t="str">
            <v xml:space="preserve">                JIO MART                                                                                            </v>
          </cell>
          <cell r="D478">
            <v>29436.73</v>
          </cell>
          <cell r="H478">
            <v>29436.73</v>
          </cell>
          <cell r="J478">
            <v>-29436.73</v>
          </cell>
          <cell r="K478">
            <v>-29436.73</v>
          </cell>
        </row>
        <row r="479">
          <cell r="C479" t="str">
            <v xml:space="preserve">                MYNTRA DESIGNS - PPMP -NEW B2C -MUMBAI</v>
          </cell>
          <cell r="D479">
            <v>9344694.4100000001</v>
          </cell>
          <cell r="F479">
            <v>8158161</v>
          </cell>
          <cell r="G479">
            <v>9601021.5399999991</v>
          </cell>
          <cell r="H479">
            <v>7901833.8700000001</v>
          </cell>
          <cell r="J479">
            <v>-7901833.8700000001</v>
          </cell>
          <cell r="K479">
            <v>-7901833.8700000001</v>
          </cell>
        </row>
        <row r="480">
          <cell r="C480" t="str">
            <v xml:space="preserve">                MYNTRA DESIGNS - PPMP -NEW B2C-SHIPPING CHG-TDS 94C AC                                              </v>
          </cell>
          <cell r="G480">
            <v>443528.4</v>
          </cell>
          <cell r="I480">
            <v>443528.4</v>
          </cell>
          <cell r="J480">
            <v>0</v>
          </cell>
          <cell r="K480">
            <v>443528.4</v>
          </cell>
        </row>
        <row r="481">
          <cell r="C481" t="str">
            <v xml:space="preserve">                MYNTRA JABONG INDIA PVT LTD - HOSKOTE - B2C OLD                                                     </v>
          </cell>
          <cell r="E481">
            <v>0</v>
          </cell>
          <cell r="I481">
            <v>0</v>
          </cell>
          <cell r="J481">
            <v>0</v>
          </cell>
          <cell r="K481">
            <v>0</v>
          </cell>
        </row>
        <row r="482">
          <cell r="C482" t="str">
            <v xml:space="preserve">                RELIANCE AJIO - B2C- OMNI MODEL -TUMKUR</v>
          </cell>
          <cell r="D482">
            <v>2744378.65</v>
          </cell>
          <cell r="F482">
            <v>5082923</v>
          </cell>
          <cell r="G482">
            <v>2698100.56</v>
          </cell>
          <cell r="H482">
            <v>5129201.09</v>
          </cell>
          <cell r="J482">
            <v>-5129201.09</v>
          </cell>
          <cell r="K482">
            <v>-5129201.09</v>
          </cell>
        </row>
        <row r="483">
          <cell r="C483" t="str">
            <v xml:space="preserve">                RELIANCE RETAIL LIMITED (AJIO) -TUMKUR</v>
          </cell>
          <cell r="G483">
            <v>1999501.86</v>
          </cell>
          <cell r="I483">
            <v>1999501.86</v>
          </cell>
          <cell r="J483">
            <v>0</v>
          </cell>
          <cell r="K483">
            <v>1999501.86</v>
          </cell>
        </row>
        <row r="484">
          <cell r="C484" t="str">
            <v xml:space="preserve">                SHOPIFY - KARNATAKA                                                                                 </v>
          </cell>
          <cell r="G484">
            <v>1439</v>
          </cell>
          <cell r="I484">
            <v>1439</v>
          </cell>
          <cell r="J484">
            <v>0</v>
          </cell>
          <cell r="K484">
            <v>1439</v>
          </cell>
        </row>
        <row r="485">
          <cell r="C485" t="str">
            <v xml:space="preserve">                SHOPIFY PAYMENTS - RAZER      -MUMBAI</v>
          </cell>
          <cell r="G485">
            <v>35712.29</v>
          </cell>
          <cell r="I485">
            <v>35712.29</v>
          </cell>
          <cell r="J485">
            <v>0</v>
          </cell>
          <cell r="K485">
            <v>35712.29</v>
          </cell>
        </row>
        <row r="486">
          <cell r="C486" t="str">
            <v xml:space="preserve">                SHOPIFY-PAYU PAYMENTS-PYTM PAYMENT SERVICES                                                         </v>
          </cell>
          <cell r="D486">
            <v>50769.59</v>
          </cell>
          <cell r="F486">
            <v>74649</v>
          </cell>
          <cell r="G486">
            <v>75636.039999999994</v>
          </cell>
          <cell r="H486">
            <v>49782.55</v>
          </cell>
          <cell r="J486">
            <v>-49782.55</v>
          </cell>
          <cell r="K486">
            <v>-49782.55</v>
          </cell>
        </row>
        <row r="487">
          <cell r="C487" t="str">
            <v xml:space="preserve">        OTHER BRANDS</v>
          </cell>
          <cell r="D487">
            <v>13528392.67</v>
          </cell>
          <cell r="F487">
            <v>33753772.340000004</v>
          </cell>
          <cell r="G487">
            <v>43282782.880000003</v>
          </cell>
          <cell r="H487">
            <v>3999382.13</v>
          </cell>
          <cell r="J487">
            <v>-3999382.13</v>
          </cell>
          <cell r="K487">
            <v>-3999382.13</v>
          </cell>
        </row>
        <row r="488">
          <cell r="C488" t="str">
            <v xml:space="preserve">            OTHER BRAND</v>
          </cell>
          <cell r="D488">
            <v>12056197.76</v>
          </cell>
          <cell r="F488">
            <v>26279112</v>
          </cell>
          <cell r="G488">
            <v>34328485.380000003</v>
          </cell>
          <cell r="H488">
            <v>4006824.38</v>
          </cell>
          <cell r="J488">
            <v>-4006824.38</v>
          </cell>
          <cell r="K488">
            <v>-4006824.38</v>
          </cell>
        </row>
        <row r="489">
          <cell r="C489" t="str">
            <v xml:space="preserve">                ACE TURTLE  OMNI PRIVATE LIMITED -BANAGLORE</v>
          </cell>
          <cell r="D489">
            <v>904289</v>
          </cell>
          <cell r="G489">
            <v>904289</v>
          </cell>
          <cell r="J489">
            <v>0</v>
          </cell>
          <cell r="K489">
            <v>0</v>
          </cell>
        </row>
        <row r="490">
          <cell r="C490" t="str">
            <v xml:space="preserve">                CELIO FUTURE FASHION PVT LTD  -BHIWANDI</v>
          </cell>
          <cell r="F490">
            <v>10357799</v>
          </cell>
          <cell r="G490">
            <v>10390760.529999999</v>
          </cell>
          <cell r="I490">
            <v>32961.53</v>
          </cell>
          <cell r="J490">
            <v>0</v>
          </cell>
          <cell r="K490">
            <v>32961.53</v>
          </cell>
        </row>
        <row r="491">
          <cell r="C491" t="str">
            <v xml:space="preserve">                INDIAN TERRAIN FASHIONS LIMITED -CHENNAI</v>
          </cell>
          <cell r="D491">
            <v>5047871.95</v>
          </cell>
          <cell r="F491">
            <v>714558</v>
          </cell>
          <cell r="G491">
            <v>4735345.4000000004</v>
          </cell>
          <cell r="H491">
            <v>1027084.55</v>
          </cell>
          <cell r="J491">
            <v>-1027084.55</v>
          </cell>
          <cell r="K491">
            <v>-1027084.55</v>
          </cell>
        </row>
        <row r="492">
          <cell r="C492" t="str">
            <v xml:space="preserve">                PDS LIMITED                   -KOLKATA</v>
          </cell>
          <cell r="E492">
            <v>0.82</v>
          </cell>
          <cell r="I492">
            <v>0.82</v>
          </cell>
          <cell r="J492">
            <v>0</v>
          </cell>
          <cell r="K492">
            <v>0.82</v>
          </cell>
        </row>
        <row r="493">
          <cell r="C493" t="str">
            <v xml:space="preserve">                PEPE JEANS INDIA LIMITED      -MUMBAI</v>
          </cell>
          <cell r="D493">
            <v>5880850.6399999997</v>
          </cell>
          <cell r="F493">
            <v>15206755</v>
          </cell>
          <cell r="G493">
            <v>18298090.449999999</v>
          </cell>
          <cell r="H493">
            <v>2789515.19</v>
          </cell>
          <cell r="J493">
            <v>-2789515.19</v>
          </cell>
          <cell r="K493">
            <v>-2789515.19</v>
          </cell>
        </row>
        <row r="494">
          <cell r="C494" t="str">
            <v xml:space="preserve">                PUMA SPORTS INDIA PVT LTD     -BANGALORE</v>
          </cell>
          <cell r="D494">
            <v>128035.19</v>
          </cell>
          <cell r="H494">
            <v>128035.19</v>
          </cell>
          <cell r="J494">
            <v>-128035.19</v>
          </cell>
          <cell r="K494">
            <v>-128035.19</v>
          </cell>
        </row>
        <row r="495">
          <cell r="C495" t="str">
            <v xml:space="preserve">                RADHAMANI TEXTILES PRIVATE LIMITED-DEBTOR -BANGALORE</v>
          </cell>
          <cell r="D495">
            <v>111181.75999999999</v>
          </cell>
          <cell r="H495">
            <v>111181.75999999999</v>
          </cell>
          <cell r="J495">
            <v>-111181.75999999999</v>
          </cell>
          <cell r="K495">
            <v>-111181.75999999999</v>
          </cell>
        </row>
        <row r="496">
          <cell r="C496" t="str">
            <v xml:space="preserve">                SELFX INDIA PVT.LTD           -GURUGRAM</v>
          </cell>
          <cell r="E496">
            <v>14439.26</v>
          </cell>
          <cell r="I496">
            <v>14439.26</v>
          </cell>
          <cell r="J496">
            <v>0</v>
          </cell>
          <cell r="K496">
            <v>14439.26</v>
          </cell>
        </row>
        <row r="497">
          <cell r="C497" t="str">
            <v xml:space="preserve">                SHOPPER STOP LTD-KA           -BANAGLORE</v>
          </cell>
          <cell r="E497">
            <v>6072.7</v>
          </cell>
          <cell r="I497">
            <v>6072.7</v>
          </cell>
          <cell r="J497">
            <v>0</v>
          </cell>
          <cell r="K497">
            <v>6072.7</v>
          </cell>
        </row>
        <row r="498">
          <cell r="C498" t="str">
            <v xml:space="preserve">                ZETWERK MANUFACTURING BUSINESSES PRIVATE LIMITED -BANGALORE</v>
          </cell>
          <cell r="D498">
            <v>4482</v>
          </cell>
          <cell r="H498">
            <v>4482</v>
          </cell>
          <cell r="J498">
            <v>-4482</v>
          </cell>
          <cell r="K498">
            <v>-4482</v>
          </cell>
        </row>
        <row r="499">
          <cell r="C499" t="str">
            <v xml:space="preserve">            OTHERS / STOCKLOT</v>
          </cell>
          <cell r="D499">
            <v>1324905.9099999999</v>
          </cell>
          <cell r="F499">
            <v>7322851.3399999999</v>
          </cell>
          <cell r="G499">
            <v>8743175.5</v>
          </cell>
          <cell r="I499">
            <v>95418.25</v>
          </cell>
          <cell r="J499">
            <v>0</v>
          </cell>
          <cell r="K499">
            <v>95418.25</v>
          </cell>
        </row>
        <row r="500">
          <cell r="C500" t="str">
            <v xml:space="preserve">                ABHIRAJ GARMENTS              -BANGALORE</v>
          </cell>
          <cell r="E500">
            <v>36744</v>
          </cell>
          <cell r="I500">
            <v>36744</v>
          </cell>
          <cell r="J500">
            <v>0</v>
          </cell>
          <cell r="K500">
            <v>36744</v>
          </cell>
        </row>
        <row r="501">
          <cell r="C501" t="str">
            <v xml:space="preserve">                ALLURE FASHIONS ( INDIA)      -BANGALORE</v>
          </cell>
          <cell r="F501">
            <v>1737578</v>
          </cell>
          <cell r="G501">
            <v>1699542</v>
          </cell>
          <cell r="H501">
            <v>38036</v>
          </cell>
          <cell r="J501">
            <v>-38036</v>
          </cell>
          <cell r="K501">
            <v>-38036</v>
          </cell>
        </row>
        <row r="502">
          <cell r="C502" t="str">
            <v xml:space="preserve">                ARS EXPORT                    -BANGALORE</v>
          </cell>
          <cell r="E502">
            <v>21168</v>
          </cell>
          <cell r="I502">
            <v>21168</v>
          </cell>
          <cell r="J502">
            <v>0</v>
          </cell>
          <cell r="K502">
            <v>21168</v>
          </cell>
        </row>
        <row r="503">
          <cell r="C503" t="str">
            <v xml:space="preserve">                BALU EXPORTS,                 -TIRUPUR</v>
          </cell>
          <cell r="E503">
            <v>2520</v>
          </cell>
          <cell r="I503">
            <v>2520</v>
          </cell>
          <cell r="J503">
            <v>0</v>
          </cell>
          <cell r="K503">
            <v>2520</v>
          </cell>
        </row>
        <row r="504">
          <cell r="C504" t="str">
            <v xml:space="preserve">                CELEBRITY FASHIONS LIMITED    -CHENNAI</v>
          </cell>
          <cell r="D504">
            <v>2668</v>
          </cell>
          <cell r="H504">
            <v>2668</v>
          </cell>
          <cell r="J504">
            <v>-2668</v>
          </cell>
          <cell r="K504">
            <v>-2668</v>
          </cell>
        </row>
        <row r="505">
          <cell r="C505" t="str">
            <v xml:space="preserve">                CREDENCE ENTERPRISES PVT LTD  -RANCHI</v>
          </cell>
          <cell r="E505">
            <v>443145</v>
          </cell>
          <cell r="I505">
            <v>443145</v>
          </cell>
          <cell r="J505">
            <v>0</v>
          </cell>
          <cell r="K505">
            <v>443145</v>
          </cell>
        </row>
        <row r="506">
          <cell r="C506" t="str">
            <v xml:space="preserve">                FASHION FIESTA                -SRINAGAR</v>
          </cell>
          <cell r="E506">
            <v>585272</v>
          </cell>
          <cell r="I506">
            <v>585272</v>
          </cell>
          <cell r="J506">
            <v>0</v>
          </cell>
          <cell r="K506">
            <v>585272</v>
          </cell>
        </row>
        <row r="507">
          <cell r="C507" t="str">
            <v xml:space="preserve">                FORTITUDE GROUPS              -HARYANA</v>
          </cell>
          <cell r="D507">
            <v>588</v>
          </cell>
          <cell r="H507">
            <v>588</v>
          </cell>
          <cell r="J507">
            <v>-588</v>
          </cell>
          <cell r="K507">
            <v>-588</v>
          </cell>
        </row>
        <row r="508">
          <cell r="C508" t="str">
            <v xml:space="preserve">                GAURAV                        -PUNE</v>
          </cell>
          <cell r="E508">
            <v>57293.2</v>
          </cell>
          <cell r="F508">
            <v>86145</v>
          </cell>
          <cell r="G508">
            <v>40365.4</v>
          </cell>
          <cell r="I508">
            <v>11513.6</v>
          </cell>
          <cell r="J508">
            <v>0</v>
          </cell>
          <cell r="K508">
            <v>11513.6</v>
          </cell>
        </row>
        <row r="509">
          <cell r="C509" t="str">
            <v xml:space="preserve">                GAURAV JAGGI                  -BANAGLORE</v>
          </cell>
          <cell r="D509">
            <v>1890</v>
          </cell>
          <cell r="H509">
            <v>1890</v>
          </cell>
          <cell r="J509">
            <v>-1890</v>
          </cell>
          <cell r="K509">
            <v>-1890</v>
          </cell>
        </row>
        <row r="510">
          <cell r="C510" t="str">
            <v xml:space="preserve">                HIND HOSIERY MILLS            -LUDHIANA</v>
          </cell>
          <cell r="D510">
            <v>18181</v>
          </cell>
          <cell r="H510">
            <v>18181</v>
          </cell>
          <cell r="J510">
            <v>-18181</v>
          </cell>
          <cell r="K510">
            <v>-18181</v>
          </cell>
        </row>
        <row r="511">
          <cell r="C511" t="str">
            <v xml:space="preserve">                INNOVATIVE RETAIL CONCEPTS PRIVATE LIMITED ( DASANAPURA ) -BANAGLORE</v>
          </cell>
          <cell r="E511">
            <v>45</v>
          </cell>
          <cell r="I511">
            <v>45</v>
          </cell>
          <cell r="J511">
            <v>0</v>
          </cell>
          <cell r="K511">
            <v>45</v>
          </cell>
        </row>
        <row r="512">
          <cell r="C512" t="str">
            <v xml:space="preserve">                JAI VESHNO JI TRADERS         -HARIDWAR</v>
          </cell>
          <cell r="D512">
            <v>309732</v>
          </cell>
          <cell r="H512">
            <v>309732</v>
          </cell>
          <cell r="J512">
            <v>-309732</v>
          </cell>
          <cell r="K512">
            <v>-309732</v>
          </cell>
        </row>
        <row r="513">
          <cell r="C513" t="str">
            <v xml:space="preserve">                JGM INDUSTRIES PVT. LTD.      -LUDHIANA</v>
          </cell>
          <cell r="D513">
            <v>2281</v>
          </cell>
          <cell r="H513">
            <v>2281</v>
          </cell>
          <cell r="J513">
            <v>-2281</v>
          </cell>
          <cell r="K513">
            <v>-2281</v>
          </cell>
        </row>
        <row r="514">
          <cell r="C514" t="str">
            <v xml:space="preserve">                K SQUARE ENTEPRISES           -BANGALORE</v>
          </cell>
          <cell r="D514">
            <v>18525.57</v>
          </cell>
          <cell r="H514">
            <v>18525.57</v>
          </cell>
          <cell r="J514">
            <v>-18525.57</v>
          </cell>
          <cell r="K514">
            <v>-18525.57</v>
          </cell>
        </row>
        <row r="515">
          <cell r="C515" t="str">
            <v xml:space="preserve">                K2 TECHNOSOFT INDIA PVT LTD   -PUNE</v>
          </cell>
          <cell r="E515">
            <v>2145</v>
          </cell>
          <cell r="I515">
            <v>2145</v>
          </cell>
          <cell r="J515">
            <v>0</v>
          </cell>
          <cell r="K515">
            <v>2145</v>
          </cell>
        </row>
        <row r="516">
          <cell r="C516" t="str">
            <v xml:space="preserve">                KAMALA APPARELS               -CHENNAI</v>
          </cell>
          <cell r="D516">
            <v>999700</v>
          </cell>
          <cell r="F516">
            <v>742125</v>
          </cell>
          <cell r="G516">
            <v>1400000</v>
          </cell>
          <cell r="H516">
            <v>341825</v>
          </cell>
          <cell r="J516">
            <v>-341825</v>
          </cell>
          <cell r="K516">
            <v>-341825</v>
          </cell>
        </row>
        <row r="517">
          <cell r="C517" t="str">
            <v xml:space="preserve">                KAMALA APPARELS - BANGALORE   -BANAGLORE</v>
          </cell>
          <cell r="E517">
            <v>28268</v>
          </cell>
          <cell r="I517">
            <v>28268</v>
          </cell>
          <cell r="J517">
            <v>0</v>
          </cell>
          <cell r="K517">
            <v>28268</v>
          </cell>
        </row>
        <row r="518">
          <cell r="C518" t="str">
            <v xml:space="preserve">                KLASSIC FABRICS               -MUMBAI</v>
          </cell>
          <cell r="D518">
            <v>8137.5</v>
          </cell>
          <cell r="H518">
            <v>8137.5</v>
          </cell>
          <cell r="J518">
            <v>-8137.5</v>
          </cell>
          <cell r="K518">
            <v>-8137.5</v>
          </cell>
        </row>
        <row r="519">
          <cell r="C519" t="str">
            <v xml:space="preserve">                MOTHERLAND GARMENTS PVT LTD ( DEBTOR) -BANGALORE</v>
          </cell>
          <cell r="D519">
            <v>315000</v>
          </cell>
          <cell r="H519">
            <v>315000</v>
          </cell>
          <cell r="J519">
            <v>-315000</v>
          </cell>
          <cell r="K519">
            <v>-315000</v>
          </cell>
        </row>
        <row r="520">
          <cell r="C520" t="str">
            <v xml:space="preserve">                NANDANA CREATIONS             -BANAGLORE</v>
          </cell>
          <cell r="D520">
            <v>1</v>
          </cell>
          <cell r="H520">
            <v>1</v>
          </cell>
          <cell r="J520">
            <v>-1</v>
          </cell>
          <cell r="K520">
            <v>-1</v>
          </cell>
        </row>
        <row r="521">
          <cell r="C521" t="str">
            <v xml:space="preserve">                NYKA EVENT PVT LTD            -MUMBAI</v>
          </cell>
          <cell r="E521">
            <v>94136.960000000006</v>
          </cell>
          <cell r="I521">
            <v>94136.960000000006</v>
          </cell>
          <cell r="J521">
            <v>0</v>
          </cell>
          <cell r="K521">
            <v>94136.960000000006</v>
          </cell>
        </row>
        <row r="522">
          <cell r="C522" t="str">
            <v xml:space="preserve">                PARV MACHHAR                  -AKHOLA</v>
          </cell>
          <cell r="D522">
            <v>4949</v>
          </cell>
          <cell r="H522">
            <v>4949</v>
          </cell>
          <cell r="J522">
            <v>-4949</v>
          </cell>
          <cell r="K522">
            <v>-4949</v>
          </cell>
        </row>
        <row r="523">
          <cell r="C523" t="str">
            <v xml:space="preserve">                PETEXX INDIA EXPORTS          -TIRUPUR</v>
          </cell>
          <cell r="D523">
            <v>2843</v>
          </cell>
          <cell r="H523">
            <v>2843</v>
          </cell>
          <cell r="J523">
            <v>-2843</v>
          </cell>
          <cell r="K523">
            <v>-2843</v>
          </cell>
        </row>
        <row r="524">
          <cell r="C524" t="str">
            <v xml:space="preserve">                PRATEEK APPARELS PVT LTD      -BANAGLORE</v>
          </cell>
          <cell r="D524">
            <v>37767</v>
          </cell>
          <cell r="H524">
            <v>37767</v>
          </cell>
          <cell r="J524">
            <v>-37767</v>
          </cell>
          <cell r="K524">
            <v>-37767</v>
          </cell>
        </row>
        <row r="525">
          <cell r="C525" t="str">
            <v xml:space="preserve">                R G TRADING                   -BANGALORE</v>
          </cell>
          <cell r="F525">
            <v>150000</v>
          </cell>
          <cell r="G525">
            <v>200000</v>
          </cell>
          <cell r="I525">
            <v>50000</v>
          </cell>
          <cell r="J525">
            <v>0</v>
          </cell>
          <cell r="K525">
            <v>50000</v>
          </cell>
        </row>
        <row r="526">
          <cell r="C526" t="str">
            <v xml:space="preserve">                RADHEY DEPARTMENTAL STORE     -DEHARADUN</v>
          </cell>
          <cell r="D526">
            <v>1532</v>
          </cell>
          <cell r="H526">
            <v>1532</v>
          </cell>
          <cell r="J526">
            <v>-1532</v>
          </cell>
          <cell r="K526">
            <v>-1532</v>
          </cell>
        </row>
        <row r="527">
          <cell r="C527" t="str">
            <v xml:space="preserve">                RAJ CREATIONS                 -BANGALORE</v>
          </cell>
          <cell r="D527">
            <v>149281</v>
          </cell>
          <cell r="H527">
            <v>149281</v>
          </cell>
          <cell r="J527">
            <v>-149281</v>
          </cell>
          <cell r="K527">
            <v>-149281</v>
          </cell>
        </row>
        <row r="528">
          <cell r="C528" t="str">
            <v xml:space="preserve">                RETAIL SALES LOCAL            -BANAGLORE</v>
          </cell>
          <cell r="E528">
            <v>7133</v>
          </cell>
          <cell r="F528">
            <v>24008</v>
          </cell>
          <cell r="G528">
            <v>16875</v>
          </cell>
          <cell r="J528">
            <v>0</v>
          </cell>
          <cell r="K528">
            <v>0</v>
          </cell>
        </row>
        <row r="529">
          <cell r="C529" t="str">
            <v xml:space="preserve">                RISHI SOOD                                                                                          </v>
          </cell>
          <cell r="D529">
            <v>9138</v>
          </cell>
          <cell r="H529">
            <v>9138</v>
          </cell>
          <cell r="J529">
            <v>-9138</v>
          </cell>
          <cell r="K529">
            <v>-9138</v>
          </cell>
        </row>
        <row r="530">
          <cell r="C530" t="str">
            <v xml:space="preserve">                S K TRADERS                   -BANAGLORE</v>
          </cell>
          <cell r="E530">
            <v>122099</v>
          </cell>
          <cell r="I530">
            <v>122099</v>
          </cell>
          <cell r="J530">
            <v>0</v>
          </cell>
          <cell r="K530">
            <v>122099</v>
          </cell>
        </row>
        <row r="531">
          <cell r="C531" t="str">
            <v xml:space="preserve">                SALE OF CHINDI                -BANGALORE</v>
          </cell>
          <cell r="F531">
            <v>248852</v>
          </cell>
          <cell r="G531">
            <v>288747</v>
          </cell>
          <cell r="I531">
            <v>39895</v>
          </cell>
          <cell r="J531">
            <v>0</v>
          </cell>
          <cell r="K531">
            <v>39895</v>
          </cell>
        </row>
        <row r="532">
          <cell r="C532" t="str">
            <v xml:space="preserve">                SANGEETA                      -MUMBAI</v>
          </cell>
          <cell r="D532">
            <v>11182</v>
          </cell>
          <cell r="F532">
            <v>27170</v>
          </cell>
          <cell r="G532">
            <v>25957</v>
          </cell>
          <cell r="H532">
            <v>12395</v>
          </cell>
          <cell r="J532">
            <v>-12395</v>
          </cell>
          <cell r="K532">
            <v>-12395</v>
          </cell>
        </row>
        <row r="533">
          <cell r="C533" t="str">
            <v xml:space="preserve">                SHRI SAI ENTERPRISES          -NEW DELHI</v>
          </cell>
          <cell r="D533">
            <v>6046</v>
          </cell>
          <cell r="H533">
            <v>6046</v>
          </cell>
          <cell r="J533">
            <v>-6046</v>
          </cell>
          <cell r="K533">
            <v>-6046</v>
          </cell>
        </row>
        <row r="534">
          <cell r="C534" t="str">
            <v xml:space="preserve">                SHRI VAISHNO JI TRADERS       -HARIDWAR</v>
          </cell>
          <cell r="E534">
            <v>17000</v>
          </cell>
          <cell r="I534">
            <v>17000</v>
          </cell>
          <cell r="J534">
            <v>0</v>
          </cell>
          <cell r="K534">
            <v>17000</v>
          </cell>
        </row>
        <row r="535">
          <cell r="C535" t="str">
            <v xml:space="preserve">                SLR GARMENTS                  -BANGALORE</v>
          </cell>
          <cell r="D535">
            <v>541773</v>
          </cell>
          <cell r="F535">
            <v>459874</v>
          </cell>
          <cell r="G535">
            <v>999391</v>
          </cell>
          <cell r="H535">
            <v>2256</v>
          </cell>
          <cell r="J535">
            <v>-2256</v>
          </cell>
          <cell r="K535">
            <v>-2256</v>
          </cell>
        </row>
        <row r="536">
          <cell r="C536" t="str">
            <v xml:space="preserve">                SRI MANJUNATHA CREATIONS (LOKESH STOCK LOT) -BANGALORE</v>
          </cell>
          <cell r="F536">
            <v>3847053</v>
          </cell>
          <cell r="G536">
            <v>3847253</v>
          </cell>
          <cell r="I536">
            <v>200</v>
          </cell>
          <cell r="J536">
            <v>0</v>
          </cell>
          <cell r="K536">
            <v>200</v>
          </cell>
        </row>
        <row r="537">
          <cell r="C537" t="str">
            <v xml:space="preserve">                SSS GLOBAL FASHIONS                                                                                 </v>
          </cell>
          <cell r="E537">
            <v>10310</v>
          </cell>
          <cell r="I537">
            <v>10310</v>
          </cell>
          <cell r="J537">
            <v>0</v>
          </cell>
          <cell r="K537">
            <v>10310</v>
          </cell>
        </row>
        <row r="538">
          <cell r="C538" t="str">
            <v xml:space="preserve">                SUSPENCE A/C                  -BANGALORE</v>
          </cell>
          <cell r="F538">
            <v>46.34</v>
          </cell>
          <cell r="G538">
            <v>45.1</v>
          </cell>
          <cell r="H538">
            <v>1.24</v>
          </cell>
          <cell r="J538">
            <v>-1.24</v>
          </cell>
          <cell r="K538">
            <v>-1.24</v>
          </cell>
        </row>
        <row r="539">
          <cell r="C539" t="str">
            <v xml:space="preserve">                TEXTILE INTERNATIONALS        -BANGALORE</v>
          </cell>
          <cell r="D539">
            <v>299986</v>
          </cell>
          <cell r="G539">
            <v>225000</v>
          </cell>
          <cell r="H539">
            <v>74986</v>
          </cell>
          <cell r="J539">
            <v>-74986</v>
          </cell>
          <cell r="K539">
            <v>-74986</v>
          </cell>
        </row>
        <row r="540">
          <cell r="C540" t="str">
            <v xml:space="preserve">                VENKATESH A (CAD)             -BANAGLORE</v>
          </cell>
          <cell r="D540">
            <v>4536</v>
          </cell>
          <cell r="H540">
            <v>4536</v>
          </cell>
          <cell r="J540">
            <v>-4536</v>
          </cell>
          <cell r="K540">
            <v>-4536</v>
          </cell>
        </row>
        <row r="541">
          <cell r="C541" t="str">
            <v xml:space="preserve">                VISHAL SURI                                                                                         </v>
          </cell>
          <cell r="D541">
            <v>3199</v>
          </cell>
          <cell r="H541">
            <v>3199</v>
          </cell>
          <cell r="J541">
            <v>-3199</v>
          </cell>
          <cell r="K541">
            <v>-3199</v>
          </cell>
        </row>
        <row r="542">
          <cell r="C542" t="str">
            <v xml:space="preserve">                VIVEK TRIPATHI                -BANAGLORE</v>
          </cell>
          <cell r="D542">
            <v>3249</v>
          </cell>
          <cell r="H542">
            <v>3249</v>
          </cell>
          <cell r="J542">
            <v>-3249</v>
          </cell>
          <cell r="K542">
            <v>-3249</v>
          </cell>
        </row>
        <row r="543">
          <cell r="C543" t="str">
            <v xml:space="preserve">            PPE KIT CUSTOMES</v>
          </cell>
          <cell r="D543">
            <v>19787</v>
          </cell>
          <cell r="H543">
            <v>19787</v>
          </cell>
          <cell r="J543">
            <v>-19787</v>
          </cell>
          <cell r="K543">
            <v>-19787</v>
          </cell>
        </row>
        <row r="544">
          <cell r="C544" t="str">
            <v xml:space="preserve">                JIYANSH ENTERPRISE            -SURAT</v>
          </cell>
          <cell r="D544">
            <v>2400</v>
          </cell>
          <cell r="H544">
            <v>2400</v>
          </cell>
          <cell r="J544">
            <v>-2400</v>
          </cell>
          <cell r="K544">
            <v>-2400</v>
          </cell>
        </row>
        <row r="545">
          <cell r="C545" t="str">
            <v xml:space="preserve">                SHIBANI CHHABRIA GARMENTS PUR                                                                       </v>
          </cell>
          <cell r="D545">
            <v>5</v>
          </cell>
          <cell r="H545">
            <v>5</v>
          </cell>
          <cell r="J545">
            <v>-5</v>
          </cell>
          <cell r="K545">
            <v>-5</v>
          </cell>
        </row>
        <row r="546">
          <cell r="C546" t="str">
            <v xml:space="preserve">                SUMITH SIDDAGANGAIAH                                                                                </v>
          </cell>
          <cell r="D546">
            <v>1260</v>
          </cell>
          <cell r="H546">
            <v>1260</v>
          </cell>
          <cell r="J546">
            <v>-1260</v>
          </cell>
          <cell r="K546">
            <v>-1260</v>
          </cell>
        </row>
        <row r="547">
          <cell r="C547" t="str">
            <v xml:space="preserve">                SUPERMARKET GROCERY SUPPLIES PVT LTD - MUMBAI -BHIWANDI</v>
          </cell>
          <cell r="D547">
            <v>16122</v>
          </cell>
          <cell r="H547">
            <v>16122</v>
          </cell>
          <cell r="J547">
            <v>-16122</v>
          </cell>
          <cell r="K547">
            <v>-16122</v>
          </cell>
        </row>
        <row r="548">
          <cell r="C548" t="str">
            <v xml:space="preserve">            STAFF</v>
          </cell>
          <cell r="D548">
            <v>127502</v>
          </cell>
          <cell r="F548">
            <v>151809</v>
          </cell>
          <cell r="G548">
            <v>211122</v>
          </cell>
          <cell r="H548">
            <v>68189</v>
          </cell>
          <cell r="J548">
            <v>-68189</v>
          </cell>
          <cell r="K548">
            <v>-68189</v>
          </cell>
        </row>
        <row r="549">
          <cell r="C549" t="str">
            <v xml:space="preserve">                ABHISHEK GC (TOKEN NO. 1118)                                                                        </v>
          </cell>
          <cell r="F549">
            <v>3517</v>
          </cell>
          <cell r="G549">
            <v>3517</v>
          </cell>
          <cell r="J549">
            <v>0</v>
          </cell>
          <cell r="K549">
            <v>0</v>
          </cell>
        </row>
        <row r="550">
          <cell r="C550" t="str">
            <v xml:space="preserve">                AISHWARYA N -DESIGN EMP-20178 GARMENTS PURCHASE                                                     </v>
          </cell>
          <cell r="F550">
            <v>2625</v>
          </cell>
          <cell r="G550">
            <v>2625</v>
          </cell>
          <cell r="J550">
            <v>0</v>
          </cell>
          <cell r="K550">
            <v>0</v>
          </cell>
        </row>
        <row r="551">
          <cell r="C551" t="str">
            <v xml:space="preserve">                AKSHAY AHUJA                                                                                        </v>
          </cell>
          <cell r="D551">
            <v>10020</v>
          </cell>
          <cell r="H551">
            <v>10020</v>
          </cell>
          <cell r="J551">
            <v>-10020</v>
          </cell>
          <cell r="K551">
            <v>-10020</v>
          </cell>
        </row>
        <row r="552">
          <cell r="C552" t="str">
            <v xml:space="preserve">                AMIT DARJI-GARMENTS PURCHASE  -BANAGLORE</v>
          </cell>
          <cell r="F552">
            <v>1542</v>
          </cell>
          <cell r="G552">
            <v>1542</v>
          </cell>
          <cell r="J552">
            <v>0</v>
          </cell>
          <cell r="K552">
            <v>0</v>
          </cell>
        </row>
        <row r="553">
          <cell r="C553" t="str">
            <v xml:space="preserve">                ANANDA KUMAR DEVGOSWAMI ( TS 824 ) GARMENTS PURCHASE                                                </v>
          </cell>
          <cell r="F553">
            <v>3982</v>
          </cell>
          <cell r="G553">
            <v>3982</v>
          </cell>
          <cell r="J553">
            <v>0</v>
          </cell>
          <cell r="K553">
            <v>0</v>
          </cell>
        </row>
        <row r="554">
          <cell r="C554" t="str">
            <v xml:space="preserve">                ANIL DESRAJ SOOD - GARMENT PURCHASE                                                                 </v>
          </cell>
          <cell r="F554">
            <v>20403</v>
          </cell>
          <cell r="G554">
            <v>20403</v>
          </cell>
          <cell r="J554">
            <v>0</v>
          </cell>
          <cell r="K554">
            <v>0</v>
          </cell>
        </row>
        <row r="555">
          <cell r="C555" t="str">
            <v xml:space="preserve">                ASHISH TYAGI GARMENTS PURCHASE                                                                      </v>
          </cell>
          <cell r="F555">
            <v>8183</v>
          </cell>
          <cell r="G555">
            <v>8183</v>
          </cell>
          <cell r="J555">
            <v>0</v>
          </cell>
          <cell r="K555">
            <v>0</v>
          </cell>
        </row>
        <row r="556">
          <cell r="C556" t="str">
            <v xml:space="preserve">                AVIT ANAND ( JUNIOR MERCHANDISER T NO 10778) - GARMENT PURCHASE                                     </v>
          </cell>
          <cell r="D556">
            <v>4300</v>
          </cell>
          <cell r="H556">
            <v>4300</v>
          </cell>
          <cell r="J556">
            <v>-4300</v>
          </cell>
          <cell r="K556">
            <v>-4300</v>
          </cell>
        </row>
        <row r="557">
          <cell r="C557" t="str">
            <v xml:space="preserve">                BALASUBRAMANIAM G (GARMENTS PURCHASE)                                                               </v>
          </cell>
          <cell r="D557">
            <v>21246</v>
          </cell>
          <cell r="H557">
            <v>21246</v>
          </cell>
          <cell r="J557">
            <v>-21246</v>
          </cell>
          <cell r="K557">
            <v>-21246</v>
          </cell>
        </row>
        <row r="558">
          <cell r="C558" t="str">
            <v xml:space="preserve">                BIMLESH KUMAR MARKETINGGARMENTS PURCHASE TN : 1165                                                  </v>
          </cell>
          <cell r="F558">
            <v>1680</v>
          </cell>
          <cell r="G558">
            <v>1680</v>
          </cell>
          <cell r="J558">
            <v>0</v>
          </cell>
          <cell r="K558">
            <v>0</v>
          </cell>
        </row>
        <row r="559">
          <cell r="C559" t="str">
            <v xml:space="preserve">                CHANDRU TS-244 GAR PURCHASE   -BANGALORE</v>
          </cell>
          <cell r="D559">
            <v>2678</v>
          </cell>
          <cell r="H559">
            <v>2678</v>
          </cell>
          <cell r="J559">
            <v>-2678</v>
          </cell>
          <cell r="K559">
            <v>-2678</v>
          </cell>
        </row>
        <row r="560">
          <cell r="C560" t="str">
            <v xml:space="preserve">                DAMODAR CHHABRIA - GARMENTS PURCHASE                                                                </v>
          </cell>
          <cell r="D560">
            <v>303</v>
          </cell>
          <cell r="F560">
            <v>142</v>
          </cell>
          <cell r="H560">
            <v>445</v>
          </cell>
          <cell r="J560">
            <v>-445</v>
          </cell>
          <cell r="K560">
            <v>-445</v>
          </cell>
        </row>
        <row r="561">
          <cell r="C561" t="str">
            <v xml:space="preserve">                DINESH KUMAR D.B - GARMENT PURCHASE                                                                 </v>
          </cell>
          <cell r="F561">
            <v>16102</v>
          </cell>
          <cell r="G561">
            <v>16102</v>
          </cell>
          <cell r="J561">
            <v>0</v>
          </cell>
          <cell r="K561">
            <v>0</v>
          </cell>
        </row>
        <row r="562">
          <cell r="C562" t="str">
            <v xml:space="preserve">                DIVAKAR (STORE)- GAR PURCHASE -BANGALORE</v>
          </cell>
          <cell r="D562">
            <v>1890</v>
          </cell>
          <cell r="F562">
            <v>2541</v>
          </cell>
          <cell r="G562">
            <v>4431</v>
          </cell>
          <cell r="J562">
            <v>0</v>
          </cell>
          <cell r="K562">
            <v>0</v>
          </cell>
        </row>
        <row r="563">
          <cell r="C563" t="str">
            <v xml:space="preserve">                EUGENE COOPER ( GARMENTS PURCHASE)                                                                  </v>
          </cell>
          <cell r="D563">
            <v>4944</v>
          </cell>
          <cell r="F563">
            <v>1889</v>
          </cell>
          <cell r="H563">
            <v>6833</v>
          </cell>
          <cell r="J563">
            <v>-6833</v>
          </cell>
          <cell r="K563">
            <v>-6833</v>
          </cell>
        </row>
        <row r="564">
          <cell r="C564" t="str">
            <v xml:space="preserve">                GANGADEVI - GARMENTS PUR      -BANGALORE</v>
          </cell>
          <cell r="F564">
            <v>5303</v>
          </cell>
          <cell r="G564">
            <v>5303</v>
          </cell>
          <cell r="J564">
            <v>0</v>
          </cell>
          <cell r="K564">
            <v>0</v>
          </cell>
        </row>
        <row r="565">
          <cell r="C565" t="str">
            <v xml:space="preserve">                GEETHA  GARMENT PURCHASE (798 ) -BANGALORE</v>
          </cell>
          <cell r="F565">
            <v>7665</v>
          </cell>
          <cell r="G565">
            <v>7665</v>
          </cell>
          <cell r="J565">
            <v>0</v>
          </cell>
          <cell r="K565">
            <v>0</v>
          </cell>
        </row>
        <row r="566">
          <cell r="C566" t="str">
            <v xml:space="preserve">                JOHN WOODLAND                 -BANAGLORE</v>
          </cell>
          <cell r="D566">
            <v>4200</v>
          </cell>
          <cell r="H566">
            <v>4200</v>
          </cell>
          <cell r="J566">
            <v>-4200</v>
          </cell>
          <cell r="K566">
            <v>-4200</v>
          </cell>
        </row>
        <row r="567">
          <cell r="C567" t="str">
            <v xml:space="preserve">                KENCHAPPA  ( TOKEN  NO :717  )-GARMENT PURCHASE                                                     </v>
          </cell>
          <cell r="D567">
            <v>7235</v>
          </cell>
          <cell r="H567">
            <v>7235</v>
          </cell>
          <cell r="J567">
            <v>-7235</v>
          </cell>
          <cell r="K567">
            <v>-7235</v>
          </cell>
        </row>
        <row r="568">
          <cell r="C568" t="str">
            <v xml:space="preserve">                MANIKANTAN  C (TS 0511) GARMENT PURCHASE                                                            </v>
          </cell>
          <cell r="F568">
            <v>1313</v>
          </cell>
          <cell r="G568">
            <v>1313</v>
          </cell>
          <cell r="J568">
            <v>0</v>
          </cell>
          <cell r="K568">
            <v>0</v>
          </cell>
        </row>
        <row r="569">
          <cell r="C569" t="str">
            <v xml:space="preserve">                MANJUNATH  ( T N O 1197 H R MANAGER)-GARMNET PURCHASE                                               </v>
          </cell>
          <cell r="D569">
            <v>49771</v>
          </cell>
          <cell r="G569">
            <v>49771</v>
          </cell>
          <cell r="J569">
            <v>0</v>
          </cell>
          <cell r="K569">
            <v>0</v>
          </cell>
        </row>
        <row r="570">
          <cell r="C570" t="str">
            <v xml:space="preserve">                NAVEEN A M ( SATYAN SIR DEIVER )                                                                    </v>
          </cell>
          <cell r="D570">
            <v>2756</v>
          </cell>
          <cell r="F570">
            <v>9478</v>
          </cell>
          <cell r="G570">
            <v>12233</v>
          </cell>
          <cell r="H570">
            <v>1</v>
          </cell>
          <cell r="J570">
            <v>-1</v>
          </cell>
          <cell r="K570">
            <v>-1</v>
          </cell>
        </row>
        <row r="571">
          <cell r="C571" t="str">
            <v xml:space="preserve">                PRAKASH TS 350 -GAR PURCHASE  -BANGALORE</v>
          </cell>
          <cell r="F571">
            <v>1418</v>
          </cell>
          <cell r="G571">
            <v>1418</v>
          </cell>
          <cell r="J571">
            <v>0</v>
          </cell>
          <cell r="K571">
            <v>0</v>
          </cell>
        </row>
        <row r="572">
          <cell r="C572" t="str">
            <v xml:space="preserve">                PUSHPENDER - GARMENTS PURCHASE                                                                      </v>
          </cell>
          <cell r="F572">
            <v>3412</v>
          </cell>
          <cell r="G572">
            <v>3412</v>
          </cell>
          <cell r="J572">
            <v>0</v>
          </cell>
          <cell r="K572">
            <v>0</v>
          </cell>
        </row>
        <row r="573">
          <cell r="C573" t="str">
            <v xml:space="preserve">                RAGHAVENDRA - MERCHANDSIER  GARMENT -BANGALORE</v>
          </cell>
          <cell r="D573">
            <v>3448</v>
          </cell>
          <cell r="F573">
            <v>5000</v>
          </cell>
          <cell r="G573">
            <v>8448</v>
          </cell>
          <cell r="J573">
            <v>0</v>
          </cell>
          <cell r="K573">
            <v>0</v>
          </cell>
        </row>
        <row r="574">
          <cell r="C574" t="str">
            <v xml:space="preserve">                RAGHU SOOD                                                                                          </v>
          </cell>
          <cell r="D574">
            <v>3017</v>
          </cell>
          <cell r="H574">
            <v>3017</v>
          </cell>
          <cell r="J574">
            <v>-3017</v>
          </cell>
          <cell r="K574">
            <v>-3017</v>
          </cell>
        </row>
        <row r="575">
          <cell r="C575" t="str">
            <v xml:space="preserve">                RAMESH ( 518) FC INCHARGE- GAREMENTS PURCHASE                                                       </v>
          </cell>
          <cell r="F575">
            <v>1418</v>
          </cell>
          <cell r="H575">
            <v>1418</v>
          </cell>
          <cell r="J575">
            <v>-1418</v>
          </cell>
          <cell r="K575">
            <v>-1418</v>
          </cell>
        </row>
        <row r="576">
          <cell r="C576" t="str">
            <v xml:space="preserve">                RAMESH ( ACCOUNTS MANAGER) -GARMENT PURCHASE                                                        </v>
          </cell>
          <cell r="F576">
            <v>2573</v>
          </cell>
          <cell r="G576">
            <v>527</v>
          </cell>
          <cell r="H576">
            <v>2046</v>
          </cell>
          <cell r="J576">
            <v>-2046</v>
          </cell>
          <cell r="K576">
            <v>-2046</v>
          </cell>
        </row>
        <row r="577">
          <cell r="C577" t="str">
            <v xml:space="preserve">                RISHI CHHABRIA GARMENTS PURCHASE                                                                    </v>
          </cell>
          <cell r="D577">
            <v>211</v>
          </cell>
          <cell r="F577">
            <v>14</v>
          </cell>
          <cell r="H577">
            <v>225</v>
          </cell>
          <cell r="J577">
            <v>-225</v>
          </cell>
          <cell r="K577">
            <v>-225</v>
          </cell>
        </row>
        <row r="578">
          <cell r="C578" t="str">
            <v xml:space="preserve">                RISHI VAIDYA ( VARDHMAN THREAD)-GARMENT PURCHASE                                                    </v>
          </cell>
          <cell r="D578">
            <v>8735</v>
          </cell>
          <cell r="G578">
            <v>8735</v>
          </cell>
          <cell r="J578">
            <v>0</v>
          </cell>
          <cell r="K578">
            <v>0</v>
          </cell>
        </row>
        <row r="579">
          <cell r="C579" t="str">
            <v xml:space="preserve">                SAGARIKA SAHU-GARMENTS PURCHASE TK-1205                                                             </v>
          </cell>
          <cell r="F579">
            <v>735</v>
          </cell>
          <cell r="G579">
            <v>735</v>
          </cell>
          <cell r="J579">
            <v>0</v>
          </cell>
          <cell r="K579">
            <v>0</v>
          </cell>
        </row>
        <row r="580">
          <cell r="C580" t="str">
            <v xml:space="preserve">                SAMEER KHAN TOKEN NO-1184- GARMENTS PURCHASE -BANGALORE</v>
          </cell>
          <cell r="F580">
            <v>525</v>
          </cell>
          <cell r="G580">
            <v>525</v>
          </cell>
          <cell r="J580">
            <v>0</v>
          </cell>
          <cell r="K580">
            <v>0</v>
          </cell>
        </row>
        <row r="581">
          <cell r="C581" t="str">
            <v xml:space="preserve">                SANJAY KUMAR S -GARMENTS PURCHASE / ONLINE  ( 1163 )                                                </v>
          </cell>
          <cell r="F581">
            <v>8171</v>
          </cell>
          <cell r="G581">
            <v>8171</v>
          </cell>
          <cell r="J581">
            <v>0</v>
          </cell>
          <cell r="K581">
            <v>0</v>
          </cell>
        </row>
        <row r="582">
          <cell r="C582" t="str">
            <v xml:space="preserve">                SAPNA DESIGN TOK NO: 1206                                                                           </v>
          </cell>
          <cell r="F582">
            <v>4567</v>
          </cell>
          <cell r="G582">
            <v>4567</v>
          </cell>
          <cell r="J582">
            <v>0</v>
          </cell>
          <cell r="K582">
            <v>0</v>
          </cell>
        </row>
        <row r="583">
          <cell r="C583" t="str">
            <v xml:space="preserve">                SATYAN CHHABRIA GARMENTS PURCHASE -BANAGLORE</v>
          </cell>
          <cell r="D583">
            <v>5</v>
          </cell>
          <cell r="F583">
            <v>26</v>
          </cell>
          <cell r="H583">
            <v>31</v>
          </cell>
          <cell r="J583">
            <v>-31</v>
          </cell>
          <cell r="K583">
            <v>-31</v>
          </cell>
        </row>
        <row r="584">
          <cell r="C584" t="str">
            <v xml:space="preserve">                SHAFEEQ ( GARMENTS PUR )      -BANAGLORE</v>
          </cell>
          <cell r="E584">
            <v>145</v>
          </cell>
          <cell r="F584">
            <v>16716</v>
          </cell>
          <cell r="G584">
            <v>16571</v>
          </cell>
          <cell r="J584">
            <v>0</v>
          </cell>
          <cell r="K584">
            <v>0</v>
          </cell>
        </row>
        <row r="585">
          <cell r="C585" t="str">
            <v xml:space="preserve">                SHIVAGAMI - GARMENTS PUR      -BANGALORE</v>
          </cell>
          <cell r="F585">
            <v>1626</v>
          </cell>
          <cell r="G585">
            <v>1626</v>
          </cell>
          <cell r="J585">
            <v>0</v>
          </cell>
          <cell r="K585">
            <v>0</v>
          </cell>
        </row>
        <row r="586">
          <cell r="C586" t="str">
            <v xml:space="preserve">                SOURABH GOSWAMI GARMENT PURCHASES                                                                   </v>
          </cell>
          <cell r="F586">
            <v>1480</v>
          </cell>
          <cell r="G586">
            <v>1480</v>
          </cell>
          <cell r="J586">
            <v>0</v>
          </cell>
          <cell r="K586">
            <v>0</v>
          </cell>
        </row>
        <row r="587">
          <cell r="C587" t="str">
            <v xml:space="preserve">                STAFF SALES GARMENTS          -BANGALORE</v>
          </cell>
          <cell r="E587">
            <v>1260</v>
          </cell>
          <cell r="I587">
            <v>1260</v>
          </cell>
          <cell r="J587">
            <v>0</v>
          </cell>
          <cell r="K587">
            <v>1260</v>
          </cell>
        </row>
        <row r="588">
          <cell r="C588" t="str">
            <v xml:space="preserve">                SUBHASH  (FABRIC) - GARMENTS PURCHASE                                                               </v>
          </cell>
          <cell r="D588">
            <v>4148</v>
          </cell>
          <cell r="H588">
            <v>4148</v>
          </cell>
          <cell r="J588">
            <v>-4148</v>
          </cell>
          <cell r="K588">
            <v>-4148</v>
          </cell>
        </row>
        <row r="589">
          <cell r="C589" t="str">
            <v xml:space="preserve">                SUNIL - ASM - GARMENT PURCHASE                                                                      </v>
          </cell>
          <cell r="F589">
            <v>8720</v>
          </cell>
          <cell r="G589">
            <v>7114</v>
          </cell>
          <cell r="H589">
            <v>1606</v>
          </cell>
          <cell r="J589">
            <v>-1606</v>
          </cell>
          <cell r="K589">
            <v>-1606</v>
          </cell>
        </row>
        <row r="590">
          <cell r="C590" t="str">
            <v xml:space="preserve">                UDAYAKUMAR HR GARMENTS PUR- EMP-20156                                                               </v>
          </cell>
          <cell r="F590">
            <v>2678</v>
          </cell>
          <cell r="G590">
            <v>2678</v>
          </cell>
          <cell r="J590">
            <v>0</v>
          </cell>
          <cell r="K590">
            <v>0</v>
          </cell>
        </row>
        <row r="591">
          <cell r="C591" t="str">
            <v xml:space="preserve">                VASANTHKUMAR- DMM GARMENTS PURCHASE -BANAGLORE</v>
          </cell>
          <cell r="F591">
            <v>6365</v>
          </cell>
          <cell r="G591">
            <v>6365</v>
          </cell>
          <cell r="J591">
            <v>0</v>
          </cell>
          <cell r="K591">
            <v>0</v>
          </cell>
        </row>
        <row r="592">
          <cell r="C592" t="str">
            <v xml:space="preserve">    ABFL MARGINE RECEIVABLE@ 5% ON INV AMOUNT                                                           </v>
          </cell>
          <cell r="D592">
            <v>868108.39</v>
          </cell>
          <cell r="F592">
            <v>914817.28</v>
          </cell>
          <cell r="G592">
            <v>840322.44</v>
          </cell>
          <cell r="H592">
            <v>942603.23</v>
          </cell>
          <cell r="J592">
            <v>-942603.23</v>
          </cell>
          <cell r="K592">
            <v>-942603.23</v>
          </cell>
        </row>
        <row r="593">
          <cell r="C593" t="str">
            <v xml:space="preserve">    CSB MARGINE RECEIVABLE@ 10% ON INV AMOUNT                                                           </v>
          </cell>
          <cell r="D593">
            <v>943263.4</v>
          </cell>
          <cell r="F593">
            <v>448244.8</v>
          </cell>
          <cell r="H593">
            <v>1391508.2</v>
          </cell>
          <cell r="J593">
            <v>-1391508.2</v>
          </cell>
          <cell r="K593">
            <v>-1391508.2</v>
          </cell>
        </row>
        <row r="594">
          <cell r="C594" t="str">
            <v xml:space="preserve">    PREPAID EXPENSES                                                                                    </v>
          </cell>
          <cell r="D594">
            <v>259412.99</v>
          </cell>
          <cell r="H594">
            <v>259412.99</v>
          </cell>
          <cell r="J594">
            <v>-259412.99</v>
          </cell>
          <cell r="K594">
            <v>-259412.99</v>
          </cell>
        </row>
        <row r="595">
          <cell r="C595" t="str">
            <v xml:space="preserve">    STOCK AT BANGALORE (CURRENT ASSET)                                                                  </v>
          </cell>
          <cell r="D595">
            <v>7401677.8700000001</v>
          </cell>
          <cell r="G595">
            <v>7401677.8700000001</v>
          </cell>
          <cell r="J595">
            <v>0</v>
          </cell>
          <cell r="K595">
            <v>0</v>
          </cell>
        </row>
        <row r="596">
          <cell r="C596" t="str">
            <v>ASSET</v>
          </cell>
          <cell r="D596">
            <v>38563364.18</v>
          </cell>
          <cell r="F596">
            <v>2940199.7</v>
          </cell>
          <cell r="G596">
            <v>4205208.7699999996</v>
          </cell>
          <cell r="H596">
            <v>37298355.109999999</v>
          </cell>
          <cell r="J596">
            <v>-37298355.109999999</v>
          </cell>
          <cell r="K596">
            <v>-37298355.109999999</v>
          </cell>
        </row>
        <row r="597">
          <cell r="C597" t="str">
            <v xml:space="preserve">    FIXED ASSETS</v>
          </cell>
          <cell r="D597">
            <v>34874419.369999997</v>
          </cell>
          <cell r="F597">
            <v>92255</v>
          </cell>
          <cell r="H597">
            <v>34966674.369999997</v>
          </cell>
          <cell r="J597">
            <v>-34966674.369999997</v>
          </cell>
          <cell r="K597">
            <v>-34966674.369999997</v>
          </cell>
        </row>
        <row r="598">
          <cell r="C598" t="str">
            <v xml:space="preserve">        BLOCK OF ASSET - 0% BUILDING</v>
          </cell>
          <cell r="D598">
            <v>4169550</v>
          </cell>
          <cell r="H598">
            <v>4169550</v>
          </cell>
          <cell r="J598">
            <v>-4169550</v>
          </cell>
          <cell r="K598">
            <v>-4169550</v>
          </cell>
        </row>
        <row r="599">
          <cell r="C599" t="str">
            <v xml:space="preserve">            BUILDING A/C                                                                                        </v>
          </cell>
          <cell r="D599">
            <v>4169550</v>
          </cell>
          <cell r="H599">
            <v>4169550</v>
          </cell>
          <cell r="J599">
            <v>-4169550</v>
          </cell>
          <cell r="K599">
            <v>-4169550</v>
          </cell>
        </row>
        <row r="600">
          <cell r="C600" t="str">
            <v xml:space="preserve">        BLOCK OF ASSET - 10% FURNITURE &amp; FIXTURES</v>
          </cell>
          <cell r="D600">
            <v>23947442.829999998</v>
          </cell>
          <cell r="H600">
            <v>23947442.829999998</v>
          </cell>
          <cell r="J600">
            <v>-23947442.829999998</v>
          </cell>
          <cell r="K600">
            <v>-23947442.829999998</v>
          </cell>
        </row>
        <row r="601">
          <cell r="C601" t="str">
            <v xml:space="preserve">            FURNITURE &amp; FIXTURES</v>
          </cell>
          <cell r="D601">
            <v>20007943.829999998</v>
          </cell>
          <cell r="H601">
            <v>20007943.829999998</v>
          </cell>
          <cell r="J601">
            <v>-20007943.829999998</v>
          </cell>
          <cell r="K601">
            <v>-20007943.829999998</v>
          </cell>
        </row>
        <row r="602">
          <cell r="C602" t="str">
            <v xml:space="preserve">                ELECTRICAL FITTING                                                                                  </v>
          </cell>
          <cell r="D602">
            <v>3714233.18</v>
          </cell>
          <cell r="H602">
            <v>3714233.18</v>
          </cell>
          <cell r="J602">
            <v>-3714233.18</v>
          </cell>
          <cell r="K602">
            <v>-3714233.18</v>
          </cell>
        </row>
        <row r="603">
          <cell r="C603" t="str">
            <v xml:space="preserve">                FURNITURE AND FIXTURES                                                                              </v>
          </cell>
          <cell r="D603">
            <v>16061945.550000001</v>
          </cell>
          <cell r="H603">
            <v>16061945.550000001</v>
          </cell>
          <cell r="J603">
            <v>-16061945.550000001</v>
          </cell>
          <cell r="K603">
            <v>-16061945.550000001</v>
          </cell>
        </row>
        <row r="604">
          <cell r="C604" t="str">
            <v xml:space="preserve">                LFS - FURNITURE &amp; FIXTURES RECOVERY                                                                 </v>
          </cell>
          <cell r="D604">
            <v>26565</v>
          </cell>
          <cell r="H604">
            <v>26565</v>
          </cell>
          <cell r="J604">
            <v>-26565</v>
          </cell>
          <cell r="K604">
            <v>-26565</v>
          </cell>
        </row>
        <row r="605">
          <cell r="C605" t="str">
            <v xml:space="preserve">                MANNEQUINS                                                                                          </v>
          </cell>
          <cell r="D605">
            <v>205200.1</v>
          </cell>
          <cell r="H605">
            <v>205200.1</v>
          </cell>
          <cell r="J605">
            <v>-205200.1</v>
          </cell>
          <cell r="K605">
            <v>-205200.1</v>
          </cell>
        </row>
        <row r="606">
          <cell r="C606" t="str">
            <v xml:space="preserve">            T-BASE DISPLAY ITEMS</v>
          </cell>
          <cell r="D606">
            <v>3939499</v>
          </cell>
          <cell r="H606">
            <v>3939499</v>
          </cell>
          <cell r="J606">
            <v>-3939499</v>
          </cell>
          <cell r="K606">
            <v>-3939499</v>
          </cell>
        </row>
        <row r="607">
          <cell r="C607" t="str">
            <v xml:space="preserve">                DISPLAY ITEM - BINDAL SONS - LUCKNOW                                                                </v>
          </cell>
          <cell r="D607">
            <v>96562</v>
          </cell>
          <cell r="H607">
            <v>96562</v>
          </cell>
          <cell r="J607">
            <v>-96562</v>
          </cell>
          <cell r="K607">
            <v>-96562</v>
          </cell>
        </row>
        <row r="608">
          <cell r="C608" t="str">
            <v xml:space="preserve">                DISPLAY ITEMS -  KAYSONS - JAUNPUR                                                                  </v>
          </cell>
          <cell r="D608">
            <v>89100</v>
          </cell>
          <cell r="H608">
            <v>89100</v>
          </cell>
          <cell r="J608">
            <v>-89100</v>
          </cell>
          <cell r="K608">
            <v>-89100</v>
          </cell>
        </row>
        <row r="609">
          <cell r="C609" t="str">
            <v xml:space="preserve">                DISPLAY ITEMS - AHUJA CLOTHIERS - HARYANA                                                           </v>
          </cell>
          <cell r="D609">
            <v>66265</v>
          </cell>
          <cell r="H609">
            <v>66265</v>
          </cell>
          <cell r="J609">
            <v>-66265</v>
          </cell>
          <cell r="K609">
            <v>-66265</v>
          </cell>
        </row>
        <row r="610">
          <cell r="C610" t="str">
            <v xml:space="preserve">                DISPLAY ITEMS - BACHOOMAL SONS - AGRA                                                               </v>
          </cell>
          <cell r="D610">
            <v>171222</v>
          </cell>
          <cell r="H610">
            <v>171222</v>
          </cell>
          <cell r="J610">
            <v>-171222</v>
          </cell>
          <cell r="K610">
            <v>-171222</v>
          </cell>
        </row>
        <row r="611">
          <cell r="C611" t="str">
            <v xml:space="preserve">                DISPLAY ITEMS - CENTRAL - AHMEDABAD                                                                 </v>
          </cell>
          <cell r="D611">
            <v>106300</v>
          </cell>
          <cell r="H611">
            <v>106300</v>
          </cell>
          <cell r="J611">
            <v>-106300</v>
          </cell>
          <cell r="K611">
            <v>-106300</v>
          </cell>
        </row>
        <row r="612">
          <cell r="C612" t="str">
            <v xml:space="preserve">                DISPLAY ITEMS - CENTRAL - JAIPUR                                                                    </v>
          </cell>
          <cell r="D612">
            <v>164729</v>
          </cell>
          <cell r="H612">
            <v>164729</v>
          </cell>
          <cell r="J612">
            <v>-164729</v>
          </cell>
          <cell r="K612">
            <v>-164729</v>
          </cell>
        </row>
        <row r="613">
          <cell r="C613" t="str">
            <v xml:space="preserve">                DISPLAY ITEMS - CENTRAL - MUKTSAR                                                                   </v>
          </cell>
          <cell r="D613">
            <v>139843</v>
          </cell>
          <cell r="H613">
            <v>139843</v>
          </cell>
          <cell r="J613">
            <v>-139843</v>
          </cell>
          <cell r="K613">
            <v>-139843</v>
          </cell>
        </row>
        <row r="614">
          <cell r="C614" t="str">
            <v xml:space="preserve">                DISPLAY ITEMS - CENTRAL - SURAT                                                                     </v>
          </cell>
          <cell r="D614">
            <v>106300</v>
          </cell>
          <cell r="H614">
            <v>106300</v>
          </cell>
          <cell r="J614">
            <v>-106300</v>
          </cell>
          <cell r="K614">
            <v>-106300</v>
          </cell>
        </row>
        <row r="615">
          <cell r="C615" t="str">
            <v xml:space="preserve">                DISPLAY ITEMS - CENTRAL - VISAKAPATNAM                                                              </v>
          </cell>
          <cell r="D615">
            <v>48000</v>
          </cell>
          <cell r="H615">
            <v>48000</v>
          </cell>
          <cell r="J615">
            <v>-48000</v>
          </cell>
          <cell r="K615">
            <v>-48000</v>
          </cell>
        </row>
        <row r="616">
          <cell r="C616" t="str">
            <v xml:space="preserve">                DISPLAY ITEMS - CENTRALS - BANGALORE (GANDOLA)                                                      </v>
          </cell>
          <cell r="D616">
            <v>103200</v>
          </cell>
          <cell r="H616">
            <v>103200</v>
          </cell>
          <cell r="J616">
            <v>-103200</v>
          </cell>
          <cell r="K616">
            <v>-103200</v>
          </cell>
        </row>
        <row r="617">
          <cell r="C617" t="str">
            <v xml:space="preserve">                DISPLAY ITEMS - CENTRALS - GACHIBOWLI                                                               </v>
          </cell>
          <cell r="D617">
            <v>110400</v>
          </cell>
          <cell r="H617">
            <v>110400</v>
          </cell>
          <cell r="J617">
            <v>-110400</v>
          </cell>
          <cell r="K617">
            <v>-110400</v>
          </cell>
        </row>
        <row r="618">
          <cell r="C618" t="str">
            <v xml:space="preserve">                DISPLAY ITEMS - CENTRALS - GURGEON                                                                  </v>
          </cell>
          <cell r="D618">
            <v>163287</v>
          </cell>
          <cell r="H618">
            <v>163287</v>
          </cell>
          <cell r="J618">
            <v>-163287</v>
          </cell>
          <cell r="K618">
            <v>-163287</v>
          </cell>
        </row>
        <row r="619">
          <cell r="C619" t="str">
            <v xml:space="preserve">                DISPLAY ITEMS - CENTRALS - KUKATPALLY                                                               </v>
          </cell>
          <cell r="D619">
            <v>103200</v>
          </cell>
          <cell r="H619">
            <v>103200</v>
          </cell>
          <cell r="J619">
            <v>-103200</v>
          </cell>
          <cell r="K619">
            <v>-103200</v>
          </cell>
        </row>
        <row r="620">
          <cell r="C620" t="str">
            <v xml:space="preserve">                DISPLAY ITEMS - CENTRALS - PATNA (GANDOLA)                                                          </v>
          </cell>
          <cell r="D620">
            <v>110400</v>
          </cell>
          <cell r="H620">
            <v>110400</v>
          </cell>
          <cell r="J620">
            <v>-110400</v>
          </cell>
          <cell r="K620">
            <v>-110400</v>
          </cell>
        </row>
        <row r="621">
          <cell r="C621" t="str">
            <v xml:space="preserve">                DISPLAY ITEMS - CENTRALS - PUNE                                                                     </v>
          </cell>
          <cell r="D621">
            <v>215585</v>
          </cell>
          <cell r="H621">
            <v>215585</v>
          </cell>
          <cell r="J621">
            <v>-215585</v>
          </cell>
          <cell r="K621">
            <v>-215585</v>
          </cell>
        </row>
        <row r="622">
          <cell r="C622" t="str">
            <v xml:space="preserve">                DISPLAY ITEMS - CENTRALS- BANGALORE                                                                 </v>
          </cell>
          <cell r="D622">
            <v>213707</v>
          </cell>
          <cell r="H622">
            <v>213707</v>
          </cell>
          <cell r="J622">
            <v>-213707</v>
          </cell>
          <cell r="K622">
            <v>-213707</v>
          </cell>
        </row>
        <row r="623">
          <cell r="C623" t="str">
            <v xml:space="preserve">                DISPLAY ITEMS - CENTRALS- PUNE (ASCENT MALL)                                                        </v>
          </cell>
          <cell r="D623">
            <v>94900</v>
          </cell>
          <cell r="H623">
            <v>94900</v>
          </cell>
          <cell r="J623">
            <v>-94900</v>
          </cell>
          <cell r="K623">
            <v>-94900</v>
          </cell>
        </row>
        <row r="624">
          <cell r="C624" t="str">
            <v xml:space="preserve">                DISPLAY ITEMS - GUWAHATI STORES                                                                     </v>
          </cell>
          <cell r="D624">
            <v>638854</v>
          </cell>
          <cell r="H624">
            <v>638854</v>
          </cell>
          <cell r="J624">
            <v>-638854</v>
          </cell>
          <cell r="K624">
            <v>-638854</v>
          </cell>
        </row>
        <row r="625">
          <cell r="C625" t="str">
            <v xml:space="preserve">                DISPLAY ITEMS - JANATA APPARELS - BAREILY                                                           </v>
          </cell>
          <cell r="D625">
            <v>43200</v>
          </cell>
          <cell r="H625">
            <v>43200</v>
          </cell>
          <cell r="J625">
            <v>-43200</v>
          </cell>
          <cell r="K625">
            <v>-43200</v>
          </cell>
        </row>
        <row r="626">
          <cell r="C626" t="str">
            <v xml:space="preserve">                DISPLAY ITEMS - LIVIN - GAZIABAD                                                                    </v>
          </cell>
          <cell r="D626">
            <v>83578</v>
          </cell>
          <cell r="H626">
            <v>83578</v>
          </cell>
          <cell r="J626">
            <v>-83578</v>
          </cell>
          <cell r="K626">
            <v>-83578</v>
          </cell>
        </row>
        <row r="627">
          <cell r="C627" t="str">
            <v xml:space="preserve">                DISPLAY ITEMS - MANGALAM - GURGEON                                                                  </v>
          </cell>
          <cell r="D627">
            <v>74922</v>
          </cell>
          <cell r="H627">
            <v>74922</v>
          </cell>
          <cell r="J627">
            <v>-74922</v>
          </cell>
          <cell r="K627">
            <v>-74922</v>
          </cell>
        </row>
        <row r="628">
          <cell r="C628" t="str">
            <v xml:space="preserve">                DISPLAY ITEMS - PARTHAS - COCHIN                                                                    </v>
          </cell>
          <cell r="D628">
            <v>8300</v>
          </cell>
          <cell r="H628">
            <v>8300</v>
          </cell>
          <cell r="J628">
            <v>-8300</v>
          </cell>
          <cell r="K628">
            <v>-8300</v>
          </cell>
        </row>
        <row r="629">
          <cell r="C629" t="str">
            <v xml:space="preserve">                DISPLAY ITEMS - ROORKEE                                                                             </v>
          </cell>
          <cell r="D629">
            <v>21124</v>
          </cell>
          <cell r="H629">
            <v>21124</v>
          </cell>
          <cell r="J629">
            <v>-21124</v>
          </cell>
          <cell r="K629">
            <v>-21124</v>
          </cell>
        </row>
        <row r="630">
          <cell r="C630" t="str">
            <v xml:space="preserve">                DISPLAY ITEMS - T PALYA - BANGALORE                                                                 </v>
          </cell>
          <cell r="D630">
            <v>869959</v>
          </cell>
          <cell r="H630">
            <v>869959</v>
          </cell>
          <cell r="J630">
            <v>-869959</v>
          </cell>
          <cell r="K630">
            <v>-869959</v>
          </cell>
        </row>
        <row r="631">
          <cell r="C631" t="str">
            <v xml:space="preserve">                DISPLAY ITEMS - VALENCIA - NOIDA                                                                    </v>
          </cell>
          <cell r="D631">
            <v>96562</v>
          </cell>
          <cell r="H631">
            <v>96562</v>
          </cell>
          <cell r="J631">
            <v>-96562</v>
          </cell>
          <cell r="K631">
            <v>-96562</v>
          </cell>
        </row>
        <row r="632">
          <cell r="C632" t="str">
            <v xml:space="preserve">        BLOCK OF ASSET - 15% OFFICE EQUIPMENTS</v>
          </cell>
          <cell r="D632">
            <v>4302104.03</v>
          </cell>
          <cell r="H632">
            <v>4302104.03</v>
          </cell>
          <cell r="J632">
            <v>-4302104.03</v>
          </cell>
          <cell r="K632">
            <v>-4302104.03</v>
          </cell>
        </row>
        <row r="633">
          <cell r="C633" t="str">
            <v xml:space="preserve">            AIR CONDITIONER                                                                                     </v>
          </cell>
          <cell r="D633">
            <v>712933.24</v>
          </cell>
          <cell r="H633">
            <v>712933.24</v>
          </cell>
          <cell r="J633">
            <v>-712933.24</v>
          </cell>
          <cell r="K633">
            <v>-712933.24</v>
          </cell>
        </row>
        <row r="634">
          <cell r="C634" t="str">
            <v xml:space="preserve">            CRATES                                                                                              </v>
          </cell>
          <cell r="D634">
            <v>84828.82</v>
          </cell>
          <cell r="H634">
            <v>84828.82</v>
          </cell>
          <cell r="J634">
            <v>-84828.82</v>
          </cell>
          <cell r="K634">
            <v>-84828.82</v>
          </cell>
        </row>
        <row r="635">
          <cell r="C635" t="str">
            <v xml:space="preserve">            FAX MACHINE                                                                                         </v>
          </cell>
          <cell r="D635">
            <v>1059.9000000000001</v>
          </cell>
          <cell r="H635">
            <v>1059.9000000000001</v>
          </cell>
          <cell r="J635">
            <v>-1059.9000000000001</v>
          </cell>
          <cell r="K635">
            <v>-1059.9000000000001</v>
          </cell>
        </row>
        <row r="636">
          <cell r="C636" t="str">
            <v xml:space="preserve">            FIRE EXTINGUISHERS                                                                                  </v>
          </cell>
          <cell r="D636">
            <v>384503.4</v>
          </cell>
          <cell r="H636">
            <v>384503.4</v>
          </cell>
          <cell r="J636">
            <v>-384503.4</v>
          </cell>
          <cell r="K636">
            <v>-384503.4</v>
          </cell>
        </row>
        <row r="637">
          <cell r="C637" t="str">
            <v xml:space="preserve">            REFRIDGERATOR                                                                                       </v>
          </cell>
          <cell r="D637">
            <v>63236.7</v>
          </cell>
          <cell r="H637">
            <v>63236.7</v>
          </cell>
          <cell r="J637">
            <v>-63236.7</v>
          </cell>
          <cell r="K637">
            <v>-63236.7</v>
          </cell>
        </row>
        <row r="638">
          <cell r="C638" t="str">
            <v xml:space="preserve">            SAMSUNG LCD TV                                                                                      </v>
          </cell>
          <cell r="D638">
            <v>13430.6</v>
          </cell>
          <cell r="H638">
            <v>13430.6</v>
          </cell>
          <cell r="J638">
            <v>-13430.6</v>
          </cell>
          <cell r="K638">
            <v>-13430.6</v>
          </cell>
        </row>
        <row r="639">
          <cell r="C639" t="str">
            <v xml:space="preserve">            TELEPHONE INSTRUMENT - ADC                                                                          </v>
          </cell>
          <cell r="D639">
            <v>49000</v>
          </cell>
          <cell r="H639">
            <v>49000</v>
          </cell>
          <cell r="J639">
            <v>-49000</v>
          </cell>
          <cell r="K639">
            <v>-49000</v>
          </cell>
        </row>
        <row r="640">
          <cell r="C640" t="str">
            <v xml:space="preserve">            TELEPHONE INSTRUMENTS                                                                               </v>
          </cell>
          <cell r="D640">
            <v>551546.69999999995</v>
          </cell>
          <cell r="H640">
            <v>551546.69999999995</v>
          </cell>
          <cell r="J640">
            <v>-551546.69999999995</v>
          </cell>
          <cell r="K640">
            <v>-551546.69999999995</v>
          </cell>
        </row>
        <row r="641">
          <cell r="C641" t="str">
            <v xml:space="preserve">            TOOLS AND OFFICE EQUIPMENTS                                                                         </v>
          </cell>
          <cell r="D641">
            <v>1094346.1200000001</v>
          </cell>
          <cell r="H641">
            <v>1094346.1200000001</v>
          </cell>
          <cell r="J641">
            <v>-1094346.1200000001</v>
          </cell>
          <cell r="K641">
            <v>-1094346.1200000001</v>
          </cell>
        </row>
        <row r="642">
          <cell r="C642" t="str">
            <v xml:space="preserve">            TV - DVD - CCTV                                                                                     </v>
          </cell>
          <cell r="D642">
            <v>1334720.25</v>
          </cell>
          <cell r="H642">
            <v>1334720.25</v>
          </cell>
          <cell r="J642">
            <v>-1334720.25</v>
          </cell>
          <cell r="K642">
            <v>-1334720.25</v>
          </cell>
        </row>
        <row r="643">
          <cell r="C643" t="str">
            <v xml:space="preserve">            WATER COOLER                                                                                        </v>
          </cell>
          <cell r="D643">
            <v>12498.3</v>
          </cell>
          <cell r="H643">
            <v>12498.3</v>
          </cell>
          <cell r="J643">
            <v>-12498.3</v>
          </cell>
          <cell r="K643">
            <v>-12498.3</v>
          </cell>
        </row>
        <row r="644">
          <cell r="C644" t="str">
            <v xml:space="preserve">        BLOCK OF ASSET - 15% PLANT &amp; MACHINERY</v>
          </cell>
          <cell r="D644">
            <v>42622649.310000002</v>
          </cell>
          <cell r="H644">
            <v>42622649.310000002</v>
          </cell>
          <cell r="J644">
            <v>-42622649.310000002</v>
          </cell>
          <cell r="K644">
            <v>-42622649.310000002</v>
          </cell>
        </row>
        <row r="645">
          <cell r="C645" t="str">
            <v xml:space="preserve">            BATTERIES                                                                                           </v>
          </cell>
          <cell r="D645">
            <v>301706.68</v>
          </cell>
          <cell r="H645">
            <v>301706.68</v>
          </cell>
          <cell r="J645">
            <v>-301706.68</v>
          </cell>
          <cell r="K645">
            <v>-301706.68</v>
          </cell>
        </row>
        <row r="646">
          <cell r="C646" t="str">
            <v xml:space="preserve">            COMPRESSOR                                                                                          </v>
          </cell>
          <cell r="D646">
            <v>69170</v>
          </cell>
          <cell r="H646">
            <v>69170</v>
          </cell>
          <cell r="J646">
            <v>-69170</v>
          </cell>
          <cell r="K646">
            <v>-69170</v>
          </cell>
        </row>
        <row r="647">
          <cell r="C647" t="str">
            <v xml:space="preserve">            CURRENCY COUNTING MACHINE                                                                           </v>
          </cell>
          <cell r="D647">
            <v>7182</v>
          </cell>
          <cell r="H647">
            <v>7182</v>
          </cell>
          <cell r="J647">
            <v>-7182</v>
          </cell>
          <cell r="K647">
            <v>-7182</v>
          </cell>
        </row>
        <row r="648">
          <cell r="C648" t="str">
            <v xml:space="preserve">            GENERATOR 4%                                                                                        </v>
          </cell>
          <cell r="D648">
            <v>51708</v>
          </cell>
          <cell r="H648">
            <v>51708</v>
          </cell>
          <cell r="J648">
            <v>-51708</v>
          </cell>
          <cell r="K648">
            <v>-51708</v>
          </cell>
        </row>
        <row r="649">
          <cell r="C649" t="str">
            <v xml:space="preserve">            GENERATOR 5.5%                                                                                      </v>
          </cell>
          <cell r="D649">
            <v>1573266.2</v>
          </cell>
          <cell r="H649">
            <v>1573266.2</v>
          </cell>
          <cell r="J649">
            <v>-1573266.2</v>
          </cell>
          <cell r="K649">
            <v>-1573266.2</v>
          </cell>
        </row>
        <row r="650">
          <cell r="C650" t="str">
            <v xml:space="preserve">            GENERATORS CUNNONS 5%                                                                               </v>
          </cell>
          <cell r="D650">
            <v>277505</v>
          </cell>
          <cell r="H650">
            <v>277505</v>
          </cell>
          <cell r="J650">
            <v>-277505</v>
          </cell>
          <cell r="K650">
            <v>-277505</v>
          </cell>
        </row>
        <row r="651">
          <cell r="C651" t="str">
            <v xml:space="preserve">            PLANT AND MACHINERY                                                                                 </v>
          </cell>
          <cell r="D651">
            <v>8508580.4700000007</v>
          </cell>
          <cell r="H651">
            <v>8508580.4700000007</v>
          </cell>
          <cell r="J651">
            <v>-8508580.4700000007</v>
          </cell>
          <cell r="K651">
            <v>-8508580.4700000007</v>
          </cell>
        </row>
        <row r="652">
          <cell r="C652" t="str">
            <v xml:space="preserve">            PLANT AND MACHINERY 14.5%                                                                           </v>
          </cell>
          <cell r="D652">
            <v>603053</v>
          </cell>
          <cell r="H652">
            <v>603053</v>
          </cell>
          <cell r="J652">
            <v>-603053</v>
          </cell>
          <cell r="K652">
            <v>-603053</v>
          </cell>
        </row>
        <row r="653">
          <cell r="C653" t="str">
            <v xml:space="preserve">            PLANT AND MACHINERY IMPORTS                                                                         </v>
          </cell>
          <cell r="D653">
            <v>30856280.460000001</v>
          </cell>
          <cell r="H653">
            <v>30856280.460000001</v>
          </cell>
          <cell r="J653">
            <v>-30856280.460000001</v>
          </cell>
          <cell r="K653">
            <v>-30856280.460000001</v>
          </cell>
        </row>
        <row r="654">
          <cell r="C654" t="str">
            <v xml:space="preserve">            TRANSFORMER                                                                                         </v>
          </cell>
          <cell r="D654">
            <v>317251.5</v>
          </cell>
          <cell r="H654">
            <v>317251.5</v>
          </cell>
          <cell r="J654">
            <v>-317251.5</v>
          </cell>
          <cell r="K654">
            <v>-317251.5</v>
          </cell>
        </row>
        <row r="655">
          <cell r="C655" t="str">
            <v xml:space="preserve">            WASHING MACHINE                                                                                     </v>
          </cell>
          <cell r="D655">
            <v>56946</v>
          </cell>
          <cell r="H655">
            <v>56946</v>
          </cell>
          <cell r="J655">
            <v>-56946</v>
          </cell>
          <cell r="K655">
            <v>-56946</v>
          </cell>
        </row>
        <row r="656">
          <cell r="C656" t="str">
            <v xml:space="preserve">        BLOCK OF ASSET - 15% VEHICLES</v>
          </cell>
          <cell r="D656">
            <v>9248720.3000000007</v>
          </cell>
          <cell r="H656">
            <v>9248720.3000000007</v>
          </cell>
          <cell r="J656">
            <v>-9248720.3000000007</v>
          </cell>
          <cell r="K656">
            <v>-9248720.3000000007</v>
          </cell>
        </row>
        <row r="657">
          <cell r="C657" t="str">
            <v xml:space="preserve">            EICHER CANTER                                                                                       </v>
          </cell>
          <cell r="D657">
            <v>1008096.2</v>
          </cell>
          <cell r="H657">
            <v>1008096.2</v>
          </cell>
          <cell r="J657">
            <v>-1008096.2</v>
          </cell>
          <cell r="K657">
            <v>-1008096.2</v>
          </cell>
        </row>
        <row r="658">
          <cell r="C658" t="str">
            <v xml:space="preserve">            ETIOS MOTOR CAR                                                                                     </v>
          </cell>
          <cell r="D658">
            <v>129501.1</v>
          </cell>
          <cell r="H658">
            <v>129501.1</v>
          </cell>
          <cell r="J658">
            <v>-129501.1</v>
          </cell>
          <cell r="K658">
            <v>-129501.1</v>
          </cell>
        </row>
        <row r="659">
          <cell r="C659" t="str">
            <v xml:space="preserve">            HONDA ACTIVA 3G                                                                                     </v>
          </cell>
          <cell r="D659">
            <v>56618</v>
          </cell>
          <cell r="H659">
            <v>56618</v>
          </cell>
          <cell r="J659">
            <v>-56618</v>
          </cell>
          <cell r="K659">
            <v>-56618</v>
          </cell>
        </row>
        <row r="660">
          <cell r="C660" t="str">
            <v xml:space="preserve">            HONDA CITY 1.5 VX CVT                                                                               </v>
          </cell>
          <cell r="D660">
            <v>1671821</v>
          </cell>
          <cell r="H660">
            <v>1671821</v>
          </cell>
          <cell r="J660">
            <v>-1671821</v>
          </cell>
          <cell r="K660">
            <v>-1671821</v>
          </cell>
        </row>
        <row r="661">
          <cell r="C661" t="str">
            <v xml:space="preserve">            MOTOR CAR  ALTO                                                                                     </v>
          </cell>
          <cell r="D661">
            <v>377855</v>
          </cell>
          <cell r="H661">
            <v>377855</v>
          </cell>
          <cell r="J661">
            <v>-377855</v>
          </cell>
          <cell r="K661">
            <v>-377855</v>
          </cell>
        </row>
        <row r="662">
          <cell r="C662" t="str">
            <v xml:space="preserve">            MOTOR CAR  DZIRE                                                                                    </v>
          </cell>
          <cell r="D662">
            <v>911619</v>
          </cell>
          <cell r="H662">
            <v>911619</v>
          </cell>
          <cell r="J662">
            <v>-911619</v>
          </cell>
          <cell r="K662">
            <v>-911619</v>
          </cell>
        </row>
        <row r="663">
          <cell r="C663" t="str">
            <v xml:space="preserve">            MOTOR CAR GETZ                                                                                      </v>
          </cell>
          <cell r="D663">
            <v>41395.75</v>
          </cell>
          <cell r="H663">
            <v>41395.75</v>
          </cell>
          <cell r="J663">
            <v>-41395.75</v>
          </cell>
          <cell r="K663">
            <v>-41395.75</v>
          </cell>
        </row>
        <row r="664">
          <cell r="C664" t="str">
            <v xml:space="preserve">            MOTOR CAR I 20                                                                                      </v>
          </cell>
          <cell r="D664">
            <v>161181.48000000001</v>
          </cell>
          <cell r="H664">
            <v>161181.48000000001</v>
          </cell>
          <cell r="J664">
            <v>-161181.48000000001</v>
          </cell>
          <cell r="K664">
            <v>-161181.48000000001</v>
          </cell>
        </row>
        <row r="665">
          <cell r="C665" t="str">
            <v xml:space="preserve">            MOTOR CAR INDICA SOLD                                                                               </v>
          </cell>
          <cell r="D665">
            <v>33401.449999999997</v>
          </cell>
          <cell r="H665">
            <v>33401.449999999997</v>
          </cell>
          <cell r="J665">
            <v>-33401.449999999997</v>
          </cell>
          <cell r="K665">
            <v>-33401.449999999997</v>
          </cell>
        </row>
        <row r="666">
          <cell r="C666" t="str">
            <v xml:space="preserve">            MOTOR CYCLE                                                                                         </v>
          </cell>
          <cell r="D666">
            <v>43228.04</v>
          </cell>
          <cell r="H666">
            <v>43228.04</v>
          </cell>
          <cell r="J666">
            <v>-43228.04</v>
          </cell>
          <cell r="K666">
            <v>-43228.04</v>
          </cell>
        </row>
        <row r="667">
          <cell r="C667" t="str">
            <v xml:space="preserve">            MOTORCAR SX4                                                                                        </v>
          </cell>
          <cell r="D667">
            <v>8786.43</v>
          </cell>
          <cell r="H667">
            <v>8786.43</v>
          </cell>
          <cell r="J667">
            <v>-8786.43</v>
          </cell>
          <cell r="K667">
            <v>-8786.43</v>
          </cell>
        </row>
        <row r="668">
          <cell r="C668" t="str">
            <v xml:space="preserve">            TATA MARCOPOLO(STARBUS)                                                                             </v>
          </cell>
          <cell r="D668">
            <v>1691406.25</v>
          </cell>
          <cell r="H668">
            <v>1691406.25</v>
          </cell>
          <cell r="J668">
            <v>-1691406.25</v>
          </cell>
          <cell r="K668">
            <v>-1691406.25</v>
          </cell>
        </row>
        <row r="669">
          <cell r="C669" t="str">
            <v xml:space="preserve">            TEMPOR TRAVELLER                                                                                    </v>
          </cell>
          <cell r="D669">
            <v>508706.4</v>
          </cell>
          <cell r="H669">
            <v>508706.4</v>
          </cell>
          <cell r="J669">
            <v>-508706.4</v>
          </cell>
          <cell r="K669">
            <v>-508706.4</v>
          </cell>
        </row>
        <row r="670">
          <cell r="C670" t="str">
            <v xml:space="preserve">            TOYOTO INNOVA                                                                                       </v>
          </cell>
          <cell r="D670">
            <v>1270942.2</v>
          </cell>
          <cell r="H670">
            <v>1270942.2</v>
          </cell>
          <cell r="J670">
            <v>-1270942.2</v>
          </cell>
          <cell r="K670">
            <v>-1270942.2</v>
          </cell>
        </row>
        <row r="671">
          <cell r="C671" t="str">
            <v xml:space="preserve">            VERNA MOTOR CAR DATED 19.8                                                                          </v>
          </cell>
          <cell r="D671">
            <v>689319</v>
          </cell>
          <cell r="H671">
            <v>689319</v>
          </cell>
          <cell r="J671">
            <v>-689319</v>
          </cell>
          <cell r="K671">
            <v>-689319</v>
          </cell>
        </row>
        <row r="672">
          <cell r="C672" t="str">
            <v xml:space="preserve">            VERNA MT DATE 29.8                                                                                  </v>
          </cell>
          <cell r="D672">
            <v>644843</v>
          </cell>
          <cell r="H672">
            <v>644843</v>
          </cell>
          <cell r="J672">
            <v>-644843</v>
          </cell>
          <cell r="K672">
            <v>-644843</v>
          </cell>
        </row>
        <row r="673">
          <cell r="C673" t="str">
            <v xml:space="preserve">        BLOCK OF ASSET - 60% COMPUTER</v>
          </cell>
          <cell r="D673">
            <v>5891150.4000000004</v>
          </cell>
          <cell r="F673">
            <v>92255</v>
          </cell>
          <cell r="H673">
            <v>5983405.4000000004</v>
          </cell>
          <cell r="J673">
            <v>-5983405.4000000004</v>
          </cell>
          <cell r="K673">
            <v>-5983405.4000000004</v>
          </cell>
        </row>
        <row r="674">
          <cell r="C674" t="str">
            <v xml:space="preserve">            COMPUTER &amp; ACCESSORIES                                                                              </v>
          </cell>
          <cell r="D674">
            <v>1622185.06</v>
          </cell>
          <cell r="F674">
            <v>92255</v>
          </cell>
          <cell r="H674">
            <v>1714440.06</v>
          </cell>
          <cell r="J674">
            <v>-1714440.06</v>
          </cell>
          <cell r="K674">
            <v>-1714440.06</v>
          </cell>
        </row>
        <row r="675">
          <cell r="C675" t="str">
            <v xml:space="preserve">            COMPUTER/LAPTOP                                                                                     </v>
          </cell>
          <cell r="D675">
            <v>2398895.66</v>
          </cell>
          <cell r="H675">
            <v>2398895.66</v>
          </cell>
          <cell r="J675">
            <v>-2398895.66</v>
          </cell>
          <cell r="K675">
            <v>-2398895.66</v>
          </cell>
        </row>
        <row r="676">
          <cell r="C676" t="str">
            <v xml:space="preserve">            LICENSE &amp; SOFTWARE                                                                                  </v>
          </cell>
          <cell r="D676">
            <v>1709005.7</v>
          </cell>
          <cell r="H676">
            <v>1709005.7</v>
          </cell>
          <cell r="J676">
            <v>-1709005.7</v>
          </cell>
          <cell r="K676">
            <v>-1709005.7</v>
          </cell>
        </row>
        <row r="677">
          <cell r="C677" t="str">
            <v xml:space="preserve">            PRINTER                                                                                             </v>
          </cell>
          <cell r="D677">
            <v>161063.98000000001</v>
          </cell>
          <cell r="H677">
            <v>161063.98000000001</v>
          </cell>
          <cell r="J677">
            <v>-161063.98000000001</v>
          </cell>
          <cell r="K677">
            <v>-161063.98000000001</v>
          </cell>
        </row>
        <row r="678">
          <cell r="C678" t="str">
            <v xml:space="preserve">        BLOCK OF ASSET - 80% UPS</v>
          </cell>
          <cell r="D678">
            <v>244950.08</v>
          </cell>
          <cell r="H678">
            <v>244950.08</v>
          </cell>
          <cell r="J678">
            <v>-244950.08</v>
          </cell>
          <cell r="K678">
            <v>-244950.08</v>
          </cell>
        </row>
        <row r="679">
          <cell r="C679" t="str">
            <v xml:space="preserve">            UPS                                                                                                 </v>
          </cell>
          <cell r="D679">
            <v>244950.08</v>
          </cell>
          <cell r="H679">
            <v>244950.08</v>
          </cell>
          <cell r="J679">
            <v>-244950.08</v>
          </cell>
          <cell r="K679">
            <v>-244950.08</v>
          </cell>
        </row>
        <row r="680">
          <cell r="C680" t="str">
            <v xml:space="preserve">        DEPRICATION RESERVE</v>
          </cell>
          <cell r="E680">
            <v>55552147.579999998</v>
          </cell>
          <cell r="I680">
            <v>55552147.579999998</v>
          </cell>
          <cell r="J680">
            <v>0</v>
          </cell>
          <cell r="K680">
            <v>55552147.579999998</v>
          </cell>
        </row>
        <row r="681">
          <cell r="C681" t="str">
            <v xml:space="preserve">            DEPRICATION RESERVE</v>
          </cell>
          <cell r="E681">
            <v>55552147.579999998</v>
          </cell>
          <cell r="I681">
            <v>55552147.579999998</v>
          </cell>
          <cell r="J681">
            <v>0</v>
          </cell>
          <cell r="K681">
            <v>55552147.579999998</v>
          </cell>
        </row>
        <row r="682">
          <cell r="C682" t="str">
            <v xml:space="preserve">                DEPRECIATION  RESERVE                                                                               </v>
          </cell>
          <cell r="E682">
            <v>55552147.579999998</v>
          </cell>
          <cell r="I682">
            <v>55552147.579999998</v>
          </cell>
          <cell r="J682">
            <v>0</v>
          </cell>
          <cell r="K682">
            <v>55552147.579999998</v>
          </cell>
        </row>
        <row r="683">
          <cell r="C683" t="str">
            <v xml:space="preserve">    INVESTMENTS</v>
          </cell>
          <cell r="D683">
            <v>3688944.81</v>
          </cell>
          <cell r="F683">
            <v>2847944.7</v>
          </cell>
          <cell r="G683">
            <v>4205208.7699999996</v>
          </cell>
          <cell r="H683">
            <v>2331680.7400000002</v>
          </cell>
          <cell r="J683">
            <v>-2331680.7400000002</v>
          </cell>
          <cell r="K683">
            <v>-2331680.7400000002</v>
          </cell>
        </row>
        <row r="684">
          <cell r="C684" t="str">
            <v xml:space="preserve">        FIXED DEPOSTI - SCB ( LC MARGIN MONEY)                                                              </v>
          </cell>
          <cell r="D684">
            <v>3688944.81</v>
          </cell>
          <cell r="F684">
            <v>2847944.7</v>
          </cell>
          <cell r="G684">
            <v>4205208.7699999996</v>
          </cell>
          <cell r="H684">
            <v>2331680.7400000002</v>
          </cell>
          <cell r="J684">
            <v>-2331680.7400000002</v>
          </cell>
          <cell r="K684">
            <v>-2331680.7400000002</v>
          </cell>
        </row>
        <row r="685">
          <cell r="C685" t="str">
            <v>CAPITAL</v>
          </cell>
          <cell r="E685">
            <v>43656096.649999999</v>
          </cell>
          <cell r="F685">
            <v>2541814.13</v>
          </cell>
          <cell r="I685">
            <v>41114282.520000003</v>
          </cell>
          <cell r="J685">
            <v>0</v>
          </cell>
          <cell r="K685">
            <v>41114282.520000003</v>
          </cell>
        </row>
        <row r="686">
          <cell r="C686" t="str">
            <v xml:space="preserve">    SHARE CAPITAL</v>
          </cell>
          <cell r="E686">
            <v>43656096.649999999</v>
          </cell>
          <cell r="F686">
            <v>2541814.13</v>
          </cell>
          <cell r="I686">
            <v>41114282.520000003</v>
          </cell>
          <cell r="J686">
            <v>0</v>
          </cell>
          <cell r="K686">
            <v>41114282.520000003</v>
          </cell>
        </row>
        <row r="687">
          <cell r="C687" t="str">
            <v xml:space="preserve">        SHARE CAPITAL</v>
          </cell>
          <cell r="E687">
            <v>43656096.649999999</v>
          </cell>
          <cell r="F687">
            <v>2541814.13</v>
          </cell>
          <cell r="I687">
            <v>41114282.520000003</v>
          </cell>
          <cell r="J687">
            <v>0</v>
          </cell>
          <cell r="K687">
            <v>41114282.520000003</v>
          </cell>
        </row>
        <row r="688">
          <cell r="C688" t="str">
            <v xml:space="preserve">            RISHI CHHABRIA - CAPITAL ACCOUNT                                                                    </v>
          </cell>
          <cell r="E688">
            <v>13019626.630000001</v>
          </cell>
          <cell r="F688">
            <v>1274409.3799999999</v>
          </cell>
          <cell r="I688">
            <v>11745217.25</v>
          </cell>
          <cell r="J688">
            <v>0</v>
          </cell>
          <cell r="K688">
            <v>11745217.25</v>
          </cell>
        </row>
        <row r="689">
          <cell r="C689" t="str">
            <v xml:space="preserve">            SATYAN CHHABRIA CAPITAL ACCOUNT                                                                     </v>
          </cell>
          <cell r="E689">
            <v>30636470.02</v>
          </cell>
          <cell r="F689">
            <v>1267404.75</v>
          </cell>
          <cell r="I689">
            <v>29369065.27</v>
          </cell>
          <cell r="J689">
            <v>0</v>
          </cell>
          <cell r="K689">
            <v>29369065.27</v>
          </cell>
        </row>
        <row r="690">
          <cell r="C690" t="str">
            <v>CURRENT LIABILITY</v>
          </cell>
          <cell r="E690">
            <v>103146588.94</v>
          </cell>
          <cell r="F690">
            <v>107237145.02</v>
          </cell>
          <cell r="G690">
            <v>93182614.090000004</v>
          </cell>
          <cell r="I690">
            <v>89092058.010000005</v>
          </cell>
          <cell r="J690">
            <v>0</v>
          </cell>
          <cell r="K690">
            <v>89092058.010000005</v>
          </cell>
        </row>
        <row r="691">
          <cell r="C691" t="str">
            <v xml:space="preserve">    DUTIES AND TAXES</v>
          </cell>
          <cell r="E691">
            <v>6311184.2999999998</v>
          </cell>
          <cell r="F691">
            <v>22986205.780000001</v>
          </cell>
          <cell r="G691">
            <v>20921962.370000001</v>
          </cell>
          <cell r="I691">
            <v>4246940.8899999997</v>
          </cell>
          <cell r="J691">
            <v>0</v>
          </cell>
          <cell r="K691">
            <v>4246940.8899999997</v>
          </cell>
        </row>
        <row r="692">
          <cell r="C692" t="str">
            <v xml:space="preserve">        DUTIES &amp; TAXES</v>
          </cell>
          <cell r="E692">
            <v>6311184.2999999998</v>
          </cell>
          <cell r="F692">
            <v>22986205.780000001</v>
          </cell>
          <cell r="G692">
            <v>20921962.370000001</v>
          </cell>
          <cell r="I692">
            <v>4246940.8899999997</v>
          </cell>
          <cell r="J692">
            <v>0</v>
          </cell>
          <cell r="K692">
            <v>4246940.8899999997</v>
          </cell>
        </row>
        <row r="693">
          <cell r="C693" t="str">
            <v xml:space="preserve">            CGST INPUT  2.5 % RCM                                                                               </v>
          </cell>
          <cell r="D693">
            <v>37</v>
          </cell>
          <cell r="F693">
            <v>7649.38</v>
          </cell>
          <cell r="H693">
            <v>7686.38</v>
          </cell>
          <cell r="J693">
            <v>-7686.38</v>
          </cell>
          <cell r="K693">
            <v>-7686.38</v>
          </cell>
        </row>
        <row r="694">
          <cell r="C694" t="str">
            <v xml:space="preserve">            CGST INPUT 14%                                                                                      </v>
          </cell>
          <cell r="F694">
            <v>1696.58</v>
          </cell>
          <cell r="H694">
            <v>1696.58</v>
          </cell>
          <cell r="J694">
            <v>-1696.58</v>
          </cell>
          <cell r="K694">
            <v>-1696.58</v>
          </cell>
        </row>
        <row r="695">
          <cell r="C695" t="str">
            <v xml:space="preserve">            CGST INPUT 2.5%                                                                                     </v>
          </cell>
          <cell r="E695">
            <v>37</v>
          </cell>
          <cell r="F695">
            <v>183273.08</v>
          </cell>
          <cell r="G695">
            <v>55207.13</v>
          </cell>
          <cell r="H695">
            <v>128028.95</v>
          </cell>
          <cell r="J695">
            <v>-128028.95</v>
          </cell>
          <cell r="K695">
            <v>-128028.95</v>
          </cell>
        </row>
        <row r="696">
          <cell r="C696" t="str">
            <v xml:space="preserve">            CGST INPUT 6%                                                                                       </v>
          </cell>
          <cell r="F696">
            <v>188512.31</v>
          </cell>
          <cell r="H696">
            <v>188512.31</v>
          </cell>
          <cell r="J696">
            <v>-188512.31</v>
          </cell>
          <cell r="K696">
            <v>-188512.31</v>
          </cell>
        </row>
        <row r="697">
          <cell r="C697" t="str">
            <v xml:space="preserve">            CGST INPUT 9%                                                                                       </v>
          </cell>
          <cell r="F697">
            <v>951843.97</v>
          </cell>
          <cell r="G697">
            <v>270</v>
          </cell>
          <cell r="H697">
            <v>951573.97</v>
          </cell>
          <cell r="J697">
            <v>-951573.97</v>
          </cell>
          <cell r="K697">
            <v>-951573.97</v>
          </cell>
        </row>
        <row r="698">
          <cell r="C698" t="str">
            <v xml:space="preserve">            CGST INPUT 9% - WB                                                                                  </v>
          </cell>
          <cell r="F698">
            <v>28695.68</v>
          </cell>
          <cell r="H698">
            <v>28695.68</v>
          </cell>
          <cell r="J698">
            <v>-28695.68</v>
          </cell>
          <cell r="K698">
            <v>-28695.68</v>
          </cell>
        </row>
        <row r="699">
          <cell r="C699" t="str">
            <v xml:space="preserve">            CGST INPUT 9% RCM                                                                                   </v>
          </cell>
          <cell r="F699">
            <v>68256.899999999994</v>
          </cell>
          <cell r="G699">
            <v>1322</v>
          </cell>
          <cell r="H699">
            <v>66934.899999999994</v>
          </cell>
          <cell r="J699">
            <v>-66934.899999999994</v>
          </cell>
          <cell r="K699">
            <v>-66934.899999999994</v>
          </cell>
        </row>
        <row r="700">
          <cell r="C700" t="str">
            <v xml:space="preserve">            CGST OUTPUT 2.5%                                                                                    </v>
          </cell>
          <cell r="D700">
            <v>37</v>
          </cell>
          <cell r="F700">
            <v>21810.78</v>
          </cell>
          <cell r="G700">
            <v>656304.19999999995</v>
          </cell>
          <cell r="I700">
            <v>634456.42000000004</v>
          </cell>
          <cell r="J700">
            <v>0</v>
          </cell>
          <cell r="K700">
            <v>634456.42000000004</v>
          </cell>
        </row>
        <row r="701">
          <cell r="C701" t="str">
            <v xml:space="preserve">            CGST OUTPUT 2.5% RCM                                                                                </v>
          </cell>
          <cell r="E701">
            <v>37</v>
          </cell>
          <cell r="G701">
            <v>7649.38</v>
          </cell>
          <cell r="I701">
            <v>7686.38</v>
          </cell>
          <cell r="J701">
            <v>0</v>
          </cell>
          <cell r="K701">
            <v>7686.38</v>
          </cell>
        </row>
        <row r="702">
          <cell r="C702" t="str">
            <v xml:space="preserve">            CGST OUTPUT 6%                                                                                      </v>
          </cell>
          <cell r="F702">
            <v>146297.48000000001</v>
          </cell>
          <cell r="G702">
            <v>682515.98</v>
          </cell>
          <cell r="I702">
            <v>536218.5</v>
          </cell>
          <cell r="J702">
            <v>0</v>
          </cell>
          <cell r="K702">
            <v>536218.5</v>
          </cell>
        </row>
        <row r="703">
          <cell r="C703" t="str">
            <v xml:space="preserve">            CGST OUTPUT 9%                                                                                      </v>
          </cell>
          <cell r="G703">
            <v>2521.96</v>
          </cell>
          <cell r="I703">
            <v>2521.96</v>
          </cell>
          <cell r="J703">
            <v>0</v>
          </cell>
          <cell r="K703">
            <v>2521.96</v>
          </cell>
        </row>
        <row r="704">
          <cell r="C704" t="str">
            <v xml:space="preserve">            CGST OUTPUT 9% RCM                                                                                  </v>
          </cell>
          <cell r="G704">
            <v>66934.899999999994</v>
          </cell>
          <cell r="I704">
            <v>66934.899999999994</v>
          </cell>
          <cell r="J704">
            <v>0</v>
          </cell>
          <cell r="K704">
            <v>66934.899999999994</v>
          </cell>
        </row>
        <row r="705">
          <cell r="C705" t="str">
            <v xml:space="preserve">            ESI EMPLOYEE CONTRIBUTION                                                                           </v>
          </cell>
          <cell r="F705">
            <v>210681</v>
          </cell>
          <cell r="G705">
            <v>222581</v>
          </cell>
          <cell r="I705">
            <v>11900</v>
          </cell>
          <cell r="J705">
            <v>0</v>
          </cell>
          <cell r="K705">
            <v>11900</v>
          </cell>
        </row>
        <row r="706">
          <cell r="C706" t="str">
            <v xml:space="preserve">            ESI PAYABLE                                                                                         </v>
          </cell>
          <cell r="E706">
            <v>2032949</v>
          </cell>
          <cell r="F706">
            <v>2349243</v>
          </cell>
          <cell r="G706">
            <v>1118564</v>
          </cell>
          <cell r="I706">
            <v>802270</v>
          </cell>
          <cell r="J706">
            <v>0</v>
          </cell>
          <cell r="K706">
            <v>802270</v>
          </cell>
        </row>
        <row r="707">
          <cell r="C707" t="str">
            <v xml:space="preserve">            GST TAX PAYABLE                                                                                     </v>
          </cell>
          <cell r="D707">
            <v>4136579.3</v>
          </cell>
          <cell r="F707">
            <v>627266</v>
          </cell>
          <cell r="H707">
            <v>4763845.3</v>
          </cell>
          <cell r="J707">
            <v>-4763845.3</v>
          </cell>
          <cell r="K707">
            <v>-4763845.3</v>
          </cell>
        </row>
        <row r="708">
          <cell r="C708" t="str">
            <v xml:space="preserve">            GST TAX PAYABLE ( KARNATAKA)                                                                        </v>
          </cell>
          <cell r="D708">
            <v>861306.81</v>
          </cell>
          <cell r="F708">
            <v>61345</v>
          </cell>
          <cell r="H708">
            <v>922651.81</v>
          </cell>
          <cell r="J708">
            <v>-922651.81</v>
          </cell>
          <cell r="K708">
            <v>-922651.81</v>
          </cell>
        </row>
        <row r="709">
          <cell r="C709" t="str">
            <v xml:space="preserve">            GST TAX PAYABLE ( SILLIGURI)                                                                        </v>
          </cell>
          <cell r="D709">
            <v>218121.48</v>
          </cell>
          <cell r="H709">
            <v>218121.48</v>
          </cell>
          <cell r="J709">
            <v>-218121.48</v>
          </cell>
          <cell r="K709">
            <v>-218121.48</v>
          </cell>
        </row>
        <row r="710">
          <cell r="C710" t="str">
            <v xml:space="preserve">            GST TCS (E-COMMERCE)                                                                                </v>
          </cell>
          <cell r="D710">
            <v>181575</v>
          </cell>
          <cell r="H710">
            <v>181575</v>
          </cell>
          <cell r="J710">
            <v>-181575</v>
          </cell>
          <cell r="K710">
            <v>-181575</v>
          </cell>
        </row>
        <row r="711">
          <cell r="C711" t="str">
            <v xml:space="preserve">            IGST INPUT 12%                                                                                      </v>
          </cell>
          <cell r="F711">
            <v>635210.32999999996</v>
          </cell>
          <cell r="G711">
            <v>6666.88</v>
          </cell>
          <cell r="H711">
            <v>628543.44999999995</v>
          </cell>
          <cell r="J711">
            <v>-628543.44999999995</v>
          </cell>
          <cell r="K711">
            <v>-628543.44999999995</v>
          </cell>
        </row>
        <row r="712">
          <cell r="C712" t="str">
            <v xml:space="preserve">            IGST INPUT 12% IMPORTS                                                                              </v>
          </cell>
          <cell r="F712">
            <v>72107.72</v>
          </cell>
          <cell r="H712">
            <v>72107.72</v>
          </cell>
          <cell r="J712">
            <v>-72107.72</v>
          </cell>
          <cell r="K712">
            <v>-72107.72</v>
          </cell>
        </row>
        <row r="713">
          <cell r="C713" t="str">
            <v xml:space="preserve">            IGST INPUT 12% IMPORTS (NEW)                                                                        </v>
          </cell>
          <cell r="F713">
            <v>13061</v>
          </cell>
          <cell r="H713">
            <v>13061</v>
          </cell>
          <cell r="J713">
            <v>-13061</v>
          </cell>
          <cell r="K713">
            <v>-13061</v>
          </cell>
        </row>
        <row r="714">
          <cell r="C714" t="str">
            <v xml:space="preserve">            IGST INPUT 18%                                                                                      </v>
          </cell>
          <cell r="F714">
            <v>279512.64</v>
          </cell>
          <cell r="G714">
            <v>898</v>
          </cell>
          <cell r="H714">
            <v>278614.64</v>
          </cell>
          <cell r="J714">
            <v>-278614.64</v>
          </cell>
          <cell r="K714">
            <v>-278614.64</v>
          </cell>
        </row>
        <row r="715">
          <cell r="C715" t="str">
            <v xml:space="preserve">            IGST INPUT 5%                                                                                       </v>
          </cell>
          <cell r="F715">
            <v>1735716.54</v>
          </cell>
          <cell r="G715">
            <v>54615.69</v>
          </cell>
          <cell r="H715">
            <v>1681100.85</v>
          </cell>
          <cell r="J715">
            <v>-1681100.85</v>
          </cell>
          <cell r="K715">
            <v>-1681100.85</v>
          </cell>
        </row>
        <row r="716">
          <cell r="C716" t="str">
            <v xml:space="preserve">            IGST OUTPUT 12%</v>
          </cell>
          <cell r="F716">
            <v>1109114.32</v>
          </cell>
          <cell r="G716">
            <v>4428692.49</v>
          </cell>
          <cell r="I716">
            <v>3319578.17</v>
          </cell>
          <cell r="J716">
            <v>0</v>
          </cell>
          <cell r="K716">
            <v>3319578.17</v>
          </cell>
        </row>
        <row r="717">
          <cell r="C717" t="str">
            <v xml:space="preserve">            IGST OUTPUT 18%                                                                                     </v>
          </cell>
          <cell r="F717">
            <v>25020</v>
          </cell>
          <cell r="G717">
            <v>88133.68</v>
          </cell>
          <cell r="I717">
            <v>63113.68</v>
          </cell>
          <cell r="J717">
            <v>0</v>
          </cell>
          <cell r="K717">
            <v>63113.68</v>
          </cell>
        </row>
        <row r="718">
          <cell r="C718" t="str">
            <v xml:space="preserve">            IGST OUTPUT 5%</v>
          </cell>
          <cell r="F718">
            <v>212791.99</v>
          </cell>
          <cell r="G718">
            <v>2271228.06</v>
          </cell>
          <cell r="I718">
            <v>2058436.07</v>
          </cell>
          <cell r="J718">
            <v>0</v>
          </cell>
          <cell r="K718">
            <v>2058436.07</v>
          </cell>
        </row>
        <row r="719">
          <cell r="C719" t="str">
            <v xml:space="preserve">            PF EMPLOYEE CONTRIBUTION                                                                            </v>
          </cell>
          <cell r="F719">
            <v>2863651</v>
          </cell>
          <cell r="G719">
            <v>2855826</v>
          </cell>
          <cell r="H719">
            <v>7825</v>
          </cell>
          <cell r="J719">
            <v>-7825</v>
          </cell>
          <cell r="K719">
            <v>-7825</v>
          </cell>
        </row>
        <row r="720">
          <cell r="C720" t="str">
            <v xml:space="preserve">            PF PAYABLE A/C                                                                                      </v>
          </cell>
          <cell r="E720">
            <v>7734725</v>
          </cell>
          <cell r="F720">
            <v>8006917</v>
          </cell>
          <cell r="G720">
            <v>5965952</v>
          </cell>
          <cell r="I720">
            <v>5693760</v>
          </cell>
          <cell r="J720">
            <v>0</v>
          </cell>
          <cell r="K720">
            <v>5693760</v>
          </cell>
        </row>
        <row r="721">
          <cell r="C721" t="str">
            <v xml:space="preserve">            PROFESSIONAL TAX ON EMPLOYMENT( RC 338136859)                                                       </v>
          </cell>
          <cell r="E721">
            <v>11200</v>
          </cell>
          <cell r="F721">
            <v>53600</v>
          </cell>
          <cell r="G721">
            <v>56000</v>
          </cell>
          <cell r="I721">
            <v>13600</v>
          </cell>
          <cell r="J721">
            <v>0</v>
          </cell>
          <cell r="K721">
            <v>13600</v>
          </cell>
        </row>
        <row r="722">
          <cell r="C722" t="str">
            <v xml:space="preserve">            SGST INPUT  9% - WB                                                                                 </v>
          </cell>
          <cell r="F722">
            <v>28695.68</v>
          </cell>
          <cell r="H722">
            <v>28695.68</v>
          </cell>
          <cell r="J722">
            <v>-28695.68</v>
          </cell>
          <cell r="K722">
            <v>-28695.68</v>
          </cell>
        </row>
        <row r="723">
          <cell r="C723" t="str">
            <v xml:space="preserve">            SGST INPUT 14%                                                                                      </v>
          </cell>
          <cell r="F723">
            <v>1696.58</v>
          </cell>
          <cell r="H723">
            <v>1696.58</v>
          </cell>
          <cell r="J723">
            <v>-1696.58</v>
          </cell>
          <cell r="K723">
            <v>-1696.58</v>
          </cell>
        </row>
        <row r="724">
          <cell r="C724" t="str">
            <v xml:space="preserve">            SGST INPUT 2.5 % RCM                                                                                </v>
          </cell>
          <cell r="D724">
            <v>37</v>
          </cell>
          <cell r="F724">
            <v>7649.38</v>
          </cell>
          <cell r="G724">
            <v>1373</v>
          </cell>
          <cell r="H724">
            <v>6313.38</v>
          </cell>
          <cell r="J724">
            <v>-6313.38</v>
          </cell>
          <cell r="K724">
            <v>-6313.38</v>
          </cell>
        </row>
        <row r="725">
          <cell r="C725" t="str">
            <v xml:space="preserve">            SGST INPUT 2.5%                                                                                     </v>
          </cell>
          <cell r="E725">
            <v>37</v>
          </cell>
          <cell r="F725">
            <v>183273.08</v>
          </cell>
          <cell r="G725">
            <v>55207.13</v>
          </cell>
          <cell r="H725">
            <v>128028.95</v>
          </cell>
          <cell r="J725">
            <v>-128028.95</v>
          </cell>
          <cell r="K725">
            <v>-128028.95</v>
          </cell>
        </row>
        <row r="726">
          <cell r="C726" t="str">
            <v xml:space="preserve">            SGST INPUT 6%                                                                                       </v>
          </cell>
          <cell r="F726">
            <v>188512.31</v>
          </cell>
          <cell r="H726">
            <v>188512.31</v>
          </cell>
          <cell r="J726">
            <v>-188512.31</v>
          </cell>
          <cell r="K726">
            <v>-188512.31</v>
          </cell>
        </row>
        <row r="727">
          <cell r="C727" t="str">
            <v xml:space="preserve">            SGST INPUT 9%                                                                                       </v>
          </cell>
          <cell r="F727">
            <v>953555.89</v>
          </cell>
          <cell r="G727">
            <v>270</v>
          </cell>
          <cell r="H727">
            <v>953285.89</v>
          </cell>
          <cell r="J727">
            <v>-953285.89</v>
          </cell>
          <cell r="K727">
            <v>-953285.89</v>
          </cell>
        </row>
        <row r="728">
          <cell r="C728" t="str">
            <v xml:space="preserve">            SGST INPUT 9% RCM                                                                                   </v>
          </cell>
          <cell r="F728">
            <v>67837.899999999994</v>
          </cell>
          <cell r="G728">
            <v>3778</v>
          </cell>
          <cell r="H728">
            <v>64059.9</v>
          </cell>
          <cell r="J728">
            <v>-64059.9</v>
          </cell>
          <cell r="K728">
            <v>-64059.9</v>
          </cell>
        </row>
        <row r="729">
          <cell r="C729" t="str">
            <v xml:space="preserve">            SGST OUTPUT 2.5%                                                                                    </v>
          </cell>
          <cell r="D729">
            <v>37</v>
          </cell>
          <cell r="F729">
            <v>21810.78</v>
          </cell>
          <cell r="G729">
            <v>656304.19999999995</v>
          </cell>
          <cell r="I729">
            <v>634456.42000000004</v>
          </cell>
          <cell r="J729">
            <v>0</v>
          </cell>
          <cell r="K729">
            <v>634456.42000000004</v>
          </cell>
        </row>
        <row r="730">
          <cell r="C730" t="str">
            <v xml:space="preserve">            SGST OUTPUT 2.5%  RCM                                                                               </v>
          </cell>
          <cell r="E730">
            <v>37</v>
          </cell>
          <cell r="G730">
            <v>6276.38</v>
          </cell>
          <cell r="I730">
            <v>6313.38</v>
          </cell>
          <cell r="J730">
            <v>0</v>
          </cell>
          <cell r="K730">
            <v>6313.38</v>
          </cell>
        </row>
        <row r="731">
          <cell r="C731" t="str">
            <v xml:space="preserve">            SGST OUTPUT 6%                                                                                      </v>
          </cell>
          <cell r="F731">
            <v>146297.48000000001</v>
          </cell>
          <cell r="G731">
            <v>682515.98</v>
          </cell>
          <cell r="I731">
            <v>536218.5</v>
          </cell>
          <cell r="J731">
            <v>0</v>
          </cell>
          <cell r="K731">
            <v>536218.5</v>
          </cell>
        </row>
        <row r="732">
          <cell r="C732" t="str">
            <v xml:space="preserve">            SGST OUTPUT 9%                                                                                      </v>
          </cell>
          <cell r="G732">
            <v>2521.96</v>
          </cell>
          <cell r="I732">
            <v>2521.96</v>
          </cell>
          <cell r="J732">
            <v>0</v>
          </cell>
          <cell r="K732">
            <v>2521.96</v>
          </cell>
        </row>
        <row r="733">
          <cell r="C733" t="str">
            <v xml:space="preserve">            SGST OUTPUT 9%  RCM                                                                                 </v>
          </cell>
          <cell r="F733">
            <v>419</v>
          </cell>
          <cell r="G733">
            <v>64478.9</v>
          </cell>
          <cell r="I733">
            <v>64059.9</v>
          </cell>
          <cell r="J733">
            <v>0</v>
          </cell>
          <cell r="K733">
            <v>64059.9</v>
          </cell>
        </row>
        <row r="734">
          <cell r="C734" t="str">
            <v xml:space="preserve">            TDS-194A@10% INTEREST                                                                               </v>
          </cell>
          <cell r="E734">
            <v>538751.32999999996</v>
          </cell>
          <cell r="F734">
            <v>129791</v>
          </cell>
          <cell r="G734">
            <v>28266</v>
          </cell>
          <cell r="I734">
            <v>437226.33</v>
          </cell>
          <cell r="J734">
            <v>0</v>
          </cell>
          <cell r="K734">
            <v>437226.33</v>
          </cell>
        </row>
        <row r="735">
          <cell r="C735" t="str">
            <v xml:space="preserve">            TDS-194C@1% - WORKS CONTRACT                                                                        </v>
          </cell>
          <cell r="E735">
            <v>62735.45</v>
          </cell>
          <cell r="F735">
            <v>62736</v>
          </cell>
          <cell r="G735">
            <v>32008.2</v>
          </cell>
          <cell r="I735">
            <v>32007.65</v>
          </cell>
          <cell r="J735">
            <v>0</v>
          </cell>
          <cell r="K735">
            <v>32007.65</v>
          </cell>
        </row>
        <row r="736">
          <cell r="C736" t="str">
            <v xml:space="preserve">            TDS-194C@2% - WORKS CONTRACT                                                                        </v>
          </cell>
          <cell r="E736">
            <v>166640.06</v>
          </cell>
          <cell r="F736">
            <v>166640</v>
          </cell>
          <cell r="G736">
            <v>120075.7</v>
          </cell>
          <cell r="I736">
            <v>120075.76</v>
          </cell>
          <cell r="J736">
            <v>0</v>
          </cell>
          <cell r="K736">
            <v>120075.76</v>
          </cell>
        </row>
        <row r="737">
          <cell r="C737" t="str">
            <v xml:space="preserve">            TDS-194H@5% COMMISSION /BROKERAGE                                                                   </v>
          </cell>
          <cell r="E737">
            <v>342829.25</v>
          </cell>
          <cell r="F737">
            <v>342829</v>
          </cell>
          <cell r="G737">
            <v>50650</v>
          </cell>
          <cell r="I737">
            <v>50650.25</v>
          </cell>
          <cell r="J737">
            <v>0</v>
          </cell>
          <cell r="K737">
            <v>50650.25</v>
          </cell>
        </row>
        <row r="738">
          <cell r="C738" t="str">
            <v xml:space="preserve">            TDS-194I@10% - RENT LAND&amp;BUILDINGS/FURNITURE&amp;FIXTURE                                                </v>
          </cell>
          <cell r="E738">
            <v>421051.8</v>
          </cell>
          <cell r="F738">
            <v>421052</v>
          </cell>
          <cell r="G738">
            <v>377984.3</v>
          </cell>
          <cell r="I738">
            <v>377984.1</v>
          </cell>
          <cell r="J738">
            <v>0</v>
          </cell>
          <cell r="K738">
            <v>377984.1</v>
          </cell>
        </row>
        <row r="739">
          <cell r="C739" t="str">
            <v xml:space="preserve">            TDS-194J@10% - FEES / ROYALTY (OTHERS)                                                              </v>
          </cell>
          <cell r="E739">
            <v>215893</v>
          </cell>
          <cell r="F739">
            <v>236052</v>
          </cell>
          <cell r="G739">
            <v>104267.3</v>
          </cell>
          <cell r="I739">
            <v>84108.3</v>
          </cell>
          <cell r="J739">
            <v>0</v>
          </cell>
          <cell r="K739">
            <v>84108.3</v>
          </cell>
        </row>
        <row r="740">
          <cell r="C740" t="str">
            <v xml:space="preserve">            TDS-194J@2% -FEES FOR TECHNICAL SERVICES / ROYALTY (CINEMATOGRAPHIC FILMS)                          </v>
          </cell>
          <cell r="E740">
            <v>7908</v>
          </cell>
          <cell r="G740">
            <v>4654</v>
          </cell>
          <cell r="I740">
            <v>12562</v>
          </cell>
          <cell r="J740">
            <v>0</v>
          </cell>
          <cell r="K740">
            <v>12562</v>
          </cell>
        </row>
        <row r="741">
          <cell r="C741" t="str">
            <v xml:space="preserve">            TDS-194Q@0.1% - PURCHASE OF GOODS                                                                   </v>
          </cell>
          <cell r="E741">
            <v>20724</v>
          </cell>
          <cell r="F741">
            <v>20724</v>
          </cell>
          <cell r="G741">
            <v>26447.97</v>
          </cell>
          <cell r="I741">
            <v>26447.97</v>
          </cell>
          <cell r="J741">
            <v>0</v>
          </cell>
          <cell r="K741">
            <v>26447.97</v>
          </cell>
        </row>
        <row r="742">
          <cell r="C742" t="str">
            <v xml:space="preserve">            TDS-92B-NON GOVT EMPLOYEE                                                                           </v>
          </cell>
          <cell r="E742">
            <v>153360</v>
          </cell>
          <cell r="F742">
            <v>153360</v>
          </cell>
          <cell r="G742">
            <v>163000</v>
          </cell>
          <cell r="I742">
            <v>163000</v>
          </cell>
          <cell r="J742">
            <v>0</v>
          </cell>
          <cell r="K742">
            <v>163000</v>
          </cell>
        </row>
        <row r="743">
          <cell r="C743" t="str">
            <v xml:space="preserve">    OTHER LIABILITY</v>
          </cell>
          <cell r="E743">
            <v>2804859</v>
          </cell>
          <cell r="I743">
            <v>2804859</v>
          </cell>
          <cell r="J743">
            <v>0</v>
          </cell>
          <cell r="K743">
            <v>2804859</v>
          </cell>
        </row>
        <row r="744">
          <cell r="C744" t="str">
            <v xml:space="preserve">        SECURITY DEPOSIT RECD</v>
          </cell>
          <cell r="E744">
            <v>2800000</v>
          </cell>
          <cell r="I744">
            <v>2800000</v>
          </cell>
          <cell r="J744">
            <v>0</v>
          </cell>
          <cell r="K744">
            <v>2800000</v>
          </cell>
        </row>
        <row r="745">
          <cell r="C745" t="str">
            <v xml:space="preserve">            A R CLOTHING CO- SECURITY DEPOSIT                                                                   </v>
          </cell>
          <cell r="E745">
            <v>500000</v>
          </cell>
          <cell r="I745">
            <v>500000</v>
          </cell>
          <cell r="J745">
            <v>0</v>
          </cell>
          <cell r="K745">
            <v>500000</v>
          </cell>
        </row>
        <row r="746">
          <cell r="C746" t="str">
            <v xml:space="preserve">            KS SELECTIONS PRIVATE LIMITED - SECURITY DEPOSITS                                                   </v>
          </cell>
          <cell r="E746">
            <v>500000</v>
          </cell>
          <cell r="I746">
            <v>500000</v>
          </cell>
          <cell r="J746">
            <v>0</v>
          </cell>
          <cell r="K746">
            <v>500000</v>
          </cell>
        </row>
        <row r="747">
          <cell r="C747" t="str">
            <v xml:space="preserve">            KUMAR CLOTHING CO - SECURITY DEPOSIT -                                                              </v>
          </cell>
          <cell r="E747">
            <v>1100000</v>
          </cell>
          <cell r="I747">
            <v>1100000</v>
          </cell>
          <cell r="J747">
            <v>0</v>
          </cell>
          <cell r="K747">
            <v>1100000</v>
          </cell>
        </row>
        <row r="748">
          <cell r="C748" t="str">
            <v xml:space="preserve">            PANCHAJANYA FASHIONS PVT LTD - SECURITY DEPOSIT                                                     </v>
          </cell>
          <cell r="E748">
            <v>200000</v>
          </cell>
          <cell r="I748">
            <v>200000</v>
          </cell>
          <cell r="J748">
            <v>0</v>
          </cell>
          <cell r="K748">
            <v>200000</v>
          </cell>
        </row>
        <row r="749">
          <cell r="C749" t="str">
            <v xml:space="preserve">            WARDROBE (JMD CREATIONS)- SECURITY DEPOSIT                                                          </v>
          </cell>
          <cell r="E749">
            <v>500000</v>
          </cell>
          <cell r="I749">
            <v>500000</v>
          </cell>
          <cell r="J749">
            <v>0</v>
          </cell>
          <cell r="K749">
            <v>500000</v>
          </cell>
        </row>
        <row r="750">
          <cell r="C750" t="str">
            <v xml:space="preserve">        UNITED INDIA INSURANCE COMPANY LIMITED -BANAGLORE</v>
          </cell>
          <cell r="E750">
            <v>4859</v>
          </cell>
          <cell r="I750">
            <v>4859</v>
          </cell>
          <cell r="J750">
            <v>0</v>
          </cell>
          <cell r="K750">
            <v>4859</v>
          </cell>
        </row>
        <row r="751">
          <cell r="C751" t="str">
            <v xml:space="preserve">    SUNDRY CREDITORS</v>
          </cell>
          <cell r="E751">
            <v>94030545.640000001</v>
          </cell>
          <cell r="F751">
            <v>84250939.239999995</v>
          </cell>
          <cell r="G751">
            <v>72260651.719999999</v>
          </cell>
          <cell r="I751">
            <v>82040258.120000005</v>
          </cell>
          <cell r="J751">
            <v>0</v>
          </cell>
          <cell r="K751">
            <v>82040258.120000005</v>
          </cell>
        </row>
        <row r="752">
          <cell r="C752" t="str">
            <v xml:space="preserve">        CONSUMABLES</v>
          </cell>
          <cell r="E752">
            <v>821489.26</v>
          </cell>
          <cell r="F752">
            <v>309474.76</v>
          </cell>
          <cell r="G752">
            <v>241025.52</v>
          </cell>
          <cell r="I752">
            <v>753040.02</v>
          </cell>
          <cell r="J752">
            <v>0</v>
          </cell>
          <cell r="K752">
            <v>753040.02</v>
          </cell>
        </row>
        <row r="753">
          <cell r="C753" t="str">
            <v xml:space="preserve">            CONSUMBALES</v>
          </cell>
          <cell r="E753">
            <v>821489.26</v>
          </cell>
          <cell r="F753">
            <v>309474.76</v>
          </cell>
          <cell r="G753">
            <v>241025.52</v>
          </cell>
          <cell r="I753">
            <v>753040.02</v>
          </cell>
          <cell r="J753">
            <v>0</v>
          </cell>
          <cell r="K753">
            <v>753040.02</v>
          </cell>
        </row>
        <row r="754">
          <cell r="C754" t="str">
            <v xml:space="preserve">                HANUMAN CHEMICALS             -BANGALORE</v>
          </cell>
          <cell r="E754">
            <v>192772.26</v>
          </cell>
          <cell r="F754">
            <v>96383.76</v>
          </cell>
          <cell r="G754">
            <v>74335.820000000007</v>
          </cell>
          <cell r="I754">
            <v>170724.32</v>
          </cell>
          <cell r="J754">
            <v>0</v>
          </cell>
          <cell r="K754">
            <v>170724.32</v>
          </cell>
        </row>
        <row r="755">
          <cell r="C755" t="str">
            <v xml:space="preserve">                NEEDLES  MARKETING (P) LTD    -BANGALORE</v>
          </cell>
          <cell r="E755">
            <v>578877</v>
          </cell>
          <cell r="F755">
            <v>213091</v>
          </cell>
          <cell r="G755">
            <v>163149.70000000001</v>
          </cell>
          <cell r="I755">
            <v>528935.69999999995</v>
          </cell>
          <cell r="J755">
            <v>0</v>
          </cell>
          <cell r="K755">
            <v>528935.69999999995</v>
          </cell>
        </row>
        <row r="756">
          <cell r="C756" t="str">
            <v xml:space="preserve">                SUNSHINE GARMENT FINISHING EQUIPMEN -BANGALORE</v>
          </cell>
          <cell r="E756">
            <v>36344</v>
          </cell>
          <cell r="G756">
            <v>3540</v>
          </cell>
          <cell r="I756">
            <v>39884</v>
          </cell>
          <cell r="J756">
            <v>0</v>
          </cell>
          <cell r="K756">
            <v>39884</v>
          </cell>
        </row>
        <row r="757">
          <cell r="C757" t="str">
            <v xml:space="preserve">                YASH INTERNATIONAL            -BANAGLORE</v>
          </cell>
          <cell r="E757">
            <v>13496</v>
          </cell>
          <cell r="I757">
            <v>13496</v>
          </cell>
          <cell r="J757">
            <v>0</v>
          </cell>
          <cell r="K757">
            <v>13496</v>
          </cell>
        </row>
        <row r="758">
          <cell r="C758" t="str">
            <v xml:space="preserve">        EXPENSE</v>
          </cell>
          <cell r="E758">
            <v>20576356.460000001</v>
          </cell>
          <cell r="F758">
            <v>30176799.460000001</v>
          </cell>
          <cell r="G758">
            <v>26222589.809999999</v>
          </cell>
          <cell r="I758">
            <v>16622146.810000001</v>
          </cell>
          <cell r="J758">
            <v>0</v>
          </cell>
          <cell r="K758">
            <v>16622146.810000001</v>
          </cell>
        </row>
        <row r="759">
          <cell r="C759" t="str">
            <v xml:space="preserve">            OTHER EXPENSE</v>
          </cell>
          <cell r="E759">
            <v>2523001.6800000002</v>
          </cell>
          <cell r="F759">
            <v>3765610.22</v>
          </cell>
          <cell r="G759">
            <v>2234387.12</v>
          </cell>
          <cell r="I759">
            <v>991778.58</v>
          </cell>
          <cell r="J759">
            <v>0</v>
          </cell>
          <cell r="K759">
            <v>991778.58</v>
          </cell>
        </row>
        <row r="760">
          <cell r="C760" t="str">
            <v xml:space="preserve">                A R KOLOR KRAFT               -BANGALORE</v>
          </cell>
          <cell r="E760">
            <v>13230</v>
          </cell>
          <cell r="I760">
            <v>13230</v>
          </cell>
          <cell r="J760">
            <v>0</v>
          </cell>
          <cell r="K760">
            <v>13230</v>
          </cell>
        </row>
        <row r="761">
          <cell r="C761" t="str">
            <v xml:space="preserve">                AD WAVE CREATIONS             -BANAGLORE</v>
          </cell>
          <cell r="E761">
            <v>1194.76</v>
          </cell>
          <cell r="I761">
            <v>1194.76</v>
          </cell>
          <cell r="J761">
            <v>0</v>
          </cell>
          <cell r="K761">
            <v>1194.76</v>
          </cell>
        </row>
        <row r="762">
          <cell r="C762" t="str">
            <v xml:space="preserve">                ADECCO INDIA PVT LTD          -BANGALORE</v>
          </cell>
          <cell r="E762">
            <v>0</v>
          </cell>
          <cell r="I762">
            <v>0</v>
          </cell>
          <cell r="J762">
            <v>0</v>
          </cell>
          <cell r="K762">
            <v>0</v>
          </cell>
        </row>
        <row r="763">
          <cell r="C763" t="str">
            <v xml:space="preserve">                AMERICAN EXPRESS 372293198281009 -BANGALORE</v>
          </cell>
          <cell r="E763">
            <v>667659.12</v>
          </cell>
          <cell r="F763">
            <v>981842</v>
          </cell>
          <cell r="G763">
            <v>209467</v>
          </cell>
          <cell r="H763">
            <v>104715.88</v>
          </cell>
          <cell r="J763">
            <v>-104715.88</v>
          </cell>
          <cell r="K763">
            <v>-104715.88</v>
          </cell>
        </row>
        <row r="764">
          <cell r="C764" t="str">
            <v xml:space="preserve">                BINODH SHAH                                                                                         </v>
          </cell>
          <cell r="G764">
            <v>7890</v>
          </cell>
          <cell r="I764">
            <v>7890</v>
          </cell>
          <cell r="J764">
            <v>0</v>
          </cell>
          <cell r="K764">
            <v>7890</v>
          </cell>
        </row>
        <row r="765">
          <cell r="C765" t="str">
            <v xml:space="preserve">                BSNL-(BHARAT SANCHAR NIGAM LIMITED) -BANGALORE</v>
          </cell>
          <cell r="F765">
            <v>16973</v>
          </cell>
          <cell r="G765">
            <v>16973</v>
          </cell>
          <cell r="J765">
            <v>0</v>
          </cell>
          <cell r="K765">
            <v>0</v>
          </cell>
        </row>
        <row r="766">
          <cell r="C766" t="str">
            <v xml:space="preserve">                PANDIT CARGO                  -BANGALORE</v>
          </cell>
          <cell r="E766">
            <v>60977.4</v>
          </cell>
          <cell r="F766">
            <v>115977</v>
          </cell>
          <cell r="G766">
            <v>109271</v>
          </cell>
          <cell r="I766">
            <v>54271.4</v>
          </cell>
          <cell r="J766">
            <v>0</v>
          </cell>
          <cell r="K766">
            <v>54271.4</v>
          </cell>
        </row>
        <row r="767">
          <cell r="C767" t="str">
            <v xml:space="preserve">                PAVAN ELECTRICALS             -BANGALORE</v>
          </cell>
          <cell r="E767">
            <v>34304.400000000001</v>
          </cell>
          <cell r="I767">
            <v>34304.400000000001</v>
          </cell>
          <cell r="J767">
            <v>0</v>
          </cell>
          <cell r="K767">
            <v>34304.400000000001</v>
          </cell>
        </row>
        <row r="768">
          <cell r="C768" t="str">
            <v xml:space="preserve">                QODE QUAY TECHNOLOGIES PRIVATE LIMITED -PUNE</v>
          </cell>
          <cell r="G768">
            <v>95580</v>
          </cell>
          <cell r="I768">
            <v>95580</v>
          </cell>
          <cell r="J768">
            <v>0</v>
          </cell>
          <cell r="K768">
            <v>95580</v>
          </cell>
        </row>
        <row r="769">
          <cell r="C769" t="str">
            <v xml:space="preserve">                RCPL LOGISTICS PVT  LTD       -BANAGLORE</v>
          </cell>
          <cell r="E769">
            <v>31506</v>
          </cell>
          <cell r="F769">
            <v>50492</v>
          </cell>
          <cell r="G769">
            <v>18953</v>
          </cell>
          <cell r="H769">
            <v>33</v>
          </cell>
          <cell r="J769">
            <v>-33</v>
          </cell>
          <cell r="K769">
            <v>-33</v>
          </cell>
        </row>
        <row r="770">
          <cell r="C770" t="str">
            <v xml:space="preserve">                S.L.R. ENTERPRISES            -BANGALORE</v>
          </cell>
          <cell r="F770">
            <v>100562.22</v>
          </cell>
          <cell r="G770">
            <v>150816</v>
          </cell>
          <cell r="I770">
            <v>50253.78</v>
          </cell>
          <cell r="J770">
            <v>0</v>
          </cell>
          <cell r="K770">
            <v>50253.78</v>
          </cell>
        </row>
        <row r="771">
          <cell r="C771" t="str">
            <v xml:space="preserve">                SAHANA LOGISTICS PVT LTD      -BANGALORE</v>
          </cell>
          <cell r="E771">
            <v>5364</v>
          </cell>
          <cell r="F771">
            <v>7503</v>
          </cell>
          <cell r="G771">
            <v>7503.12</v>
          </cell>
          <cell r="I771">
            <v>5364.12</v>
          </cell>
          <cell r="J771">
            <v>0</v>
          </cell>
          <cell r="K771">
            <v>5364.12</v>
          </cell>
        </row>
        <row r="772">
          <cell r="C772" t="str">
            <v xml:space="preserve">                SCB CREDIT CARD NO.4541-9823-3633-2454 (RDC) -BANGALORE</v>
          </cell>
          <cell r="F772">
            <v>547671</v>
          </cell>
          <cell r="G772">
            <v>547671</v>
          </cell>
          <cell r="J772">
            <v>0</v>
          </cell>
          <cell r="K772">
            <v>0</v>
          </cell>
        </row>
        <row r="773">
          <cell r="C773" t="str">
            <v xml:space="preserve">                SHARMA TRANSPORTS             -BANGALORE</v>
          </cell>
          <cell r="E773">
            <v>2370</v>
          </cell>
          <cell r="F773">
            <v>911</v>
          </cell>
          <cell r="I773">
            <v>1459</v>
          </cell>
          <cell r="J773">
            <v>0</v>
          </cell>
          <cell r="K773">
            <v>1459</v>
          </cell>
        </row>
        <row r="774">
          <cell r="C774" t="str">
            <v xml:space="preserve">                SRE AMBAL GARMENTS            -TIRUPUR</v>
          </cell>
          <cell r="E774">
            <v>1133982</v>
          </cell>
          <cell r="F774">
            <v>1712611</v>
          </cell>
          <cell r="G774">
            <v>840541</v>
          </cell>
          <cell r="I774">
            <v>261912</v>
          </cell>
          <cell r="J774">
            <v>0</v>
          </cell>
          <cell r="K774">
            <v>261912</v>
          </cell>
        </row>
        <row r="775">
          <cell r="C775" t="str">
            <v xml:space="preserve">                SRI SRINIVASA ENTERPRISES     -BANGALORE</v>
          </cell>
          <cell r="E775">
            <v>566674</v>
          </cell>
          <cell r="I775">
            <v>566674</v>
          </cell>
          <cell r="J775">
            <v>0</v>
          </cell>
          <cell r="K775">
            <v>566674</v>
          </cell>
        </row>
        <row r="776">
          <cell r="C776" t="str">
            <v xml:space="preserve">                SUPER TRADE BULK CARGO        -TIRUPUR</v>
          </cell>
          <cell r="E776">
            <v>22861</v>
          </cell>
          <cell r="I776">
            <v>22861</v>
          </cell>
          <cell r="J776">
            <v>0</v>
          </cell>
          <cell r="K776">
            <v>22861</v>
          </cell>
        </row>
        <row r="777">
          <cell r="C777" t="str">
            <v xml:space="preserve">                SUPREME TRANSPORT SOLUTIONS  PVT  LTD -BANGALORE</v>
          </cell>
          <cell r="D777">
            <v>17121</v>
          </cell>
          <cell r="F777">
            <v>231068</v>
          </cell>
          <cell r="G777">
            <v>229722</v>
          </cell>
          <cell r="H777">
            <v>18467</v>
          </cell>
          <cell r="J777">
            <v>-18467</v>
          </cell>
          <cell r="K777">
            <v>-18467</v>
          </cell>
        </row>
        <row r="778">
          <cell r="C778" t="str">
            <v xml:space="preserve">            A &amp; A GRAPHICS                                                                                      </v>
          </cell>
          <cell r="D778">
            <v>3000</v>
          </cell>
          <cell r="H778">
            <v>3000</v>
          </cell>
          <cell r="J778">
            <v>-3000</v>
          </cell>
          <cell r="K778">
            <v>-3000</v>
          </cell>
        </row>
        <row r="779">
          <cell r="C779" t="str">
            <v xml:space="preserve">            A.P. ENTERPRISES              -BANAGLORE</v>
          </cell>
          <cell r="E779">
            <v>171988</v>
          </cell>
          <cell r="F779">
            <v>73993</v>
          </cell>
          <cell r="I779">
            <v>97995</v>
          </cell>
          <cell r="J779">
            <v>0</v>
          </cell>
          <cell r="K779">
            <v>97995</v>
          </cell>
        </row>
        <row r="780">
          <cell r="C780" t="str">
            <v xml:space="preserve">            A.S. DYEING                   -BANGALORE</v>
          </cell>
          <cell r="E780">
            <v>6971</v>
          </cell>
          <cell r="F780">
            <v>14798</v>
          </cell>
          <cell r="G780">
            <v>15332.4</v>
          </cell>
          <cell r="I780">
            <v>7505.4</v>
          </cell>
          <cell r="J780">
            <v>0</v>
          </cell>
          <cell r="K780">
            <v>7505.4</v>
          </cell>
        </row>
        <row r="781">
          <cell r="C781" t="str">
            <v xml:space="preserve">            ABS QE ASSURANCE SERVICES PRIVATE LIMITED -MUMBAI</v>
          </cell>
          <cell r="D781">
            <v>163860</v>
          </cell>
          <cell r="F781">
            <v>118260</v>
          </cell>
          <cell r="G781">
            <v>45762.84</v>
          </cell>
          <cell r="H781">
            <v>236357.16</v>
          </cell>
          <cell r="J781">
            <v>-236357.16</v>
          </cell>
          <cell r="K781">
            <v>-236357.16</v>
          </cell>
        </row>
        <row r="782">
          <cell r="C782" t="str">
            <v xml:space="preserve">            ACC CLOTHING LLP              -BANAGLORE</v>
          </cell>
          <cell r="E782">
            <v>693</v>
          </cell>
          <cell r="F782">
            <v>57259</v>
          </cell>
          <cell r="G782">
            <v>68190</v>
          </cell>
          <cell r="I782">
            <v>11624</v>
          </cell>
          <cell r="J782">
            <v>0</v>
          </cell>
          <cell r="K782">
            <v>11624</v>
          </cell>
        </row>
        <row r="783">
          <cell r="C783" t="str">
            <v xml:space="preserve">            ADISHWAR INDIA LIMITED                                                                              </v>
          </cell>
          <cell r="E783">
            <v>1079.05</v>
          </cell>
          <cell r="I783">
            <v>1079.05</v>
          </cell>
          <cell r="J783">
            <v>0</v>
          </cell>
          <cell r="K783">
            <v>1079.05</v>
          </cell>
        </row>
        <row r="784">
          <cell r="C784" t="str">
            <v xml:space="preserve">            AIRTEL-(BHARTI  AIRTEL  LTD)  -BANGALORE</v>
          </cell>
          <cell r="F784">
            <v>19660.68</v>
          </cell>
          <cell r="G784">
            <v>24698.7</v>
          </cell>
          <cell r="I784">
            <v>5038.0200000000004</v>
          </cell>
          <cell r="J784">
            <v>0</v>
          </cell>
          <cell r="K784">
            <v>5038.0200000000004</v>
          </cell>
        </row>
        <row r="785">
          <cell r="C785" t="str">
            <v xml:space="preserve">            AK ENTERPRISES                -BENGALURU</v>
          </cell>
          <cell r="F785">
            <v>24452</v>
          </cell>
          <cell r="H785">
            <v>24452</v>
          </cell>
          <cell r="J785">
            <v>-24452</v>
          </cell>
          <cell r="K785">
            <v>-24452</v>
          </cell>
        </row>
        <row r="786">
          <cell r="C786" t="str">
            <v xml:space="preserve">            AKHIL KHAN                                                                                          </v>
          </cell>
          <cell r="F786">
            <v>40040</v>
          </cell>
          <cell r="H786">
            <v>40040</v>
          </cell>
          <cell r="J786">
            <v>-40040</v>
          </cell>
          <cell r="K786">
            <v>-40040</v>
          </cell>
        </row>
        <row r="787">
          <cell r="C787" t="str">
            <v xml:space="preserve">            AKSHARA PRINTS                -BANAGLORE</v>
          </cell>
          <cell r="E787">
            <v>403588</v>
          </cell>
          <cell r="F787">
            <v>110260</v>
          </cell>
          <cell r="G787">
            <v>94862.2</v>
          </cell>
          <cell r="I787">
            <v>388190.2</v>
          </cell>
          <cell r="J787">
            <v>0</v>
          </cell>
          <cell r="K787">
            <v>388190.2</v>
          </cell>
        </row>
        <row r="788">
          <cell r="C788" t="str">
            <v xml:space="preserve">            ALANKAR ENTERPRISES           -BANAGLORE</v>
          </cell>
          <cell r="E788">
            <v>0.66</v>
          </cell>
          <cell r="F788">
            <v>0.66</v>
          </cell>
          <cell r="J788">
            <v>0</v>
          </cell>
          <cell r="K788">
            <v>0</v>
          </cell>
        </row>
        <row r="789">
          <cell r="C789" t="str">
            <v xml:space="preserve">            ALLIANCE AIR AVIATION LIMITED-DELHI                                                                 </v>
          </cell>
          <cell r="E789">
            <v>53932</v>
          </cell>
          <cell r="I789">
            <v>53932</v>
          </cell>
          <cell r="J789">
            <v>0</v>
          </cell>
          <cell r="K789">
            <v>53932</v>
          </cell>
        </row>
        <row r="790">
          <cell r="C790" t="str">
            <v xml:space="preserve">            ALLIANCE AIR AVIATION LIMITED-MP                                                                    </v>
          </cell>
          <cell r="E790">
            <v>25262</v>
          </cell>
          <cell r="I790">
            <v>25262</v>
          </cell>
          <cell r="J790">
            <v>0</v>
          </cell>
          <cell r="K790">
            <v>25262</v>
          </cell>
        </row>
        <row r="791">
          <cell r="C791" t="str">
            <v xml:space="preserve">            ALPHA ACE                     -BANAGLORE</v>
          </cell>
          <cell r="E791">
            <v>0.5</v>
          </cell>
          <cell r="F791">
            <v>0.5</v>
          </cell>
          <cell r="J791">
            <v>0</v>
          </cell>
          <cell r="K791">
            <v>0</v>
          </cell>
        </row>
        <row r="792">
          <cell r="C792" t="str">
            <v xml:space="preserve">            AMITH GARMENT SERVICES        -BANAGLORE</v>
          </cell>
          <cell r="D792">
            <v>1864</v>
          </cell>
          <cell r="G792">
            <v>30786</v>
          </cell>
          <cell r="I792">
            <v>28922</v>
          </cell>
          <cell r="J792">
            <v>0</v>
          </cell>
          <cell r="K792">
            <v>28922</v>
          </cell>
        </row>
        <row r="793">
          <cell r="C793" t="str">
            <v xml:space="preserve">            ANIL SOOD - EXPENSES                                                                                </v>
          </cell>
          <cell r="E793">
            <v>15018</v>
          </cell>
          <cell r="F793">
            <v>65018</v>
          </cell>
          <cell r="G793">
            <v>58440</v>
          </cell>
          <cell r="I793">
            <v>8440</v>
          </cell>
          <cell r="J793">
            <v>0</v>
          </cell>
          <cell r="K793">
            <v>8440</v>
          </cell>
        </row>
        <row r="794">
          <cell r="C794" t="str">
            <v xml:space="preserve">            ANKITA CREATION               -BANGALORE</v>
          </cell>
          <cell r="E794">
            <v>0.25</v>
          </cell>
          <cell r="F794">
            <v>0.25</v>
          </cell>
          <cell r="J794">
            <v>0</v>
          </cell>
          <cell r="K794">
            <v>0</v>
          </cell>
        </row>
        <row r="795">
          <cell r="C795" t="str">
            <v xml:space="preserve">            ANNAPURNA INDUSTRIAL HARDWARE &amp; ELECTRICAL -BANAGLORE</v>
          </cell>
          <cell r="D795">
            <v>1</v>
          </cell>
          <cell r="G795">
            <v>4465</v>
          </cell>
          <cell r="I795">
            <v>4464</v>
          </cell>
          <cell r="J795">
            <v>0</v>
          </cell>
          <cell r="K795">
            <v>4464</v>
          </cell>
        </row>
        <row r="796">
          <cell r="C796" t="str">
            <v xml:space="preserve">            APEX INDUSTRIAL SOLUTIONS     -BANAGLORE</v>
          </cell>
          <cell r="E796">
            <v>45379</v>
          </cell>
          <cell r="I796">
            <v>45379</v>
          </cell>
          <cell r="J796">
            <v>0</v>
          </cell>
          <cell r="K796">
            <v>45379</v>
          </cell>
        </row>
        <row r="797">
          <cell r="C797" t="str">
            <v xml:space="preserve">            APP ALLOYS PRIVATE LIMITED    -JODHPUR</v>
          </cell>
          <cell r="E797">
            <v>55300</v>
          </cell>
          <cell r="F797">
            <v>55300</v>
          </cell>
          <cell r="J797">
            <v>0</v>
          </cell>
          <cell r="K797">
            <v>0</v>
          </cell>
        </row>
        <row r="798">
          <cell r="C798" t="str">
            <v xml:space="preserve">            APPARELS1179                  -BANAGLORE</v>
          </cell>
          <cell r="E798">
            <v>11626</v>
          </cell>
          <cell r="I798">
            <v>11626</v>
          </cell>
          <cell r="J798">
            <v>0</v>
          </cell>
          <cell r="K798">
            <v>11626</v>
          </cell>
        </row>
        <row r="799">
          <cell r="C799" t="str">
            <v xml:space="preserve">            ASHA MOTOR SALES AND SERVICE  -TUMKUR</v>
          </cell>
          <cell r="F799">
            <v>29961</v>
          </cell>
          <cell r="G799">
            <v>29961</v>
          </cell>
          <cell r="J799">
            <v>0</v>
          </cell>
          <cell r="K799">
            <v>0</v>
          </cell>
        </row>
        <row r="800">
          <cell r="C800" t="str">
            <v xml:space="preserve">            ASHISH THYAGI ( EXPENSES ) NEW                                                                      </v>
          </cell>
          <cell r="D800">
            <v>68063</v>
          </cell>
          <cell r="F800">
            <v>60000</v>
          </cell>
          <cell r="G800">
            <v>39170</v>
          </cell>
          <cell r="H800">
            <v>88893</v>
          </cell>
          <cell r="J800">
            <v>-88893</v>
          </cell>
          <cell r="K800">
            <v>-88893</v>
          </cell>
        </row>
        <row r="801">
          <cell r="C801" t="str">
            <v xml:space="preserve">            ASHOK ENTERPRISES             -BANGALORE</v>
          </cell>
          <cell r="F801">
            <v>55000</v>
          </cell>
          <cell r="G801">
            <v>78854</v>
          </cell>
          <cell r="I801">
            <v>23854</v>
          </cell>
          <cell r="J801">
            <v>0</v>
          </cell>
          <cell r="K801">
            <v>23854</v>
          </cell>
        </row>
        <row r="802">
          <cell r="C802" t="str">
            <v xml:space="preserve">            ASIA PACIFIC LOGISTICS        -BANAGLORE</v>
          </cell>
          <cell r="G802">
            <v>9097</v>
          </cell>
          <cell r="I802">
            <v>9097</v>
          </cell>
          <cell r="J802">
            <v>0</v>
          </cell>
          <cell r="K802">
            <v>9097</v>
          </cell>
        </row>
        <row r="803">
          <cell r="C803" t="str">
            <v xml:space="preserve">            BANGALORE APPAREL MANUFACTURERS ASSOCIATION -BANAGLORE</v>
          </cell>
          <cell r="E803">
            <v>3540</v>
          </cell>
          <cell r="I803">
            <v>3540</v>
          </cell>
          <cell r="J803">
            <v>0</v>
          </cell>
          <cell r="K803">
            <v>3540</v>
          </cell>
        </row>
        <row r="804">
          <cell r="C804" t="str">
            <v xml:space="preserve">            BESCOM                        -BANGALORE</v>
          </cell>
          <cell r="E804">
            <v>682007.99</v>
          </cell>
          <cell r="F804">
            <v>1813197.29</v>
          </cell>
          <cell r="G804">
            <v>1988988</v>
          </cell>
          <cell r="I804">
            <v>857798.7</v>
          </cell>
          <cell r="J804">
            <v>0</v>
          </cell>
          <cell r="K804">
            <v>857798.7</v>
          </cell>
        </row>
        <row r="805">
          <cell r="C805" t="str">
            <v xml:space="preserve">            BHARATH COMPRESSORS &amp; INDUSTRIALS -BANGALORE</v>
          </cell>
          <cell r="E805">
            <v>2439</v>
          </cell>
          <cell r="F805">
            <v>2439</v>
          </cell>
          <cell r="J805">
            <v>0</v>
          </cell>
          <cell r="K805">
            <v>0</v>
          </cell>
        </row>
        <row r="806">
          <cell r="C806" t="str">
            <v xml:space="preserve">            BLISS INTERNATIONAL CARGO     -BANAGLORE</v>
          </cell>
          <cell r="E806">
            <v>0.86</v>
          </cell>
          <cell r="F806">
            <v>0.86</v>
          </cell>
          <cell r="J806">
            <v>0</v>
          </cell>
          <cell r="K806">
            <v>0</v>
          </cell>
        </row>
        <row r="807">
          <cell r="C807" t="str">
            <v xml:space="preserve">            BLUE DART EXPRESS LTD         -BANGALORE</v>
          </cell>
          <cell r="E807">
            <v>44480.55</v>
          </cell>
          <cell r="F807">
            <v>62695.18</v>
          </cell>
          <cell r="G807">
            <v>80518.97</v>
          </cell>
          <cell r="I807">
            <v>62304.34</v>
          </cell>
          <cell r="J807">
            <v>0</v>
          </cell>
          <cell r="K807">
            <v>62304.34</v>
          </cell>
        </row>
        <row r="808">
          <cell r="C808" t="str">
            <v xml:space="preserve">            BUDGET COURIERS PRIVATE LIMITED -BANGALORE</v>
          </cell>
          <cell r="D808">
            <v>8613.68</v>
          </cell>
          <cell r="H808">
            <v>8613.68</v>
          </cell>
          <cell r="J808">
            <v>-8613.68</v>
          </cell>
          <cell r="K808">
            <v>-8613.68</v>
          </cell>
        </row>
        <row r="809">
          <cell r="C809" t="str">
            <v xml:space="preserve">            BULLET LOGISTICS INDIA PVT LTD -BANAGLORE</v>
          </cell>
          <cell r="D809">
            <v>7024.76</v>
          </cell>
          <cell r="F809">
            <v>2984</v>
          </cell>
          <cell r="H809">
            <v>10008.76</v>
          </cell>
          <cell r="J809">
            <v>-10008.76</v>
          </cell>
          <cell r="K809">
            <v>-10008.76</v>
          </cell>
        </row>
        <row r="810">
          <cell r="C810" t="str">
            <v xml:space="preserve">            BUREAU VERITAS CONSUMER PRODUCTS SERVICES (INDIA) PVT LTD -BANAGLORE</v>
          </cell>
          <cell r="E810">
            <v>32365.119999999999</v>
          </cell>
          <cell r="F810">
            <v>42141</v>
          </cell>
          <cell r="G810">
            <v>38434.82</v>
          </cell>
          <cell r="I810">
            <v>28658.94</v>
          </cell>
          <cell r="J810">
            <v>0</v>
          </cell>
          <cell r="K810">
            <v>28658.94</v>
          </cell>
        </row>
        <row r="811">
          <cell r="C811" t="str">
            <v xml:space="preserve">            C T NAGARAJA                  -BANGALORE</v>
          </cell>
          <cell r="E811">
            <v>3741</v>
          </cell>
          <cell r="I811">
            <v>3741</v>
          </cell>
          <cell r="J811">
            <v>0</v>
          </cell>
          <cell r="K811">
            <v>3741</v>
          </cell>
        </row>
        <row r="812">
          <cell r="C812" t="str">
            <v xml:space="preserve">            CANARA CATERERS               -TUMKUR</v>
          </cell>
          <cell r="E812">
            <v>123354</v>
          </cell>
          <cell r="F812">
            <v>123354</v>
          </cell>
          <cell r="J812">
            <v>0</v>
          </cell>
          <cell r="K812">
            <v>0</v>
          </cell>
        </row>
        <row r="813">
          <cell r="C813" t="str">
            <v xml:space="preserve">            CEEPEE ELECTRONICS                                                                                  </v>
          </cell>
          <cell r="F813">
            <v>1593</v>
          </cell>
          <cell r="G813">
            <v>1593</v>
          </cell>
          <cell r="J813">
            <v>0</v>
          </cell>
          <cell r="K813">
            <v>0</v>
          </cell>
        </row>
        <row r="814">
          <cell r="C814" t="str">
            <v xml:space="preserve">            CHANDAN KUMAR DAS - EXPENSES                                                                        </v>
          </cell>
          <cell r="D814">
            <v>40000</v>
          </cell>
          <cell r="F814">
            <v>90000</v>
          </cell>
          <cell r="G814">
            <v>160860</v>
          </cell>
          <cell r="I814">
            <v>30860</v>
          </cell>
          <cell r="J814">
            <v>0</v>
          </cell>
          <cell r="K814">
            <v>30860</v>
          </cell>
        </row>
        <row r="815">
          <cell r="C815" t="str">
            <v xml:space="preserve">            CITI BANK CREDIT CARD (ARC)  5546-3770-1361-6117 -BANGALORE</v>
          </cell>
          <cell r="F815">
            <v>32678</v>
          </cell>
          <cell r="G815">
            <v>32678</v>
          </cell>
          <cell r="J815">
            <v>0</v>
          </cell>
          <cell r="K815">
            <v>0</v>
          </cell>
        </row>
        <row r="816">
          <cell r="C816" t="str">
            <v xml:space="preserve">            CITI BANK CREDIT CARD (SDC) 4304636300737000 -BANGALORE</v>
          </cell>
          <cell r="F816">
            <v>2903518</v>
          </cell>
          <cell r="G816">
            <v>2903518</v>
          </cell>
          <cell r="J816">
            <v>0</v>
          </cell>
          <cell r="K816">
            <v>0</v>
          </cell>
        </row>
        <row r="817">
          <cell r="C817" t="str">
            <v xml:space="preserve">            CLASSIC GARMENT PROCESSORS    -BANGLORE</v>
          </cell>
          <cell r="G817">
            <v>44411</v>
          </cell>
          <cell r="I817">
            <v>44411</v>
          </cell>
          <cell r="J817">
            <v>0</v>
          </cell>
          <cell r="K817">
            <v>44411</v>
          </cell>
        </row>
        <row r="818">
          <cell r="C818" t="str">
            <v xml:space="preserve">            COSMIC SOLUTIONS              -BANAGLORE</v>
          </cell>
          <cell r="E818">
            <v>56255</v>
          </cell>
          <cell r="F818">
            <v>45076</v>
          </cell>
          <cell r="I818">
            <v>11179</v>
          </cell>
          <cell r="J818">
            <v>0</v>
          </cell>
          <cell r="K818">
            <v>11179</v>
          </cell>
        </row>
        <row r="819">
          <cell r="C819" t="str">
            <v xml:space="preserve">            COSMOPOLITAN INDUSTRIAL SECURITY &amp; DETECTIVE SERVICES PVT LTD -BANAGLORE</v>
          </cell>
          <cell r="E819">
            <v>520634</v>
          </cell>
          <cell r="F819">
            <v>520634</v>
          </cell>
          <cell r="G819">
            <v>448459</v>
          </cell>
          <cell r="I819">
            <v>448459</v>
          </cell>
          <cell r="J819">
            <v>0</v>
          </cell>
          <cell r="K819">
            <v>448459</v>
          </cell>
        </row>
        <row r="820">
          <cell r="C820" t="str">
            <v xml:space="preserve">            CRESTMANN EVENTS UNLTD        -BANAGLORE</v>
          </cell>
          <cell r="E820">
            <v>0.2</v>
          </cell>
          <cell r="F820">
            <v>0.2</v>
          </cell>
          <cell r="J820">
            <v>0</v>
          </cell>
          <cell r="K820">
            <v>0</v>
          </cell>
        </row>
        <row r="821">
          <cell r="C821" t="str">
            <v xml:space="preserve">            DELHIVERY PVT LTD (SHOPIFY)                                                                         </v>
          </cell>
          <cell r="D821">
            <v>22480.52</v>
          </cell>
          <cell r="G821">
            <v>1447.86</v>
          </cell>
          <cell r="H821">
            <v>21032.66</v>
          </cell>
          <cell r="J821">
            <v>-21032.66</v>
          </cell>
          <cell r="K821">
            <v>-21032.66</v>
          </cell>
        </row>
        <row r="822">
          <cell r="C822" t="str">
            <v xml:space="preserve">            DHARNIISS TRADERS             -TIRUPUR</v>
          </cell>
          <cell r="D822">
            <v>616</v>
          </cell>
          <cell r="F822">
            <v>700</v>
          </cell>
          <cell r="G822">
            <v>301</v>
          </cell>
          <cell r="H822">
            <v>1015</v>
          </cell>
          <cell r="J822">
            <v>-1015</v>
          </cell>
          <cell r="K822">
            <v>-1015</v>
          </cell>
        </row>
        <row r="823">
          <cell r="C823" t="str">
            <v xml:space="preserve">            DHL EXPRESS INDIA PVT LTD     -BANGALORE</v>
          </cell>
          <cell r="D823">
            <v>1</v>
          </cell>
          <cell r="F823">
            <v>11895</v>
          </cell>
          <cell r="G823">
            <v>9073</v>
          </cell>
          <cell r="H823">
            <v>2823</v>
          </cell>
          <cell r="J823">
            <v>-2823</v>
          </cell>
          <cell r="K823">
            <v>-2823</v>
          </cell>
        </row>
        <row r="824">
          <cell r="C824" t="str">
            <v xml:space="preserve">            DINESH KUMAR D.B - ASM -EXPENSES                                                                    </v>
          </cell>
          <cell r="D824">
            <v>20877</v>
          </cell>
          <cell r="F824">
            <v>50000</v>
          </cell>
          <cell r="G824">
            <v>89129</v>
          </cell>
          <cell r="I824">
            <v>18252</v>
          </cell>
          <cell r="J824">
            <v>0</v>
          </cell>
          <cell r="K824">
            <v>18252</v>
          </cell>
        </row>
        <row r="825">
          <cell r="C825" t="str">
            <v xml:space="preserve">            DODDA BASAVESHWARA PARCEL CARRIERS -BELLARY</v>
          </cell>
          <cell r="E825">
            <v>8270</v>
          </cell>
          <cell r="I825">
            <v>8270</v>
          </cell>
          <cell r="J825">
            <v>0</v>
          </cell>
          <cell r="K825">
            <v>8270</v>
          </cell>
        </row>
        <row r="826">
          <cell r="C826" t="str">
            <v xml:space="preserve">            DR SAI PRASAD A.V             -TUMAKURU</v>
          </cell>
          <cell r="E826">
            <v>48000</v>
          </cell>
          <cell r="F826">
            <v>40000</v>
          </cell>
          <cell r="G826">
            <v>34800</v>
          </cell>
          <cell r="I826">
            <v>42800</v>
          </cell>
          <cell r="J826">
            <v>0</v>
          </cell>
          <cell r="K826">
            <v>42800</v>
          </cell>
        </row>
        <row r="827">
          <cell r="C827" t="str">
            <v xml:space="preserve">            DTDC ( GANESH ENTERPRISES)    -BANAGLORE</v>
          </cell>
          <cell r="E827">
            <v>6267.24</v>
          </cell>
          <cell r="F827">
            <v>27774</v>
          </cell>
          <cell r="G827">
            <v>40500</v>
          </cell>
          <cell r="I827">
            <v>18993.240000000002</v>
          </cell>
          <cell r="J827">
            <v>0</v>
          </cell>
          <cell r="K827">
            <v>18993.240000000002</v>
          </cell>
        </row>
        <row r="828">
          <cell r="C828" t="str">
            <v xml:space="preserve">            D-TECH MACHINERY              -BANAGLORE</v>
          </cell>
          <cell r="E828">
            <v>45303</v>
          </cell>
          <cell r="I828">
            <v>45303</v>
          </cell>
          <cell r="J828">
            <v>0</v>
          </cell>
          <cell r="K828">
            <v>45303</v>
          </cell>
        </row>
        <row r="829">
          <cell r="C829" t="str">
            <v xml:space="preserve">            ELPRO ENERGY DIMENSIONS PVT LTD -BANAGLORE</v>
          </cell>
          <cell r="E829">
            <v>32450</v>
          </cell>
          <cell r="I829">
            <v>32450</v>
          </cell>
          <cell r="J829">
            <v>0</v>
          </cell>
          <cell r="K829">
            <v>32450</v>
          </cell>
        </row>
        <row r="830">
          <cell r="C830" t="str">
            <v xml:space="preserve">            ESHWARI TEXTILES PROCESSING PVT LTD -BANGALORE</v>
          </cell>
          <cell r="G830">
            <v>1418</v>
          </cell>
          <cell r="I830">
            <v>1418</v>
          </cell>
          <cell r="J830">
            <v>0</v>
          </cell>
          <cell r="K830">
            <v>1418</v>
          </cell>
        </row>
        <row r="831">
          <cell r="C831" t="str">
            <v xml:space="preserve">            EUROFINS ASSURANCE INDIA PVT LTD -BANAGLORE</v>
          </cell>
          <cell r="D831">
            <v>137356</v>
          </cell>
          <cell r="H831">
            <v>137356</v>
          </cell>
          <cell r="J831">
            <v>-137356</v>
          </cell>
          <cell r="K831">
            <v>-137356</v>
          </cell>
        </row>
        <row r="832">
          <cell r="C832" t="str">
            <v xml:space="preserve">            EVER LOGISTICS                -BANGALORE</v>
          </cell>
          <cell r="E832">
            <v>2285070</v>
          </cell>
          <cell r="F832">
            <v>1715968</v>
          </cell>
          <cell r="G832">
            <v>846903</v>
          </cell>
          <cell r="I832">
            <v>1416005</v>
          </cell>
          <cell r="J832">
            <v>0</v>
          </cell>
          <cell r="K832">
            <v>1416005</v>
          </cell>
        </row>
        <row r="833">
          <cell r="C833" t="str">
            <v xml:space="preserve">            EVEREST TECHNOLOGY            -BANAGLORE</v>
          </cell>
          <cell r="G833">
            <v>20267.68</v>
          </cell>
          <cell r="I833">
            <v>20267.68</v>
          </cell>
          <cell r="J833">
            <v>0</v>
          </cell>
          <cell r="K833">
            <v>20267.68</v>
          </cell>
        </row>
        <row r="834">
          <cell r="C834" t="str">
            <v xml:space="preserve">            FAST WHEELS                                                                                         </v>
          </cell>
          <cell r="D834">
            <v>11201</v>
          </cell>
          <cell r="F834">
            <v>43792.3</v>
          </cell>
          <cell r="G834">
            <v>54993.3</v>
          </cell>
          <cell r="J834">
            <v>0</v>
          </cell>
          <cell r="K834">
            <v>0</v>
          </cell>
        </row>
        <row r="835">
          <cell r="C835" t="str">
            <v xml:space="preserve">            FLYWING CARGO PVT LTD                                                                               </v>
          </cell>
          <cell r="E835">
            <v>12479.68</v>
          </cell>
          <cell r="F835">
            <v>2570</v>
          </cell>
          <cell r="G835">
            <v>43294.52</v>
          </cell>
          <cell r="I835">
            <v>53204.2</v>
          </cell>
          <cell r="J835">
            <v>0</v>
          </cell>
          <cell r="K835">
            <v>53204.2</v>
          </cell>
        </row>
        <row r="836">
          <cell r="C836" t="str">
            <v xml:space="preserve">            FULL AND FINAL SETTLEMENT PAYABLE -STAFF CORPORATE                                                  </v>
          </cell>
          <cell r="E836">
            <v>86550</v>
          </cell>
          <cell r="F836">
            <v>663713</v>
          </cell>
          <cell r="G836">
            <v>535651</v>
          </cell>
          <cell r="H836">
            <v>41512</v>
          </cell>
          <cell r="J836">
            <v>-41512</v>
          </cell>
          <cell r="K836">
            <v>-41512</v>
          </cell>
        </row>
        <row r="837">
          <cell r="C837" t="str">
            <v xml:space="preserve">            FUTURE MARKET NETWORKS LTD    -SILIGURI</v>
          </cell>
          <cell r="E837">
            <v>95869.8</v>
          </cell>
          <cell r="F837">
            <v>312356</v>
          </cell>
          <cell r="G837">
            <v>354758.06</v>
          </cell>
          <cell r="I837">
            <v>138271.85999999999</v>
          </cell>
          <cell r="J837">
            <v>0</v>
          </cell>
          <cell r="K837">
            <v>138271.85999999999</v>
          </cell>
        </row>
        <row r="838">
          <cell r="C838" t="str">
            <v xml:space="preserve">            G  AMARNATH                   -BANGALORE</v>
          </cell>
          <cell r="E838">
            <v>19824</v>
          </cell>
          <cell r="F838">
            <v>19824</v>
          </cell>
          <cell r="G838">
            <v>23364</v>
          </cell>
          <cell r="I838">
            <v>23364</v>
          </cell>
          <cell r="J838">
            <v>0</v>
          </cell>
          <cell r="K838">
            <v>23364</v>
          </cell>
        </row>
        <row r="839">
          <cell r="C839" t="str">
            <v xml:space="preserve">            G ARUNAKSHI                   -BANGALORE</v>
          </cell>
          <cell r="D839">
            <v>418049</v>
          </cell>
          <cell r="F839">
            <v>2564645.2000000002</v>
          </cell>
          <cell r="G839">
            <v>2613822.2000000002</v>
          </cell>
          <cell r="H839">
            <v>368872</v>
          </cell>
          <cell r="J839">
            <v>-368872</v>
          </cell>
          <cell r="K839">
            <v>-368872</v>
          </cell>
        </row>
        <row r="840">
          <cell r="C840" t="str">
            <v xml:space="preserve">            G P SOLUTIONS                 -BANGALORE</v>
          </cell>
          <cell r="F840">
            <v>71458</v>
          </cell>
          <cell r="G840">
            <v>71458</v>
          </cell>
          <cell r="J840">
            <v>0</v>
          </cell>
          <cell r="K840">
            <v>0</v>
          </cell>
        </row>
        <row r="841">
          <cell r="C841" t="str">
            <v xml:space="preserve">            G.S SYSTEMS                   -BANGALORE</v>
          </cell>
          <cell r="E841">
            <v>4720.3999999999996</v>
          </cell>
          <cell r="F841">
            <v>7469</v>
          </cell>
          <cell r="G841">
            <v>3964.8</v>
          </cell>
          <cell r="I841">
            <v>1216.2</v>
          </cell>
          <cell r="J841">
            <v>0</v>
          </cell>
          <cell r="K841">
            <v>1216.2</v>
          </cell>
        </row>
        <row r="842">
          <cell r="C842" t="str">
            <v xml:space="preserve">            G.S.SRIDHAR AND ASSOCIATES    -BANGALORE</v>
          </cell>
          <cell r="E842">
            <v>86400</v>
          </cell>
          <cell r="F842">
            <v>9604</v>
          </cell>
          <cell r="I842">
            <v>76796</v>
          </cell>
          <cell r="J842">
            <v>0</v>
          </cell>
          <cell r="K842">
            <v>76796</v>
          </cell>
        </row>
        <row r="843">
          <cell r="C843" t="str">
            <v xml:space="preserve">            GANAPATI ELECTRIC CO.         -BANGALORE</v>
          </cell>
          <cell r="E843">
            <v>1239</v>
          </cell>
          <cell r="I843">
            <v>1239</v>
          </cell>
          <cell r="J843">
            <v>0</v>
          </cell>
          <cell r="K843">
            <v>1239</v>
          </cell>
        </row>
        <row r="844">
          <cell r="C844" t="str">
            <v xml:space="preserve">            GANESH HARDWARE &amp; STEEL       -BANAGLORE</v>
          </cell>
          <cell r="E844">
            <v>1147</v>
          </cell>
          <cell r="I844">
            <v>1147</v>
          </cell>
          <cell r="J844">
            <v>0</v>
          </cell>
          <cell r="K844">
            <v>1147</v>
          </cell>
        </row>
        <row r="845">
          <cell r="C845" t="str">
            <v xml:space="preserve">            GANGA FILLING CENTRE                                                                                </v>
          </cell>
          <cell r="E845">
            <v>370647.55</v>
          </cell>
          <cell r="F845">
            <v>668782.54</v>
          </cell>
          <cell r="G845">
            <v>542492.18999999994</v>
          </cell>
          <cell r="I845">
            <v>244357.2</v>
          </cell>
          <cell r="J845">
            <v>0</v>
          </cell>
          <cell r="K845">
            <v>244357.2</v>
          </cell>
        </row>
        <row r="846">
          <cell r="C846" t="str">
            <v xml:space="preserve">            GANGADHAR TRADERS             -BANAGLORE</v>
          </cell>
          <cell r="E846">
            <v>3985</v>
          </cell>
          <cell r="G846">
            <v>10795.96</v>
          </cell>
          <cell r="I846">
            <v>14780.96</v>
          </cell>
          <cell r="J846">
            <v>0</v>
          </cell>
          <cell r="K846">
            <v>14780.96</v>
          </cell>
        </row>
        <row r="847">
          <cell r="C847" t="str">
            <v xml:space="preserve">            GANGANARASAIAH ( CREATCE RENT)                                                                      </v>
          </cell>
          <cell r="E847">
            <v>9200</v>
          </cell>
          <cell r="F847">
            <v>27600</v>
          </cell>
          <cell r="G847">
            <v>36800</v>
          </cell>
          <cell r="I847">
            <v>18400</v>
          </cell>
          <cell r="J847">
            <v>0</v>
          </cell>
          <cell r="K847">
            <v>18400</v>
          </cell>
        </row>
        <row r="848">
          <cell r="C848" t="str">
            <v xml:space="preserve">            GANGOTHRI FIRE SERVICE        -BANAGLORE</v>
          </cell>
          <cell r="E848">
            <v>3100</v>
          </cell>
          <cell r="I848">
            <v>3100</v>
          </cell>
          <cell r="J848">
            <v>0</v>
          </cell>
          <cell r="K848">
            <v>3100</v>
          </cell>
        </row>
        <row r="849">
          <cell r="C849" t="str">
            <v xml:space="preserve">            GATI KINTETSU EXPRESS PVT LTD -19987001 -BANGALORE</v>
          </cell>
          <cell r="E849">
            <v>709305.8</v>
          </cell>
          <cell r="F849">
            <v>982748</v>
          </cell>
          <cell r="G849">
            <v>741646</v>
          </cell>
          <cell r="I849">
            <v>468203.8</v>
          </cell>
          <cell r="J849">
            <v>0</v>
          </cell>
          <cell r="K849">
            <v>468203.8</v>
          </cell>
        </row>
        <row r="850">
          <cell r="C850" t="str">
            <v xml:space="preserve">            GAUGE INTERNATIONAL           -BANAGLORE</v>
          </cell>
          <cell r="F850">
            <v>4720</v>
          </cell>
          <cell r="G850">
            <v>4720.3</v>
          </cell>
          <cell r="I850">
            <v>0.3</v>
          </cell>
          <cell r="J850">
            <v>0</v>
          </cell>
          <cell r="K850">
            <v>0.3</v>
          </cell>
        </row>
        <row r="851">
          <cell r="C851" t="str">
            <v xml:space="preserve">            GAUTAM PAUL                   -SILIGURI</v>
          </cell>
          <cell r="E851">
            <v>21600</v>
          </cell>
          <cell r="I851">
            <v>21600</v>
          </cell>
          <cell r="J851">
            <v>0</v>
          </cell>
          <cell r="K851">
            <v>21600</v>
          </cell>
        </row>
        <row r="852">
          <cell r="C852" t="str">
            <v xml:space="preserve">            GEM FURNISHINGS               -BANGALORE</v>
          </cell>
          <cell r="E852">
            <v>52</v>
          </cell>
          <cell r="F852">
            <v>52</v>
          </cell>
          <cell r="J852">
            <v>0</v>
          </cell>
          <cell r="K852">
            <v>0</v>
          </cell>
        </row>
        <row r="853">
          <cell r="C853" t="str">
            <v xml:space="preserve">            GEMINI DYEING &amp; PRINTING MILLS PVT LTD -BANGALORE</v>
          </cell>
          <cell r="G853">
            <v>26985</v>
          </cell>
          <cell r="I853">
            <v>26985</v>
          </cell>
          <cell r="J853">
            <v>0</v>
          </cell>
          <cell r="K853">
            <v>26985</v>
          </cell>
        </row>
        <row r="854">
          <cell r="C854" t="str">
            <v xml:space="preserve">            GOLDEN POWER SOLUTIONS        -BANGALORE</v>
          </cell>
          <cell r="E854">
            <v>9440</v>
          </cell>
          <cell r="F854">
            <v>18880</v>
          </cell>
          <cell r="G854">
            <v>18880</v>
          </cell>
          <cell r="I854">
            <v>9440</v>
          </cell>
          <cell r="J854">
            <v>0</v>
          </cell>
          <cell r="K854">
            <v>9440</v>
          </cell>
        </row>
        <row r="855">
          <cell r="C855" t="str">
            <v xml:space="preserve">            GOLDEN SUNRISE CATERING       -TUMAKURU</v>
          </cell>
          <cell r="F855">
            <v>270468</v>
          </cell>
          <cell r="G855">
            <v>377190</v>
          </cell>
          <cell r="I855">
            <v>106722</v>
          </cell>
          <cell r="J855">
            <v>0</v>
          </cell>
          <cell r="K855">
            <v>106722</v>
          </cell>
        </row>
        <row r="856">
          <cell r="C856" t="str">
            <v xml:space="preserve">            GVM GLOBAL FREIGHT PRIVATE LIMITED -BANAGLORE</v>
          </cell>
          <cell r="E856">
            <v>50682</v>
          </cell>
          <cell r="F856">
            <v>97605</v>
          </cell>
          <cell r="G856">
            <v>151070.57999999999</v>
          </cell>
          <cell r="I856">
            <v>104147.58</v>
          </cell>
          <cell r="J856">
            <v>0</v>
          </cell>
          <cell r="K856">
            <v>104147.58</v>
          </cell>
        </row>
        <row r="857">
          <cell r="C857" t="str">
            <v xml:space="preserve">            H.B. MINERALS                 -TUMKUR</v>
          </cell>
          <cell r="E857">
            <v>95544</v>
          </cell>
          <cell r="F857">
            <v>57240</v>
          </cell>
          <cell r="G857">
            <v>51550</v>
          </cell>
          <cell r="I857">
            <v>89854</v>
          </cell>
          <cell r="J857">
            <v>0</v>
          </cell>
          <cell r="K857">
            <v>89854</v>
          </cell>
        </row>
        <row r="858">
          <cell r="C858" t="str">
            <v xml:space="preserve">            HARI AQUA RO SYSTEMS          -BANAGLORE</v>
          </cell>
          <cell r="E858">
            <v>5546</v>
          </cell>
          <cell r="F858">
            <v>16083.4</v>
          </cell>
          <cell r="G858">
            <v>10537.4</v>
          </cell>
          <cell r="J858">
            <v>0</v>
          </cell>
          <cell r="K858">
            <v>0</v>
          </cell>
        </row>
        <row r="859">
          <cell r="C859" t="str">
            <v xml:space="preserve">            HARI CHAND ANAND &amp; CO         -BANGALORE</v>
          </cell>
          <cell r="F859">
            <v>10976</v>
          </cell>
          <cell r="G859">
            <v>10976</v>
          </cell>
          <cell r="J859">
            <v>0</v>
          </cell>
          <cell r="K859">
            <v>0</v>
          </cell>
        </row>
        <row r="860">
          <cell r="C860" t="str">
            <v xml:space="preserve">            HASH TAG ADVERTISING                                                                                </v>
          </cell>
          <cell r="E860">
            <v>14100</v>
          </cell>
          <cell r="I860">
            <v>14100</v>
          </cell>
          <cell r="J860">
            <v>0</v>
          </cell>
          <cell r="K860">
            <v>14100</v>
          </cell>
        </row>
        <row r="861">
          <cell r="C861" t="str">
            <v xml:space="preserve">            HDFC CREDIT CARD-4854 9808 0820 3873-ADC -BANGALORE</v>
          </cell>
          <cell r="F861">
            <v>1022355</v>
          </cell>
          <cell r="G861">
            <v>1022355</v>
          </cell>
          <cell r="J861">
            <v>0</v>
          </cell>
          <cell r="K861">
            <v>0</v>
          </cell>
        </row>
        <row r="862">
          <cell r="C862" t="str">
            <v xml:space="preserve">            HDFC CREDIT CARD-4854 9808 0820 9888 - DNC -BANGALORE</v>
          </cell>
          <cell r="E862">
            <v>1459027</v>
          </cell>
          <cell r="F862">
            <v>1730301.4</v>
          </cell>
          <cell r="G862">
            <v>209002.4</v>
          </cell>
          <cell r="H862">
            <v>62272</v>
          </cell>
          <cell r="J862">
            <v>-62272</v>
          </cell>
          <cell r="K862">
            <v>-62272</v>
          </cell>
        </row>
        <row r="863">
          <cell r="C863" t="str">
            <v xml:space="preserve">            IMMANUEL FIRE PROTECTION      -BANGALORE</v>
          </cell>
          <cell r="G863">
            <v>5900</v>
          </cell>
          <cell r="I863">
            <v>5900</v>
          </cell>
          <cell r="J863">
            <v>0</v>
          </cell>
          <cell r="K863">
            <v>5900</v>
          </cell>
        </row>
        <row r="864">
          <cell r="C864" t="str">
            <v xml:space="preserve">            INCORP ADVISORY SERVICES PRIVATE LIMITED -BANGALORE</v>
          </cell>
          <cell r="E864">
            <v>261900</v>
          </cell>
          <cell r="F864">
            <v>94500</v>
          </cell>
          <cell r="I864">
            <v>167400</v>
          </cell>
          <cell r="J864">
            <v>0</v>
          </cell>
          <cell r="K864">
            <v>167400</v>
          </cell>
        </row>
        <row r="865">
          <cell r="C865" t="str">
            <v xml:space="preserve">            INDIA LABELS                                                                                        </v>
          </cell>
          <cell r="F865">
            <v>22420</v>
          </cell>
          <cell r="G865">
            <v>22420</v>
          </cell>
          <cell r="J865">
            <v>0</v>
          </cell>
          <cell r="K865">
            <v>0</v>
          </cell>
        </row>
        <row r="866">
          <cell r="C866" t="str">
            <v xml:space="preserve">            INNOVATIVE SOLUTIONS          -MYSORE</v>
          </cell>
          <cell r="E866">
            <v>1</v>
          </cell>
          <cell r="F866">
            <v>1</v>
          </cell>
          <cell r="J866">
            <v>0</v>
          </cell>
          <cell r="K866">
            <v>0</v>
          </cell>
        </row>
        <row r="867">
          <cell r="C867" t="str">
            <v xml:space="preserve">            INTERTEK INDIA PVT LTD        -BANGALORE</v>
          </cell>
          <cell r="E867">
            <v>53291.71</v>
          </cell>
          <cell r="F867">
            <v>116367</v>
          </cell>
          <cell r="G867">
            <v>122297.84</v>
          </cell>
          <cell r="I867">
            <v>59222.55</v>
          </cell>
          <cell r="J867">
            <v>0</v>
          </cell>
          <cell r="K867">
            <v>59222.55</v>
          </cell>
        </row>
        <row r="868">
          <cell r="C868" t="str">
            <v xml:space="preserve">            JAI MARUTHI REFILLING SERVICE -BANGALORE</v>
          </cell>
          <cell r="E868">
            <v>7847</v>
          </cell>
          <cell r="F868">
            <v>10207</v>
          </cell>
          <cell r="G868">
            <v>9617</v>
          </cell>
          <cell r="I868">
            <v>7257</v>
          </cell>
          <cell r="J868">
            <v>0</v>
          </cell>
          <cell r="K868">
            <v>7257</v>
          </cell>
        </row>
        <row r="869">
          <cell r="C869" t="str">
            <v xml:space="preserve">            JALARAM ENTERPRISES           -BANAGLORE</v>
          </cell>
          <cell r="E869">
            <v>1.02</v>
          </cell>
          <cell r="F869">
            <v>1.02</v>
          </cell>
          <cell r="J869">
            <v>0</v>
          </cell>
          <cell r="K869">
            <v>0</v>
          </cell>
        </row>
        <row r="870">
          <cell r="C870" t="str">
            <v xml:space="preserve">            JEEVAN YADAV (EXPENSES) NEW                                                                         </v>
          </cell>
          <cell r="E870">
            <v>48207</v>
          </cell>
          <cell r="F870">
            <v>48207</v>
          </cell>
          <cell r="J870">
            <v>0</v>
          </cell>
          <cell r="K870">
            <v>0</v>
          </cell>
        </row>
        <row r="871">
          <cell r="C871" t="str">
            <v xml:space="preserve">            JITHENDRANATH PAI             -BANAGLORE</v>
          </cell>
          <cell r="E871">
            <v>13216</v>
          </cell>
          <cell r="I871">
            <v>13216</v>
          </cell>
          <cell r="J871">
            <v>0</v>
          </cell>
          <cell r="K871">
            <v>13216</v>
          </cell>
        </row>
        <row r="872">
          <cell r="C872" t="str">
            <v xml:space="preserve">            JYOTHI EMBROIDERY             -BANAGLORE</v>
          </cell>
          <cell r="E872">
            <v>4797</v>
          </cell>
          <cell r="F872">
            <v>4797</v>
          </cell>
          <cell r="J872">
            <v>0</v>
          </cell>
          <cell r="K872">
            <v>0</v>
          </cell>
        </row>
        <row r="873">
          <cell r="C873" t="str">
            <v xml:space="preserve">            K SURYAPRAKASH                -BANAGLORE</v>
          </cell>
          <cell r="D873">
            <v>15000</v>
          </cell>
          <cell r="F873">
            <v>13500</v>
          </cell>
          <cell r="G873">
            <v>13500</v>
          </cell>
          <cell r="H873">
            <v>15000</v>
          </cell>
          <cell r="J873">
            <v>-15000</v>
          </cell>
          <cell r="K873">
            <v>-15000</v>
          </cell>
        </row>
        <row r="874">
          <cell r="C874" t="str">
            <v xml:space="preserve">            K V S FASHIONS                -BANAGLORE</v>
          </cell>
          <cell r="E874">
            <v>0.64</v>
          </cell>
          <cell r="F874">
            <v>0.64</v>
          </cell>
          <cell r="J874">
            <v>0</v>
          </cell>
          <cell r="K874">
            <v>0</v>
          </cell>
        </row>
        <row r="875">
          <cell r="C875" t="str">
            <v xml:space="preserve">            KAY YES ENTERPRISES           -BANGALORE</v>
          </cell>
          <cell r="E875">
            <v>219348.28</v>
          </cell>
          <cell r="F875">
            <v>67266</v>
          </cell>
          <cell r="G875">
            <v>100455</v>
          </cell>
          <cell r="I875">
            <v>252537.28</v>
          </cell>
          <cell r="J875">
            <v>0</v>
          </cell>
          <cell r="K875">
            <v>252537.28</v>
          </cell>
        </row>
        <row r="876">
          <cell r="C876" t="str">
            <v xml:space="preserve">            KHANDELWAL JAIN AND  ASSOCIATES -PUNE</v>
          </cell>
          <cell r="E876">
            <v>545000</v>
          </cell>
          <cell r="I876">
            <v>545000</v>
          </cell>
          <cell r="J876">
            <v>0</v>
          </cell>
          <cell r="K876">
            <v>545000</v>
          </cell>
        </row>
        <row r="877">
          <cell r="C877" t="str">
            <v xml:space="preserve">            KLUB MARKETING                -BANAGLORE</v>
          </cell>
          <cell r="D877">
            <v>23600</v>
          </cell>
          <cell r="H877">
            <v>23600</v>
          </cell>
          <cell r="J877">
            <v>-23600</v>
          </cell>
          <cell r="K877">
            <v>-23600</v>
          </cell>
        </row>
        <row r="878">
          <cell r="C878" t="str">
            <v xml:space="preserve">            KRAFT STUDIO                  -BANAGLORE</v>
          </cell>
          <cell r="E878">
            <v>324000</v>
          </cell>
          <cell r="F878">
            <v>81000</v>
          </cell>
          <cell r="I878">
            <v>243000</v>
          </cell>
          <cell r="J878">
            <v>0</v>
          </cell>
          <cell r="K878">
            <v>243000</v>
          </cell>
        </row>
        <row r="879">
          <cell r="C879" t="str">
            <v xml:space="preserve">            KRISHNA DYEING                -BANAGLORE</v>
          </cell>
          <cell r="E879">
            <v>22995.23</v>
          </cell>
          <cell r="F879">
            <v>36131.230000000003</v>
          </cell>
          <cell r="G879">
            <v>33494</v>
          </cell>
          <cell r="I879">
            <v>20358</v>
          </cell>
          <cell r="J879">
            <v>0</v>
          </cell>
          <cell r="K879">
            <v>20358</v>
          </cell>
        </row>
        <row r="880">
          <cell r="C880" t="str">
            <v xml:space="preserve">            KS SELECTIONS PVT LTD ( ROADSHOW EXPENSES) -DELHI</v>
          </cell>
          <cell r="E880">
            <v>650000</v>
          </cell>
          <cell r="F880">
            <v>650000</v>
          </cell>
          <cell r="J880">
            <v>0</v>
          </cell>
          <cell r="K880">
            <v>0</v>
          </cell>
        </row>
        <row r="881">
          <cell r="C881" t="str">
            <v xml:space="preserve">            KUSHI SPORTS WEAR             -BANGALORE</v>
          </cell>
          <cell r="E881">
            <v>139131.76</v>
          </cell>
          <cell r="F881">
            <v>171986.76</v>
          </cell>
          <cell r="G881">
            <v>32855</v>
          </cell>
          <cell r="J881">
            <v>0</v>
          </cell>
          <cell r="K881">
            <v>0</v>
          </cell>
        </row>
        <row r="882">
          <cell r="C882" t="str">
            <v xml:space="preserve">            LAKHWARA ENTERPRISES          -NEW DELHI</v>
          </cell>
          <cell r="D882">
            <v>2075</v>
          </cell>
          <cell r="H882">
            <v>2075</v>
          </cell>
          <cell r="J882">
            <v>-2075</v>
          </cell>
          <cell r="K882">
            <v>-2075</v>
          </cell>
        </row>
        <row r="883">
          <cell r="C883" t="str">
            <v xml:space="preserve">            LAXMI PLASTOPACK INDIA PVT LTD -BANAGLORE</v>
          </cell>
          <cell r="D883">
            <v>4874.8</v>
          </cell>
          <cell r="F883">
            <v>3372</v>
          </cell>
          <cell r="G883">
            <v>6888.84</v>
          </cell>
          <cell r="H883">
            <v>1357.96</v>
          </cell>
          <cell r="J883">
            <v>-1357.96</v>
          </cell>
          <cell r="K883">
            <v>-1357.96</v>
          </cell>
        </row>
        <row r="884">
          <cell r="C884" t="str">
            <v xml:space="preserve">            LEI REGISTER INDIA PRIVATE LIMITED -SILIGURI</v>
          </cell>
          <cell r="G884">
            <v>4989</v>
          </cell>
          <cell r="I884">
            <v>4989</v>
          </cell>
          <cell r="J884">
            <v>0</v>
          </cell>
          <cell r="K884">
            <v>4989</v>
          </cell>
        </row>
        <row r="885">
          <cell r="C885" t="str">
            <v xml:space="preserve">            LEVEL 10 CREATION             -BANAGLORE</v>
          </cell>
          <cell r="E885">
            <v>0.5</v>
          </cell>
          <cell r="F885">
            <v>0.5</v>
          </cell>
          <cell r="J885">
            <v>0</v>
          </cell>
          <cell r="K885">
            <v>0</v>
          </cell>
        </row>
        <row r="886">
          <cell r="C886" t="str">
            <v xml:space="preserve">            LIGHT SOURCE                  -BANAGLORE</v>
          </cell>
          <cell r="E886">
            <v>4113</v>
          </cell>
          <cell r="F886">
            <v>24898</v>
          </cell>
          <cell r="G886">
            <v>11210</v>
          </cell>
          <cell r="H886">
            <v>9575</v>
          </cell>
          <cell r="J886">
            <v>-9575</v>
          </cell>
          <cell r="K886">
            <v>-9575</v>
          </cell>
        </row>
        <row r="887">
          <cell r="C887" t="str">
            <v xml:space="preserve">            LOGIC ERP SOLUTIONS PVT LTD   -MOHALI</v>
          </cell>
          <cell r="D887">
            <v>13611</v>
          </cell>
          <cell r="F887">
            <v>74105</v>
          </cell>
          <cell r="G887">
            <v>97507</v>
          </cell>
          <cell r="I887">
            <v>9791</v>
          </cell>
          <cell r="J887">
            <v>0</v>
          </cell>
          <cell r="K887">
            <v>9791</v>
          </cell>
        </row>
        <row r="888">
          <cell r="C888" t="str">
            <v xml:space="preserve">            MAHALAXMI BUTTON &amp; THREADS CO                                                                       </v>
          </cell>
          <cell r="F888">
            <v>2006</v>
          </cell>
          <cell r="G888">
            <v>2006</v>
          </cell>
          <cell r="J888">
            <v>0</v>
          </cell>
          <cell r="K888">
            <v>0</v>
          </cell>
        </row>
        <row r="889">
          <cell r="C889" t="str">
            <v xml:space="preserve">            MAKE MY TRIPS                                                                                       </v>
          </cell>
          <cell r="D889">
            <v>0</v>
          </cell>
          <cell r="F889">
            <v>104237</v>
          </cell>
          <cell r="G889">
            <v>113889</v>
          </cell>
          <cell r="I889">
            <v>9652</v>
          </cell>
          <cell r="J889">
            <v>0</v>
          </cell>
          <cell r="K889">
            <v>9652</v>
          </cell>
        </row>
        <row r="890">
          <cell r="C890" t="str">
            <v xml:space="preserve">            MANJUNATHA FUEL STATION       -BANAGLORE</v>
          </cell>
          <cell r="E890">
            <v>45894.5</v>
          </cell>
          <cell r="F890">
            <v>224399.35</v>
          </cell>
          <cell r="G890">
            <v>306566</v>
          </cell>
          <cell r="I890">
            <v>128061.15</v>
          </cell>
          <cell r="J890">
            <v>0</v>
          </cell>
          <cell r="K890">
            <v>128061.15</v>
          </cell>
        </row>
        <row r="891">
          <cell r="C891" t="str">
            <v xml:space="preserve">            MARKS TRANS PRIVATE LIMITED   -CHENNAI</v>
          </cell>
          <cell r="E891">
            <v>203770</v>
          </cell>
          <cell r="I891">
            <v>203770</v>
          </cell>
          <cell r="J891">
            <v>0</v>
          </cell>
          <cell r="K891">
            <v>203770</v>
          </cell>
        </row>
        <row r="892">
          <cell r="C892" t="str">
            <v xml:space="preserve">            MARUTHI CABLE NETWORK                                                                               </v>
          </cell>
          <cell r="E892">
            <v>1650</v>
          </cell>
          <cell r="F892">
            <v>6600</v>
          </cell>
          <cell r="G892">
            <v>4950</v>
          </cell>
          <cell r="J892">
            <v>0</v>
          </cell>
          <cell r="K892">
            <v>0</v>
          </cell>
        </row>
        <row r="893">
          <cell r="C893" t="str">
            <v xml:space="preserve">            MARUTHI ELETRIC UDHYOG        -BANAGLORE</v>
          </cell>
          <cell r="D893">
            <v>23600</v>
          </cell>
          <cell r="H893">
            <v>23600</v>
          </cell>
          <cell r="J893">
            <v>-23600</v>
          </cell>
          <cell r="K893">
            <v>-23600</v>
          </cell>
        </row>
        <row r="894">
          <cell r="C894" t="str">
            <v xml:space="preserve">            MARUTHI MARKETING             -BANAGLORE</v>
          </cell>
          <cell r="E894">
            <v>7450</v>
          </cell>
          <cell r="F894">
            <v>7450</v>
          </cell>
          <cell r="G894">
            <v>8350</v>
          </cell>
          <cell r="I894">
            <v>8350</v>
          </cell>
          <cell r="J894">
            <v>0</v>
          </cell>
          <cell r="K894">
            <v>8350</v>
          </cell>
        </row>
        <row r="895">
          <cell r="C895" t="str">
            <v xml:space="preserve">            MASTER ENTERPRISES            -BANAGLORE</v>
          </cell>
          <cell r="E895">
            <v>10620</v>
          </cell>
          <cell r="I895">
            <v>10620</v>
          </cell>
          <cell r="J895">
            <v>0</v>
          </cell>
          <cell r="K895">
            <v>10620</v>
          </cell>
        </row>
        <row r="896">
          <cell r="C896" t="str">
            <v xml:space="preserve">            MATAJI HARDWARES &amp; ELECTRICALS -BANGALORE</v>
          </cell>
          <cell r="E896">
            <v>3668</v>
          </cell>
          <cell r="G896">
            <v>10242.4</v>
          </cell>
          <cell r="I896">
            <v>13910.4</v>
          </cell>
          <cell r="J896">
            <v>0</v>
          </cell>
          <cell r="K896">
            <v>13910.4</v>
          </cell>
        </row>
        <row r="897">
          <cell r="C897" t="str">
            <v xml:space="preserve">            MATHRUSHREE ARTS              -BANGALORE</v>
          </cell>
          <cell r="F897">
            <v>6000</v>
          </cell>
          <cell r="G897">
            <v>4400</v>
          </cell>
          <cell r="H897">
            <v>1600</v>
          </cell>
          <cell r="J897">
            <v>-1600</v>
          </cell>
          <cell r="K897">
            <v>-1600</v>
          </cell>
        </row>
        <row r="898">
          <cell r="C898" t="str">
            <v xml:space="preserve">            METAL SHAPERS                 -BANGALORE</v>
          </cell>
          <cell r="E898">
            <v>10000</v>
          </cell>
          <cell r="I898">
            <v>10000</v>
          </cell>
          <cell r="J898">
            <v>0</v>
          </cell>
          <cell r="K898">
            <v>10000</v>
          </cell>
        </row>
        <row r="899">
          <cell r="C899" t="str">
            <v xml:space="preserve">            METRO  CASH &amp; CARRY INDIA PVT LTD -BANGALORE</v>
          </cell>
          <cell r="E899">
            <v>6386</v>
          </cell>
          <cell r="I899">
            <v>6386</v>
          </cell>
          <cell r="J899">
            <v>0</v>
          </cell>
          <cell r="K899">
            <v>6386</v>
          </cell>
        </row>
        <row r="900">
          <cell r="C900" t="str">
            <v xml:space="preserve">            MODERN TESTING SERVICES (INDIA) PRIVATE LTD -BANGALORE</v>
          </cell>
          <cell r="D900">
            <v>1774</v>
          </cell>
          <cell r="H900">
            <v>1774</v>
          </cell>
          <cell r="J900">
            <v>-1774</v>
          </cell>
          <cell r="K900">
            <v>-1774</v>
          </cell>
        </row>
        <row r="901">
          <cell r="C901" t="str">
            <v xml:space="preserve">            MOHAMMED MAQSOOD              -BANAGLORE</v>
          </cell>
          <cell r="E901">
            <v>1715109</v>
          </cell>
          <cell r="F901">
            <v>467757</v>
          </cell>
          <cell r="G901">
            <v>623676</v>
          </cell>
          <cell r="I901">
            <v>1871028</v>
          </cell>
          <cell r="J901">
            <v>0</v>
          </cell>
          <cell r="K901">
            <v>1871028</v>
          </cell>
        </row>
        <row r="902">
          <cell r="C902" t="str">
            <v xml:space="preserve">            MOHAMMED MASOOD               -BANAGLORE</v>
          </cell>
          <cell r="E902">
            <v>1715109</v>
          </cell>
          <cell r="F902">
            <v>467757</v>
          </cell>
          <cell r="G902">
            <v>623676</v>
          </cell>
          <cell r="I902">
            <v>1871028</v>
          </cell>
          <cell r="J902">
            <v>0</v>
          </cell>
          <cell r="K902">
            <v>1871028</v>
          </cell>
        </row>
        <row r="903">
          <cell r="C903" t="str">
            <v xml:space="preserve">            MOTHERLAND GARMENTS (PVT) LTD (CREDITOR AC) -BANAGLORE</v>
          </cell>
          <cell r="E903">
            <v>202498</v>
          </cell>
          <cell r="I903">
            <v>202498</v>
          </cell>
          <cell r="J903">
            <v>0</v>
          </cell>
          <cell r="K903">
            <v>202498</v>
          </cell>
        </row>
        <row r="904">
          <cell r="C904" t="str">
            <v xml:space="preserve">            MRL LOGISTICS                 -CHENNAI</v>
          </cell>
          <cell r="F904">
            <v>2610</v>
          </cell>
          <cell r="H904">
            <v>2610</v>
          </cell>
          <cell r="J904">
            <v>-2610</v>
          </cell>
          <cell r="K904">
            <v>-2610</v>
          </cell>
        </row>
        <row r="905">
          <cell r="C905" t="str">
            <v xml:space="preserve">            MSEDL                         -PUNE</v>
          </cell>
          <cell r="D905">
            <v>2000</v>
          </cell>
          <cell r="H905">
            <v>2000</v>
          </cell>
          <cell r="J905">
            <v>-2000</v>
          </cell>
          <cell r="K905">
            <v>-2000</v>
          </cell>
        </row>
        <row r="906">
          <cell r="C906" t="str">
            <v xml:space="preserve">            NANDI FAB TECH                -BANAGLORE</v>
          </cell>
          <cell r="E906">
            <v>28261</v>
          </cell>
          <cell r="F906">
            <v>27317</v>
          </cell>
          <cell r="I906">
            <v>944</v>
          </cell>
          <cell r="J906">
            <v>0</v>
          </cell>
          <cell r="K906">
            <v>944</v>
          </cell>
        </row>
        <row r="907">
          <cell r="C907" t="str">
            <v xml:space="preserve">            NATIONAL AVIATION COMPANY                                                                           </v>
          </cell>
          <cell r="E907">
            <v>22462</v>
          </cell>
          <cell r="I907">
            <v>22462</v>
          </cell>
          <cell r="J907">
            <v>0</v>
          </cell>
          <cell r="K907">
            <v>22462</v>
          </cell>
        </row>
        <row r="908">
          <cell r="C908" t="str">
            <v xml:space="preserve">            NAVNIRMAN  MEDIA PUBLICITY    -PACHAKULA</v>
          </cell>
          <cell r="E908">
            <v>100000.07</v>
          </cell>
          <cell r="I908">
            <v>100000.07</v>
          </cell>
          <cell r="J908">
            <v>0</v>
          </cell>
          <cell r="K908">
            <v>100000.07</v>
          </cell>
        </row>
        <row r="909">
          <cell r="C909" t="str">
            <v xml:space="preserve">            NEXSSYS                                                                                             </v>
          </cell>
          <cell r="E909">
            <v>84100</v>
          </cell>
          <cell r="I909">
            <v>84100</v>
          </cell>
          <cell r="J909">
            <v>0</v>
          </cell>
          <cell r="K909">
            <v>84100</v>
          </cell>
        </row>
        <row r="910">
          <cell r="C910" t="str">
            <v xml:space="preserve">            NEXUSONE EXPRESS PVT LTD      -BANGALORE</v>
          </cell>
          <cell r="E910">
            <v>4112</v>
          </cell>
          <cell r="F910">
            <v>37830</v>
          </cell>
          <cell r="G910">
            <v>43376.2</v>
          </cell>
          <cell r="I910">
            <v>9658.2000000000007</v>
          </cell>
          <cell r="J910">
            <v>0</v>
          </cell>
          <cell r="K910">
            <v>9658.2000000000007</v>
          </cell>
        </row>
        <row r="911">
          <cell r="C911" t="str">
            <v xml:space="preserve">            NISHI ARTS                                                                                          </v>
          </cell>
          <cell r="G911">
            <v>19175</v>
          </cell>
          <cell r="I911">
            <v>19175</v>
          </cell>
          <cell r="J911">
            <v>0</v>
          </cell>
          <cell r="K911">
            <v>19175</v>
          </cell>
        </row>
        <row r="912">
          <cell r="C912" t="str">
            <v xml:space="preserve">            OLYMPIC SPORTING CO- CREDITORS -BANGLORE</v>
          </cell>
          <cell r="E912">
            <v>27140</v>
          </cell>
          <cell r="I912">
            <v>27140</v>
          </cell>
          <cell r="J912">
            <v>0</v>
          </cell>
          <cell r="K912">
            <v>27140</v>
          </cell>
        </row>
        <row r="913">
          <cell r="C913" t="str">
            <v xml:space="preserve">            OM SHAKTHI ENTERPRISES        -BANAGLORE</v>
          </cell>
          <cell r="E913">
            <v>6280</v>
          </cell>
          <cell r="I913">
            <v>6280</v>
          </cell>
          <cell r="J913">
            <v>0</v>
          </cell>
          <cell r="K913">
            <v>6280</v>
          </cell>
        </row>
        <row r="914">
          <cell r="C914" t="str">
            <v xml:space="preserve">            OSPREY SECURITY SOLUTIONS     -BANAGLORE</v>
          </cell>
          <cell r="E914">
            <v>488575.83</v>
          </cell>
          <cell r="F914">
            <v>489667</v>
          </cell>
          <cell r="G914">
            <v>428118</v>
          </cell>
          <cell r="I914">
            <v>427026.83</v>
          </cell>
          <cell r="J914">
            <v>0</v>
          </cell>
          <cell r="K914">
            <v>427026.83</v>
          </cell>
        </row>
        <row r="915">
          <cell r="C915" t="str">
            <v xml:space="preserve">            PAP PEST CONTROL SERVICE      -BANGALORE</v>
          </cell>
          <cell r="G915">
            <v>8968</v>
          </cell>
          <cell r="I915">
            <v>8968</v>
          </cell>
          <cell r="J915">
            <v>0</v>
          </cell>
          <cell r="K915">
            <v>8968</v>
          </cell>
        </row>
        <row r="916">
          <cell r="C916" t="str">
            <v xml:space="preserve">            PAVAN COMPUTECH               -BANAGLORE</v>
          </cell>
          <cell r="E916">
            <v>0.9</v>
          </cell>
          <cell r="F916">
            <v>0.9</v>
          </cell>
          <cell r="J916">
            <v>0</v>
          </cell>
          <cell r="K916">
            <v>0</v>
          </cell>
        </row>
        <row r="917">
          <cell r="C917" t="str">
            <v xml:space="preserve">            PHONOGRAPHIC PERFORMANCE LTD  -PUNE</v>
          </cell>
          <cell r="D917">
            <v>3717</v>
          </cell>
          <cell r="H917">
            <v>3717</v>
          </cell>
          <cell r="J917">
            <v>-3717</v>
          </cell>
          <cell r="K917">
            <v>-3717</v>
          </cell>
        </row>
        <row r="918">
          <cell r="C918" t="str">
            <v xml:space="preserve">            PORTER (SMARTSHIFT LOGISTICS) -BANAGLORE</v>
          </cell>
          <cell r="D918">
            <v>20000</v>
          </cell>
          <cell r="F918">
            <v>51000</v>
          </cell>
          <cell r="G918">
            <v>60019</v>
          </cell>
          <cell r="H918">
            <v>10981</v>
          </cell>
          <cell r="J918">
            <v>-10981</v>
          </cell>
          <cell r="K918">
            <v>-10981</v>
          </cell>
        </row>
        <row r="919">
          <cell r="C919" t="str">
            <v xml:space="preserve">            PRERANA MOTORS (P) LTD        -BANGALORE</v>
          </cell>
          <cell r="F919">
            <v>10616</v>
          </cell>
          <cell r="G919">
            <v>10615.93</v>
          </cell>
          <cell r="H919">
            <v>7.0000000000000007E-2</v>
          </cell>
          <cell r="J919">
            <v>-7.0000000000000007E-2</v>
          </cell>
          <cell r="K919">
            <v>-7.0000000000000007E-2</v>
          </cell>
        </row>
        <row r="920">
          <cell r="C920" t="str">
            <v xml:space="preserve">            PRISM INTERNATIONAL           -BANAGLORE</v>
          </cell>
          <cell r="E920">
            <v>40000</v>
          </cell>
          <cell r="I920">
            <v>40000</v>
          </cell>
          <cell r="J920">
            <v>0</v>
          </cell>
          <cell r="K920">
            <v>40000</v>
          </cell>
        </row>
        <row r="921">
          <cell r="C921" t="str">
            <v xml:space="preserve">            PUSHPENDER - EXPENSES                                                                               </v>
          </cell>
          <cell r="E921">
            <v>7590</v>
          </cell>
          <cell r="F921">
            <v>210000</v>
          </cell>
          <cell r="G921">
            <v>204084</v>
          </cell>
          <cell r="I921">
            <v>1674</v>
          </cell>
          <cell r="J921">
            <v>0</v>
          </cell>
          <cell r="K921">
            <v>1674</v>
          </cell>
        </row>
        <row r="922">
          <cell r="C922" t="str">
            <v xml:space="preserve">            QUALITY HYDRAULIC SOLUTIONS                                                                         </v>
          </cell>
          <cell r="G922">
            <v>862</v>
          </cell>
          <cell r="I922">
            <v>862</v>
          </cell>
          <cell r="J922">
            <v>0</v>
          </cell>
          <cell r="K922">
            <v>862</v>
          </cell>
        </row>
        <row r="923">
          <cell r="C923" t="str">
            <v xml:space="preserve">            QUICK TECH                    -BANAGLORE</v>
          </cell>
          <cell r="E923">
            <v>3900</v>
          </cell>
          <cell r="I923">
            <v>3900</v>
          </cell>
          <cell r="J923">
            <v>0</v>
          </cell>
          <cell r="K923">
            <v>3900</v>
          </cell>
        </row>
        <row r="924">
          <cell r="C924" t="str">
            <v xml:space="preserve">            R J CREATION VISUAL           -LUCKNOW</v>
          </cell>
          <cell r="D924">
            <v>9732</v>
          </cell>
          <cell r="H924">
            <v>9732</v>
          </cell>
          <cell r="J924">
            <v>-9732</v>
          </cell>
          <cell r="K924">
            <v>-9732</v>
          </cell>
        </row>
        <row r="925">
          <cell r="C925" t="str">
            <v xml:space="preserve">            R.R.FASHION                   -BANGALORE</v>
          </cell>
          <cell r="E925">
            <v>577039</v>
          </cell>
          <cell r="F925">
            <v>655195</v>
          </cell>
          <cell r="G925">
            <v>78156</v>
          </cell>
          <cell r="J925">
            <v>0</v>
          </cell>
          <cell r="K925">
            <v>0</v>
          </cell>
        </row>
        <row r="926">
          <cell r="C926" t="str">
            <v xml:space="preserve">            RED SCOOTER EVENTS            -MUMBAI</v>
          </cell>
          <cell r="E926">
            <v>8000</v>
          </cell>
          <cell r="F926">
            <v>8000</v>
          </cell>
          <cell r="J926">
            <v>0</v>
          </cell>
          <cell r="K926">
            <v>0</v>
          </cell>
        </row>
        <row r="927">
          <cell r="C927" t="str">
            <v xml:space="preserve">            RHEMS INDUSTRIES              -CHE NNAI</v>
          </cell>
          <cell r="E927">
            <v>709</v>
          </cell>
          <cell r="I927">
            <v>709</v>
          </cell>
          <cell r="J927">
            <v>0</v>
          </cell>
          <cell r="K927">
            <v>709</v>
          </cell>
        </row>
        <row r="928">
          <cell r="C928" t="str">
            <v xml:space="preserve">            RITECK PERIPHERALS            -BANGALORE</v>
          </cell>
          <cell r="G928">
            <v>2714</v>
          </cell>
          <cell r="I928">
            <v>2714</v>
          </cell>
          <cell r="J928">
            <v>0</v>
          </cell>
          <cell r="K928">
            <v>2714</v>
          </cell>
        </row>
        <row r="929">
          <cell r="C929" t="str">
            <v xml:space="preserve">            ROOTS MULTICLEAN LTD(BLR)     -BANGALORE</v>
          </cell>
          <cell r="F929">
            <v>3540</v>
          </cell>
          <cell r="G929">
            <v>7080</v>
          </cell>
          <cell r="I929">
            <v>3540</v>
          </cell>
          <cell r="J929">
            <v>0</v>
          </cell>
          <cell r="K929">
            <v>3540</v>
          </cell>
        </row>
        <row r="930">
          <cell r="C930" t="str">
            <v xml:space="preserve">            ROYAL EMBROIDERY THREADS PVT LTD (BLR) -BANGALORE</v>
          </cell>
          <cell r="F930">
            <v>5044</v>
          </cell>
          <cell r="G930">
            <v>5845.04</v>
          </cell>
          <cell r="I930">
            <v>801.04</v>
          </cell>
          <cell r="J930">
            <v>0</v>
          </cell>
          <cell r="K930">
            <v>801.04</v>
          </cell>
        </row>
        <row r="931">
          <cell r="C931" t="str">
            <v xml:space="preserve">            S R ELECTRICALS               -BANAGLORE</v>
          </cell>
          <cell r="E931">
            <v>23600</v>
          </cell>
          <cell r="F931">
            <v>23600</v>
          </cell>
          <cell r="J931">
            <v>0</v>
          </cell>
          <cell r="K931">
            <v>0</v>
          </cell>
        </row>
        <row r="932">
          <cell r="C932" t="str">
            <v xml:space="preserve">            S V ASSOCIATES MANAGEMENT CONSULTANCY PVT LTD -BANGALORE</v>
          </cell>
          <cell r="E932">
            <v>8433</v>
          </cell>
          <cell r="I932">
            <v>8433</v>
          </cell>
          <cell r="J932">
            <v>0</v>
          </cell>
          <cell r="K932">
            <v>8433</v>
          </cell>
        </row>
        <row r="933">
          <cell r="C933" t="str">
            <v xml:space="preserve">            S.L.N TOURS AND TRAVELS       -TUMAKURU</v>
          </cell>
          <cell r="F933">
            <v>39600</v>
          </cell>
          <cell r="G933">
            <v>39600</v>
          </cell>
          <cell r="J933">
            <v>0</v>
          </cell>
          <cell r="K933">
            <v>0</v>
          </cell>
        </row>
        <row r="934">
          <cell r="C934" t="str">
            <v xml:space="preserve">            S.L.V. TOURS AND TRAVELS      -TUMAKURU</v>
          </cell>
          <cell r="E934">
            <v>87086</v>
          </cell>
          <cell r="F934">
            <v>702475</v>
          </cell>
          <cell r="G934">
            <v>708300</v>
          </cell>
          <cell r="I934">
            <v>92911</v>
          </cell>
          <cell r="J934">
            <v>0</v>
          </cell>
          <cell r="K934">
            <v>92911</v>
          </cell>
        </row>
        <row r="935">
          <cell r="C935" t="str">
            <v xml:space="preserve">            S.R.GARMENTS                  -BANGALORE</v>
          </cell>
          <cell r="F935">
            <v>173251</v>
          </cell>
          <cell r="G935">
            <v>173251.8</v>
          </cell>
          <cell r="I935">
            <v>0.8</v>
          </cell>
          <cell r="J935">
            <v>0</v>
          </cell>
          <cell r="K935">
            <v>0.8</v>
          </cell>
        </row>
        <row r="936">
          <cell r="C936" t="str">
            <v xml:space="preserve">            S.V.S TOURS AND TRAVELS       -TUMKUR</v>
          </cell>
          <cell r="E936">
            <v>70000</v>
          </cell>
          <cell r="F936">
            <v>352800</v>
          </cell>
          <cell r="G936">
            <v>282800</v>
          </cell>
          <cell r="J936">
            <v>0</v>
          </cell>
          <cell r="K936">
            <v>0</v>
          </cell>
        </row>
        <row r="937">
          <cell r="C937" t="str">
            <v xml:space="preserve">            SAFE EXPRESS PVT LTD          -NEWDELHI</v>
          </cell>
          <cell r="D937">
            <v>5480.72</v>
          </cell>
          <cell r="H937">
            <v>5480.72</v>
          </cell>
          <cell r="J937">
            <v>-5480.72</v>
          </cell>
          <cell r="K937">
            <v>-5480.72</v>
          </cell>
        </row>
        <row r="938">
          <cell r="C938" t="str">
            <v xml:space="preserve">            SAGARIKA SAHU- DESIGN-TRAVELLING EXPENSES                                                           </v>
          </cell>
          <cell r="D938">
            <v>1439</v>
          </cell>
          <cell r="H938">
            <v>1439</v>
          </cell>
          <cell r="J938">
            <v>-1439</v>
          </cell>
          <cell r="K938">
            <v>-1439</v>
          </cell>
        </row>
        <row r="939">
          <cell r="C939" t="str">
            <v xml:space="preserve">            SAI BABA TYRES                -BANAGLORE</v>
          </cell>
          <cell r="E939">
            <v>28050</v>
          </cell>
          <cell r="I939">
            <v>28050</v>
          </cell>
          <cell r="J939">
            <v>0</v>
          </cell>
          <cell r="K939">
            <v>28050</v>
          </cell>
        </row>
        <row r="940">
          <cell r="C940" t="str">
            <v xml:space="preserve">            SAI ENVIRO TECH               -ANKOLA</v>
          </cell>
          <cell r="D940">
            <v>17700</v>
          </cell>
          <cell r="H940">
            <v>17700</v>
          </cell>
          <cell r="J940">
            <v>-17700</v>
          </cell>
          <cell r="K940">
            <v>-17700</v>
          </cell>
        </row>
        <row r="941">
          <cell r="C941" t="str">
            <v xml:space="preserve">            SAKETH AUTOMOBILES                                                                                  </v>
          </cell>
          <cell r="G941">
            <v>6721.96</v>
          </cell>
          <cell r="I941">
            <v>6721.96</v>
          </cell>
          <cell r="J941">
            <v>0</v>
          </cell>
          <cell r="K941">
            <v>6721.96</v>
          </cell>
        </row>
        <row r="942">
          <cell r="C942" t="str">
            <v xml:space="preserve">            SAKHO ENTERPRISES             -BANGALORE</v>
          </cell>
          <cell r="D942">
            <v>12853</v>
          </cell>
          <cell r="H942">
            <v>12853</v>
          </cell>
          <cell r="J942">
            <v>-12853</v>
          </cell>
          <cell r="K942">
            <v>-12853</v>
          </cell>
        </row>
        <row r="943">
          <cell r="C943" t="str">
            <v xml:space="preserve">            SARVIN PRINTERS PVT LTD       -NASHIK</v>
          </cell>
          <cell r="E943">
            <v>44488</v>
          </cell>
          <cell r="F943">
            <v>2</v>
          </cell>
          <cell r="G943">
            <v>30680</v>
          </cell>
          <cell r="I943">
            <v>75166</v>
          </cell>
          <cell r="J943">
            <v>0</v>
          </cell>
          <cell r="K943">
            <v>75166</v>
          </cell>
        </row>
        <row r="944">
          <cell r="C944" t="str">
            <v xml:space="preserve">            SECUREMENT PACKAGING PVT LTD  -AHMEDABAD</v>
          </cell>
          <cell r="E944">
            <v>45792</v>
          </cell>
          <cell r="I944">
            <v>45792</v>
          </cell>
          <cell r="J944">
            <v>0</v>
          </cell>
          <cell r="K944">
            <v>45792</v>
          </cell>
        </row>
        <row r="945">
          <cell r="C945" t="str">
            <v xml:space="preserve">            SHAKTHI TRADING COMPANY       -BANAGLORE</v>
          </cell>
          <cell r="E945">
            <v>29932</v>
          </cell>
          <cell r="F945">
            <v>678790</v>
          </cell>
          <cell r="G945">
            <v>650000</v>
          </cell>
          <cell r="I945">
            <v>1142</v>
          </cell>
          <cell r="J945">
            <v>0</v>
          </cell>
          <cell r="K945">
            <v>1142</v>
          </cell>
        </row>
        <row r="946">
          <cell r="C946" t="str">
            <v xml:space="preserve">            SHAM ALLUMINIUM FABRICATORS   -BANAGLORE</v>
          </cell>
          <cell r="D946">
            <v>10000</v>
          </cell>
          <cell r="F946">
            <v>65000</v>
          </cell>
          <cell r="H946">
            <v>75000</v>
          </cell>
          <cell r="J946">
            <v>-75000</v>
          </cell>
          <cell r="K946">
            <v>-75000</v>
          </cell>
        </row>
        <row r="947">
          <cell r="C947" t="str">
            <v xml:space="preserve">            SHIVALAYA GRAPHIC             -DELHI</v>
          </cell>
          <cell r="E947">
            <v>142328.15</v>
          </cell>
          <cell r="G947">
            <v>13687.62</v>
          </cell>
          <cell r="I947">
            <v>156015.76999999999</v>
          </cell>
          <cell r="J947">
            <v>0</v>
          </cell>
          <cell r="K947">
            <v>156015.76999999999</v>
          </cell>
        </row>
        <row r="948">
          <cell r="C948" t="str">
            <v xml:space="preserve">            SHIVAM ENTERPRISES            -MUMBAI</v>
          </cell>
          <cell r="G948">
            <v>6838</v>
          </cell>
          <cell r="I948">
            <v>6838</v>
          </cell>
          <cell r="J948">
            <v>0</v>
          </cell>
          <cell r="K948">
            <v>6838</v>
          </cell>
        </row>
        <row r="949">
          <cell r="C949" t="str">
            <v xml:space="preserve">            SHREE HANUMAN TEXTILE PRINTING -BANGALORE</v>
          </cell>
          <cell r="G949">
            <v>60022</v>
          </cell>
          <cell r="I949">
            <v>60022</v>
          </cell>
          <cell r="J949">
            <v>0</v>
          </cell>
          <cell r="K949">
            <v>60022</v>
          </cell>
        </row>
        <row r="950">
          <cell r="C950" t="str">
            <v xml:space="preserve">            SHRINIVAS                     -BANAGLORE</v>
          </cell>
          <cell r="D950">
            <v>2580</v>
          </cell>
          <cell r="H950">
            <v>2580</v>
          </cell>
          <cell r="J950">
            <v>-2580</v>
          </cell>
          <cell r="K950">
            <v>-2580</v>
          </cell>
        </row>
        <row r="951">
          <cell r="C951" t="str">
            <v xml:space="preserve">            SHUTTER SPEED                 -BANAGLORE</v>
          </cell>
          <cell r="F951">
            <v>175000</v>
          </cell>
          <cell r="G951">
            <v>241352</v>
          </cell>
          <cell r="I951">
            <v>66352</v>
          </cell>
          <cell r="J951">
            <v>0</v>
          </cell>
          <cell r="K951">
            <v>66352</v>
          </cell>
        </row>
        <row r="952">
          <cell r="C952" t="str">
            <v xml:space="preserve">            SLN ENTERPRISES               -BANAGLORE</v>
          </cell>
          <cell r="E952">
            <v>2654</v>
          </cell>
          <cell r="I952">
            <v>2654</v>
          </cell>
          <cell r="J952">
            <v>0</v>
          </cell>
          <cell r="K952">
            <v>2654</v>
          </cell>
        </row>
        <row r="953">
          <cell r="C953" t="str">
            <v xml:space="preserve">            SLN FASHIONS                  -BANAGLORE</v>
          </cell>
          <cell r="E953">
            <v>4926</v>
          </cell>
          <cell r="I953">
            <v>4926</v>
          </cell>
          <cell r="J953">
            <v>0</v>
          </cell>
          <cell r="K953">
            <v>4926</v>
          </cell>
        </row>
        <row r="954">
          <cell r="C954" t="str">
            <v xml:space="preserve">            SLV WASH TECH                 -BANAGLORE</v>
          </cell>
          <cell r="E954">
            <v>4</v>
          </cell>
          <cell r="F954">
            <v>4</v>
          </cell>
          <cell r="J954">
            <v>0</v>
          </cell>
          <cell r="K954">
            <v>0</v>
          </cell>
        </row>
        <row r="955">
          <cell r="C955" t="str">
            <v xml:space="preserve">            SMS APPARELS                  -BANGALORE</v>
          </cell>
          <cell r="E955">
            <v>110564</v>
          </cell>
          <cell r="F955">
            <v>911503</v>
          </cell>
          <cell r="G955">
            <v>834794</v>
          </cell>
          <cell r="I955">
            <v>33855</v>
          </cell>
          <cell r="J955">
            <v>0</v>
          </cell>
          <cell r="K955">
            <v>33855</v>
          </cell>
        </row>
        <row r="956">
          <cell r="C956" t="str">
            <v xml:space="preserve">            SMS CREATIONS                 -BANAGLORE</v>
          </cell>
          <cell r="E956">
            <v>222886</v>
          </cell>
          <cell r="I956">
            <v>222886</v>
          </cell>
          <cell r="J956">
            <v>0</v>
          </cell>
          <cell r="K956">
            <v>222886</v>
          </cell>
        </row>
        <row r="957">
          <cell r="C957" t="str">
            <v xml:space="preserve">            SOURABH GOSWAMI - INCENTIVES                                                                        </v>
          </cell>
          <cell r="D957">
            <v>20000</v>
          </cell>
          <cell r="H957">
            <v>20000</v>
          </cell>
          <cell r="J957">
            <v>-20000</v>
          </cell>
          <cell r="K957">
            <v>-20000</v>
          </cell>
        </row>
        <row r="958">
          <cell r="C958" t="str">
            <v xml:space="preserve">            SOURABH GOSWAMI - T BASE EXPENSES                                                                   </v>
          </cell>
          <cell r="D958">
            <v>6177</v>
          </cell>
          <cell r="F958">
            <v>155000</v>
          </cell>
          <cell r="G958">
            <v>172909</v>
          </cell>
          <cell r="I958">
            <v>11732</v>
          </cell>
          <cell r="J958">
            <v>0</v>
          </cell>
          <cell r="K958">
            <v>11732</v>
          </cell>
        </row>
        <row r="959">
          <cell r="C959" t="str">
            <v xml:space="preserve">            SOUTHWAYS SYSTEMS             -BANAGLORE</v>
          </cell>
          <cell r="E959">
            <v>5576.62</v>
          </cell>
          <cell r="F959">
            <v>29566</v>
          </cell>
          <cell r="G959">
            <v>30007.8</v>
          </cell>
          <cell r="I959">
            <v>6018.42</v>
          </cell>
          <cell r="J959">
            <v>0</v>
          </cell>
          <cell r="K959">
            <v>6018.42</v>
          </cell>
        </row>
        <row r="960">
          <cell r="C960" t="str">
            <v xml:space="preserve">            SPICEJET CARGO                                                                                      </v>
          </cell>
          <cell r="E960">
            <v>0.17</v>
          </cell>
          <cell r="I960">
            <v>0.17</v>
          </cell>
          <cell r="J960">
            <v>0</v>
          </cell>
          <cell r="K960">
            <v>0.17</v>
          </cell>
        </row>
        <row r="961">
          <cell r="C961" t="str">
            <v xml:space="preserve">            SREE SHILPAM  EMBROIDERY      -BANGALORE</v>
          </cell>
          <cell r="E961">
            <v>299405</v>
          </cell>
          <cell r="F961">
            <v>192142</v>
          </cell>
          <cell r="G961">
            <v>137743.79999999999</v>
          </cell>
          <cell r="I961">
            <v>245006.8</v>
          </cell>
          <cell r="J961">
            <v>0</v>
          </cell>
          <cell r="K961">
            <v>245006.8</v>
          </cell>
        </row>
        <row r="962">
          <cell r="C962" t="str">
            <v xml:space="preserve">            SREERAMA TYRES                -TUMKUR</v>
          </cell>
          <cell r="G962">
            <v>15200</v>
          </cell>
          <cell r="I962">
            <v>15200</v>
          </cell>
          <cell r="J962">
            <v>0</v>
          </cell>
          <cell r="K962">
            <v>15200</v>
          </cell>
        </row>
        <row r="963">
          <cell r="C963" t="str">
            <v xml:space="preserve">            SRI BALAJI ENTERPRISES -NELAMANGALA -BANGALORE RURAL</v>
          </cell>
          <cell r="D963">
            <v>5916</v>
          </cell>
          <cell r="H963">
            <v>5916</v>
          </cell>
          <cell r="J963">
            <v>-5916</v>
          </cell>
          <cell r="K963">
            <v>-5916</v>
          </cell>
        </row>
        <row r="964">
          <cell r="C964" t="str">
            <v xml:space="preserve">            SRI DHARMASHASTHA ENTERPRISES                                                                       </v>
          </cell>
          <cell r="F964">
            <v>6832</v>
          </cell>
          <cell r="G964">
            <v>6832</v>
          </cell>
          <cell r="J964">
            <v>0</v>
          </cell>
          <cell r="K964">
            <v>0</v>
          </cell>
        </row>
        <row r="965">
          <cell r="C965" t="str">
            <v xml:space="preserve">            SRI GURU RAGAVENDRA FASHIONS  -BANAGLORE</v>
          </cell>
          <cell r="E965">
            <v>1000</v>
          </cell>
          <cell r="I965">
            <v>1000</v>
          </cell>
          <cell r="J965">
            <v>0</v>
          </cell>
          <cell r="K965">
            <v>1000</v>
          </cell>
        </row>
        <row r="966">
          <cell r="C966" t="str">
            <v xml:space="preserve">            SRI JS STORE                  -BANAGLORE</v>
          </cell>
          <cell r="E966">
            <v>39560</v>
          </cell>
          <cell r="F966">
            <v>34780</v>
          </cell>
          <cell r="G966">
            <v>73283</v>
          </cell>
          <cell r="I966">
            <v>78063</v>
          </cell>
          <cell r="J966">
            <v>0</v>
          </cell>
          <cell r="K966">
            <v>78063</v>
          </cell>
        </row>
        <row r="967">
          <cell r="C967" t="str">
            <v xml:space="preserve">            SRI KRISHNA INTERNATIONAL                                                                           </v>
          </cell>
          <cell r="F967">
            <v>22102.400000000001</v>
          </cell>
          <cell r="G967">
            <v>22102.400000000001</v>
          </cell>
          <cell r="J967">
            <v>0</v>
          </cell>
          <cell r="K967">
            <v>0</v>
          </cell>
        </row>
        <row r="968">
          <cell r="C968" t="str">
            <v xml:space="preserve">            SRI LAKSHMI VENKATESHWARA GARMENTS -BANAGLORE</v>
          </cell>
          <cell r="E968">
            <v>0.5</v>
          </cell>
          <cell r="F968">
            <v>0.5</v>
          </cell>
          <cell r="J968">
            <v>0</v>
          </cell>
          <cell r="K968">
            <v>0</v>
          </cell>
        </row>
        <row r="969">
          <cell r="C969" t="str">
            <v xml:space="preserve">            SRI MARUTHI DESIGNS &amp; PRINTS  -BANAGLORE</v>
          </cell>
          <cell r="E969">
            <v>7670</v>
          </cell>
          <cell r="I969">
            <v>7670</v>
          </cell>
          <cell r="J969">
            <v>0</v>
          </cell>
          <cell r="K969">
            <v>7670</v>
          </cell>
        </row>
        <row r="970">
          <cell r="C970" t="str">
            <v xml:space="preserve">            SRI MARUTI MEDICAL &amp; GENERAL STORES -BANAGLORE</v>
          </cell>
          <cell r="F970">
            <v>18737</v>
          </cell>
          <cell r="G970">
            <v>18737</v>
          </cell>
          <cell r="J970">
            <v>0</v>
          </cell>
          <cell r="K970">
            <v>0</v>
          </cell>
        </row>
        <row r="971">
          <cell r="C971" t="str">
            <v xml:space="preserve">            STS TRANSLOG SOLUTION LLP     -AHMEDABAD</v>
          </cell>
          <cell r="D971">
            <v>39399</v>
          </cell>
          <cell r="F971">
            <v>131785</v>
          </cell>
          <cell r="G971">
            <v>56277</v>
          </cell>
          <cell r="H971">
            <v>114907</v>
          </cell>
          <cell r="J971">
            <v>-114907</v>
          </cell>
          <cell r="K971">
            <v>-114907</v>
          </cell>
        </row>
        <row r="972">
          <cell r="C972" t="str">
            <v xml:space="preserve">            SUNIL KUMAR - EXPENSES-ASM                                                                          </v>
          </cell>
          <cell r="D972">
            <v>3070</v>
          </cell>
          <cell r="F972">
            <v>110000</v>
          </cell>
          <cell r="G972">
            <v>95000</v>
          </cell>
          <cell r="H972">
            <v>18070</v>
          </cell>
          <cell r="J972">
            <v>-18070</v>
          </cell>
          <cell r="K972">
            <v>-18070</v>
          </cell>
        </row>
        <row r="973">
          <cell r="C973" t="str">
            <v xml:space="preserve">            SUNIL MERCHANDISER ( 578) - EXPENSES                                                                </v>
          </cell>
          <cell r="D973">
            <v>2000</v>
          </cell>
          <cell r="H973">
            <v>2000</v>
          </cell>
          <cell r="J973">
            <v>-2000</v>
          </cell>
          <cell r="K973">
            <v>-2000</v>
          </cell>
        </row>
        <row r="974">
          <cell r="C974" t="str">
            <v xml:space="preserve">            SUNSHINE TEX PROCESS          -TUMKUR</v>
          </cell>
          <cell r="E974">
            <v>901453</v>
          </cell>
          <cell r="F974">
            <v>350000</v>
          </cell>
          <cell r="G974">
            <v>278719</v>
          </cell>
          <cell r="I974">
            <v>830172</v>
          </cell>
          <cell r="J974">
            <v>0</v>
          </cell>
          <cell r="K974">
            <v>830172</v>
          </cell>
        </row>
        <row r="975">
          <cell r="C975" t="str">
            <v xml:space="preserve">            SYGNATURE LAB LLP             -BANGALORE</v>
          </cell>
          <cell r="E975">
            <v>46386</v>
          </cell>
          <cell r="F975">
            <v>23193</v>
          </cell>
          <cell r="I975">
            <v>23193</v>
          </cell>
          <cell r="J975">
            <v>0</v>
          </cell>
          <cell r="K975">
            <v>23193</v>
          </cell>
        </row>
        <row r="976">
          <cell r="C976" t="str">
            <v xml:space="preserve">            SYSCOM SERVICE                -BENGALURU</v>
          </cell>
          <cell r="G976">
            <v>1800</v>
          </cell>
          <cell r="I976">
            <v>1800</v>
          </cell>
          <cell r="J976">
            <v>0</v>
          </cell>
          <cell r="K976">
            <v>1800</v>
          </cell>
        </row>
        <row r="977">
          <cell r="C977" t="str">
            <v xml:space="preserve">            TAJURBA BUSINESS NETWORK PRIVATE LIMITED -HARYANA</v>
          </cell>
          <cell r="E977">
            <v>18879</v>
          </cell>
          <cell r="I977">
            <v>18879</v>
          </cell>
          <cell r="J977">
            <v>0</v>
          </cell>
          <cell r="K977">
            <v>18879</v>
          </cell>
        </row>
        <row r="978">
          <cell r="C978" t="str">
            <v xml:space="preserve">            TARUNYAHA INDUSTRIES          -BANAGLORE</v>
          </cell>
          <cell r="E978">
            <v>6200</v>
          </cell>
          <cell r="I978">
            <v>6200</v>
          </cell>
          <cell r="J978">
            <v>0</v>
          </cell>
          <cell r="K978">
            <v>6200</v>
          </cell>
        </row>
        <row r="979">
          <cell r="C979" t="str">
            <v xml:space="preserve">            THE LUGGAGE BOUTIQUE                                                                                </v>
          </cell>
          <cell r="E979">
            <v>2000</v>
          </cell>
          <cell r="I979">
            <v>2000</v>
          </cell>
          <cell r="J979">
            <v>0</v>
          </cell>
          <cell r="K979">
            <v>2000</v>
          </cell>
        </row>
        <row r="980">
          <cell r="C980" t="str">
            <v xml:space="preserve">            THERMO GLOBAL SERVICES        -BANAGLORE</v>
          </cell>
          <cell r="E980">
            <v>2790</v>
          </cell>
          <cell r="I980">
            <v>2790</v>
          </cell>
          <cell r="J980">
            <v>0</v>
          </cell>
          <cell r="K980">
            <v>2790</v>
          </cell>
        </row>
        <row r="981">
          <cell r="C981" t="str">
            <v xml:space="preserve">            TRADE LINK TECHNOLOGIES INDIA PVT L                                                                 </v>
          </cell>
          <cell r="E981">
            <v>26530.799999999999</v>
          </cell>
          <cell r="G981">
            <v>0.2</v>
          </cell>
          <cell r="I981">
            <v>26531</v>
          </cell>
          <cell r="J981">
            <v>0</v>
          </cell>
          <cell r="K981">
            <v>26531</v>
          </cell>
        </row>
        <row r="982">
          <cell r="C982" t="str">
            <v xml:space="preserve">            TUV RHEINLAND (INDIA) PVT LTD (GURGAON)                                                             </v>
          </cell>
          <cell r="E982">
            <v>4200</v>
          </cell>
          <cell r="F982">
            <v>4200</v>
          </cell>
          <cell r="J982">
            <v>0</v>
          </cell>
          <cell r="K982">
            <v>0</v>
          </cell>
        </row>
        <row r="983">
          <cell r="C983" t="str">
            <v xml:space="preserve">            TUV RHEINLAND (INDIA) PVT LTD -BANGALORE</v>
          </cell>
          <cell r="E983">
            <v>12385.66</v>
          </cell>
          <cell r="F983">
            <v>12385.66</v>
          </cell>
          <cell r="J983">
            <v>0</v>
          </cell>
          <cell r="K983">
            <v>0</v>
          </cell>
        </row>
        <row r="984">
          <cell r="C984" t="str">
            <v xml:space="preserve">            UES SERVICES                  -BANGALORE</v>
          </cell>
          <cell r="E984">
            <v>9204</v>
          </cell>
          <cell r="I984">
            <v>9204</v>
          </cell>
          <cell r="J984">
            <v>0</v>
          </cell>
          <cell r="K984">
            <v>9204</v>
          </cell>
        </row>
        <row r="985">
          <cell r="C985" t="str">
            <v xml:space="preserve">            UNATHI SYSTEMS AND COMMUNICATIONS -BANGALORE</v>
          </cell>
          <cell r="E985">
            <v>27582.959999999999</v>
          </cell>
          <cell r="I985">
            <v>27582.959999999999</v>
          </cell>
          <cell r="J985">
            <v>0</v>
          </cell>
          <cell r="K985">
            <v>27582.959999999999</v>
          </cell>
        </row>
        <row r="986">
          <cell r="C986" t="str">
            <v xml:space="preserve">            UNICOMMERCE ESOLUTIONS PVT LTD -GURGOAN</v>
          </cell>
          <cell r="F986">
            <v>46400</v>
          </cell>
          <cell r="G986">
            <v>92800</v>
          </cell>
          <cell r="I986">
            <v>46400</v>
          </cell>
          <cell r="J986">
            <v>0</v>
          </cell>
          <cell r="K986">
            <v>46400</v>
          </cell>
        </row>
        <row r="987">
          <cell r="C987" t="str">
            <v xml:space="preserve">            UNIK TECHNOLOGYZ              -BANGALORE</v>
          </cell>
          <cell r="E987">
            <v>151</v>
          </cell>
          <cell r="F987">
            <v>151</v>
          </cell>
          <cell r="J987">
            <v>0</v>
          </cell>
          <cell r="K987">
            <v>0</v>
          </cell>
        </row>
        <row r="988">
          <cell r="C988" t="str">
            <v xml:space="preserve">            UNIVERSAL DYEING WORKS        -BANGALORE</v>
          </cell>
          <cell r="E988">
            <v>2388.8000000000002</v>
          </cell>
          <cell r="I988">
            <v>2388.8000000000002</v>
          </cell>
          <cell r="J988">
            <v>0</v>
          </cell>
          <cell r="K988">
            <v>2388.8000000000002</v>
          </cell>
        </row>
        <row r="989">
          <cell r="C989" t="str">
            <v xml:space="preserve">            V D FASHIONS                  -BANGALORE</v>
          </cell>
          <cell r="E989">
            <v>404.21</v>
          </cell>
          <cell r="F989">
            <v>404.21</v>
          </cell>
          <cell r="J989">
            <v>0</v>
          </cell>
          <cell r="K989">
            <v>0</v>
          </cell>
        </row>
        <row r="990">
          <cell r="C990" t="str">
            <v xml:space="preserve">            V XPRESS                      -MUMBAI</v>
          </cell>
          <cell r="E990">
            <v>498734.69</v>
          </cell>
          <cell r="F990">
            <v>64774</v>
          </cell>
          <cell r="I990">
            <v>433960.69</v>
          </cell>
          <cell r="J990">
            <v>0</v>
          </cell>
          <cell r="K990">
            <v>433960.69</v>
          </cell>
        </row>
        <row r="991">
          <cell r="C991" t="str">
            <v xml:space="preserve">            VASHKLEEN LAUNDRY SERVICES PVT LTD -BANAGLORE</v>
          </cell>
          <cell r="E991">
            <v>9710</v>
          </cell>
          <cell r="F991">
            <v>21523</v>
          </cell>
          <cell r="G991">
            <v>17798.8</v>
          </cell>
          <cell r="I991">
            <v>5985.8</v>
          </cell>
          <cell r="J991">
            <v>0</v>
          </cell>
          <cell r="K991">
            <v>5985.8</v>
          </cell>
        </row>
        <row r="992">
          <cell r="C992" t="str">
            <v xml:space="preserve">            VIJAY DESIGNS                 -BANAGLORE</v>
          </cell>
          <cell r="E992">
            <v>1333</v>
          </cell>
          <cell r="I992">
            <v>1333</v>
          </cell>
          <cell r="J992">
            <v>0</v>
          </cell>
          <cell r="K992">
            <v>1333</v>
          </cell>
        </row>
        <row r="993">
          <cell r="C993" t="str">
            <v xml:space="preserve">            VISHAL ELECTRONICS                                                                                  </v>
          </cell>
          <cell r="F993">
            <v>1062</v>
          </cell>
          <cell r="G993">
            <v>1062</v>
          </cell>
          <cell r="J993">
            <v>0</v>
          </cell>
          <cell r="K993">
            <v>0</v>
          </cell>
        </row>
        <row r="994">
          <cell r="C994" t="str">
            <v xml:space="preserve">            VIVEK TEXTILE PRINTING        -BANGALORE</v>
          </cell>
          <cell r="E994">
            <v>312782</v>
          </cell>
          <cell r="G994">
            <v>41421</v>
          </cell>
          <cell r="I994">
            <v>354203</v>
          </cell>
          <cell r="J994">
            <v>0</v>
          </cell>
          <cell r="K994">
            <v>354203</v>
          </cell>
        </row>
        <row r="995">
          <cell r="C995" t="str">
            <v xml:space="preserve">            VODA FONE A/C                 -BANGALORE</v>
          </cell>
          <cell r="F995">
            <v>589</v>
          </cell>
          <cell r="H995">
            <v>589</v>
          </cell>
          <cell r="J995">
            <v>-589</v>
          </cell>
          <cell r="K995">
            <v>-589</v>
          </cell>
        </row>
        <row r="996">
          <cell r="C996" t="str">
            <v xml:space="preserve">            WINMAN SOFTWARE INDIA LLP     -MANGALURU</v>
          </cell>
          <cell r="F996">
            <v>5490</v>
          </cell>
          <cell r="G996">
            <v>5490</v>
          </cell>
          <cell r="J996">
            <v>0</v>
          </cell>
          <cell r="K996">
            <v>0</v>
          </cell>
        </row>
        <row r="997">
          <cell r="C997" t="str">
            <v xml:space="preserve">            WONDERFEX PROCESSING PVT LTD  -BANGALORE</v>
          </cell>
          <cell r="E997">
            <v>755629</v>
          </cell>
          <cell r="F997">
            <v>1038367</v>
          </cell>
          <cell r="G997">
            <v>2685750.88</v>
          </cell>
          <cell r="I997">
            <v>2403012.88</v>
          </cell>
          <cell r="J997">
            <v>0</v>
          </cell>
          <cell r="K997">
            <v>2403012.88</v>
          </cell>
        </row>
        <row r="998">
          <cell r="C998" t="str">
            <v xml:space="preserve">            YASHAS PEST CONTROL AND ALLIED SERVICES PVT LTD -BANAGLORE</v>
          </cell>
          <cell r="E998">
            <v>10964</v>
          </cell>
          <cell r="G998">
            <v>10</v>
          </cell>
          <cell r="I998">
            <v>10974</v>
          </cell>
          <cell r="J998">
            <v>0</v>
          </cell>
          <cell r="K998">
            <v>10974</v>
          </cell>
        </row>
        <row r="999">
          <cell r="C999" t="str">
            <v xml:space="preserve">            YASHAS PRINTS                 -BANGALORE</v>
          </cell>
          <cell r="E999">
            <v>19647</v>
          </cell>
          <cell r="I999">
            <v>19647</v>
          </cell>
          <cell r="J999">
            <v>0</v>
          </cell>
          <cell r="K999">
            <v>19647</v>
          </cell>
        </row>
        <row r="1000">
          <cell r="C1000" t="str">
            <v xml:space="preserve">            YESKAY HARDWARE                                                                                     </v>
          </cell>
          <cell r="G1000">
            <v>83</v>
          </cell>
          <cell r="I1000">
            <v>83</v>
          </cell>
          <cell r="J1000">
            <v>0</v>
          </cell>
          <cell r="K1000">
            <v>83</v>
          </cell>
        </row>
        <row r="1001">
          <cell r="C1001" t="str">
            <v xml:space="preserve">            ZOOM ENTERPRISES              -MANAROVAR</v>
          </cell>
          <cell r="E1001">
            <v>0.61</v>
          </cell>
          <cell r="F1001">
            <v>0.61</v>
          </cell>
          <cell r="J1001">
            <v>0</v>
          </cell>
          <cell r="K1001">
            <v>0</v>
          </cell>
        </row>
        <row r="1002">
          <cell r="C1002" t="str">
            <v xml:space="preserve">        FINISHED GOODS</v>
          </cell>
          <cell r="E1002">
            <v>7198595.1900000004</v>
          </cell>
          <cell r="F1002">
            <v>9362456.8800000008</v>
          </cell>
          <cell r="G1002">
            <v>2663183.83</v>
          </cell>
          <cell r="I1002">
            <v>499322.14</v>
          </cell>
          <cell r="J1002">
            <v>0</v>
          </cell>
          <cell r="K1002">
            <v>499322.14</v>
          </cell>
        </row>
        <row r="1003">
          <cell r="C1003" t="str">
            <v xml:space="preserve">            FINISHED GOODS</v>
          </cell>
          <cell r="E1003">
            <v>7198595.1900000004</v>
          </cell>
          <cell r="F1003">
            <v>7271575.8799999999</v>
          </cell>
          <cell r="G1003">
            <v>901364.73</v>
          </cell>
          <cell r="I1003">
            <v>828384.04</v>
          </cell>
          <cell r="J1003">
            <v>0</v>
          </cell>
          <cell r="K1003">
            <v>828384.04</v>
          </cell>
        </row>
        <row r="1004">
          <cell r="C1004" t="str">
            <v xml:space="preserve">                ABHIDAKSHA GLOBALE            -TIRUPPUR</v>
          </cell>
          <cell r="F1004">
            <v>35066</v>
          </cell>
          <cell r="H1004">
            <v>35066</v>
          </cell>
          <cell r="J1004">
            <v>-35066</v>
          </cell>
          <cell r="K1004">
            <v>-35066</v>
          </cell>
        </row>
        <row r="1005">
          <cell r="C1005" t="str">
            <v xml:space="preserve">                ANSHUL ENTERPRISES            -LUDHIANA</v>
          </cell>
          <cell r="E1005">
            <v>15120</v>
          </cell>
          <cell r="I1005">
            <v>15120</v>
          </cell>
          <cell r="J1005">
            <v>0</v>
          </cell>
          <cell r="K1005">
            <v>15120</v>
          </cell>
        </row>
        <row r="1006">
          <cell r="C1006" t="str">
            <v xml:space="preserve">                APH KNITWEAR                  -LUDHIANA</v>
          </cell>
          <cell r="E1006">
            <v>2541597.5</v>
          </cell>
          <cell r="F1006">
            <v>2364693</v>
          </cell>
          <cell r="G1006">
            <v>328088.73</v>
          </cell>
          <cell r="I1006">
            <v>504993.23</v>
          </cell>
          <cell r="J1006">
            <v>0</v>
          </cell>
          <cell r="K1006">
            <v>504993.23</v>
          </cell>
        </row>
        <row r="1007">
          <cell r="C1007" t="str">
            <v xml:space="preserve">                APPARELS &amp; LINENS INDIA PVT LTD -LUDHIANA</v>
          </cell>
          <cell r="D1007">
            <v>146941</v>
          </cell>
          <cell r="H1007">
            <v>146941</v>
          </cell>
          <cell r="J1007">
            <v>-146941</v>
          </cell>
          <cell r="K1007">
            <v>-146941</v>
          </cell>
        </row>
        <row r="1008">
          <cell r="C1008" t="str">
            <v xml:space="preserve">                B R BHOOMIKA CREATION         -BANGALORE</v>
          </cell>
          <cell r="E1008">
            <v>1285387</v>
          </cell>
          <cell r="F1008">
            <v>1243609</v>
          </cell>
          <cell r="I1008">
            <v>41778</v>
          </cell>
          <cell r="J1008">
            <v>0</v>
          </cell>
          <cell r="K1008">
            <v>41778</v>
          </cell>
        </row>
        <row r="1009">
          <cell r="C1009" t="str">
            <v xml:space="preserve">                BHANDARI HOSIERY EXPORTS LTD  -LUDHIANA</v>
          </cell>
          <cell r="D1009">
            <v>166371.21</v>
          </cell>
          <cell r="H1009">
            <v>166371.21</v>
          </cell>
          <cell r="J1009">
            <v>-166371.21</v>
          </cell>
          <cell r="K1009">
            <v>-166371.21</v>
          </cell>
        </row>
        <row r="1010">
          <cell r="C1010" t="str">
            <v xml:space="preserve">                CANOPUSS IMPEX PVT LTD        -TIRUPUR</v>
          </cell>
          <cell r="D1010">
            <v>74342.5</v>
          </cell>
          <cell r="H1010">
            <v>74342.5</v>
          </cell>
          <cell r="J1010">
            <v>-74342.5</v>
          </cell>
          <cell r="K1010">
            <v>-74342.5</v>
          </cell>
        </row>
        <row r="1011">
          <cell r="C1011" t="str">
            <v xml:space="preserve">                DAVINDER EXPORTS              -LUDHIANA</v>
          </cell>
          <cell r="E1011">
            <v>0.88</v>
          </cell>
          <cell r="F1011">
            <v>0.88</v>
          </cell>
          <cell r="J1011">
            <v>0</v>
          </cell>
          <cell r="K1011">
            <v>0</v>
          </cell>
        </row>
        <row r="1012">
          <cell r="C1012" t="str">
            <v xml:space="preserve">                E GRAM CREATIONS              -LUDHIANA</v>
          </cell>
          <cell r="E1012">
            <v>15120</v>
          </cell>
          <cell r="I1012">
            <v>15120</v>
          </cell>
          <cell r="J1012">
            <v>0</v>
          </cell>
          <cell r="K1012">
            <v>15120</v>
          </cell>
        </row>
        <row r="1013">
          <cell r="C1013" t="str">
            <v xml:space="preserve">                ELECTRA FASHIONS              -TIRUPUR</v>
          </cell>
          <cell r="D1013">
            <v>51422</v>
          </cell>
          <cell r="G1013">
            <v>115500</v>
          </cell>
          <cell r="I1013">
            <v>64078</v>
          </cell>
          <cell r="J1013">
            <v>0</v>
          </cell>
          <cell r="K1013">
            <v>64078</v>
          </cell>
        </row>
        <row r="1014">
          <cell r="C1014" t="str">
            <v xml:space="preserve">                FASHION GAUGE KNITWEARS       -ROPAR</v>
          </cell>
          <cell r="E1014">
            <v>738202</v>
          </cell>
          <cell r="F1014">
            <v>1059807</v>
          </cell>
          <cell r="G1014">
            <v>201383</v>
          </cell>
          <cell r="H1014">
            <v>120222</v>
          </cell>
          <cell r="J1014">
            <v>-120222</v>
          </cell>
          <cell r="K1014">
            <v>-120222</v>
          </cell>
        </row>
        <row r="1015">
          <cell r="C1015" t="str">
            <v xml:space="preserve">                FOUR SEASONS CLOHTING COMPANY -TIRUPUR</v>
          </cell>
          <cell r="E1015">
            <v>24192</v>
          </cell>
          <cell r="I1015">
            <v>24192</v>
          </cell>
          <cell r="J1015">
            <v>0</v>
          </cell>
          <cell r="K1015">
            <v>24192</v>
          </cell>
        </row>
        <row r="1016">
          <cell r="C1016" t="str">
            <v xml:space="preserve">                G.S.SETTIA &amp; BROS PVT. LTD.   -LUDHIANA</v>
          </cell>
          <cell r="D1016">
            <v>54274</v>
          </cell>
          <cell r="H1016">
            <v>54274</v>
          </cell>
          <cell r="J1016">
            <v>-54274</v>
          </cell>
          <cell r="K1016">
            <v>-54274</v>
          </cell>
        </row>
        <row r="1017">
          <cell r="C1017" t="str">
            <v xml:space="preserve">                GLAMAZE INC                   -LUDHIANA</v>
          </cell>
          <cell r="E1017">
            <v>175522</v>
          </cell>
          <cell r="F1017">
            <v>175522</v>
          </cell>
          <cell r="J1017">
            <v>0</v>
          </cell>
          <cell r="K1017">
            <v>0</v>
          </cell>
        </row>
        <row r="1018">
          <cell r="C1018" t="str">
            <v xml:space="preserve">                HAV2 APPARELS LLP             -BANAGLORE</v>
          </cell>
          <cell r="E1018">
            <v>1298.52</v>
          </cell>
          <cell r="F1018">
            <v>4645</v>
          </cell>
          <cell r="H1018">
            <v>3346.48</v>
          </cell>
          <cell r="J1018">
            <v>-3346.48</v>
          </cell>
          <cell r="K1018">
            <v>-3346.48</v>
          </cell>
        </row>
        <row r="1019">
          <cell r="C1019" t="str">
            <v xml:space="preserve">                HAV2 APPARELS LLP             -TIRUPPUR</v>
          </cell>
          <cell r="F1019">
            <v>8453</v>
          </cell>
          <cell r="H1019">
            <v>8453</v>
          </cell>
          <cell r="J1019">
            <v>-8453</v>
          </cell>
          <cell r="K1019">
            <v>-8453</v>
          </cell>
        </row>
        <row r="1020">
          <cell r="C1020" t="str">
            <v xml:space="preserve">                INLEAGUE SOURCING INDIA PVT. LTD. -GURGOAN</v>
          </cell>
          <cell r="D1020">
            <v>30956</v>
          </cell>
          <cell r="H1020">
            <v>30956</v>
          </cell>
          <cell r="J1020">
            <v>-30956</v>
          </cell>
          <cell r="K1020">
            <v>-30956</v>
          </cell>
        </row>
        <row r="1021">
          <cell r="C1021" t="str">
            <v xml:space="preserve">                KAS CAREWEARS PVT LTD         -LUDHIANA</v>
          </cell>
          <cell r="E1021">
            <v>41743</v>
          </cell>
          <cell r="I1021">
            <v>41743</v>
          </cell>
          <cell r="J1021">
            <v>0</v>
          </cell>
          <cell r="K1021">
            <v>41743</v>
          </cell>
        </row>
        <row r="1022">
          <cell r="C1022" t="str">
            <v xml:space="preserve">                KAUSHAL FABRICS               -LUDHIANA</v>
          </cell>
          <cell r="E1022">
            <v>131767</v>
          </cell>
          <cell r="F1022">
            <v>131767</v>
          </cell>
          <cell r="J1022">
            <v>0</v>
          </cell>
          <cell r="K1022">
            <v>0</v>
          </cell>
        </row>
        <row r="1023">
          <cell r="C1023" t="str">
            <v xml:space="preserve">                KAY JAIN HOSIERY              -LUDHIANA</v>
          </cell>
          <cell r="E1023">
            <v>908695</v>
          </cell>
          <cell r="F1023">
            <v>952468</v>
          </cell>
          <cell r="G1023">
            <v>98591</v>
          </cell>
          <cell r="I1023">
            <v>54818</v>
          </cell>
          <cell r="J1023">
            <v>0</v>
          </cell>
          <cell r="K1023">
            <v>54818</v>
          </cell>
        </row>
        <row r="1024">
          <cell r="C1024" t="str">
            <v xml:space="preserve">                KJM GARMENTS PRIVATE LIMITED  -SURAT</v>
          </cell>
          <cell r="D1024">
            <v>26763</v>
          </cell>
          <cell r="H1024">
            <v>26763</v>
          </cell>
          <cell r="J1024">
            <v>-26763</v>
          </cell>
          <cell r="K1024">
            <v>-26763</v>
          </cell>
        </row>
        <row r="1025">
          <cell r="C1025" t="str">
            <v xml:space="preserve">                KNIT N CRAFT                  -LUDHIANA</v>
          </cell>
          <cell r="D1025">
            <v>13362</v>
          </cell>
          <cell r="H1025">
            <v>13362</v>
          </cell>
          <cell r="J1025">
            <v>-13362</v>
          </cell>
          <cell r="K1025">
            <v>-13362</v>
          </cell>
        </row>
        <row r="1026">
          <cell r="C1026" t="str">
            <v xml:space="preserve">                KS GARMENTS                   -TIRUPUR</v>
          </cell>
          <cell r="E1026">
            <v>5374</v>
          </cell>
          <cell r="I1026">
            <v>5374</v>
          </cell>
          <cell r="J1026">
            <v>0</v>
          </cell>
          <cell r="K1026">
            <v>5374</v>
          </cell>
        </row>
        <row r="1027">
          <cell r="C1027" t="str">
            <v xml:space="preserve">                OPTIM APPARELS                -TIRUPUR</v>
          </cell>
          <cell r="E1027">
            <v>66906</v>
          </cell>
          <cell r="F1027">
            <v>66906</v>
          </cell>
          <cell r="J1027">
            <v>0</v>
          </cell>
          <cell r="K1027">
            <v>0</v>
          </cell>
        </row>
        <row r="1028">
          <cell r="C1028" t="str">
            <v xml:space="preserve">                PHOENIX INTERNATIONAL         -LUDHIANA</v>
          </cell>
          <cell r="D1028">
            <v>103676</v>
          </cell>
          <cell r="H1028">
            <v>103676</v>
          </cell>
          <cell r="J1028">
            <v>-103676</v>
          </cell>
          <cell r="K1028">
            <v>-103676</v>
          </cell>
        </row>
        <row r="1029">
          <cell r="C1029" t="str">
            <v xml:space="preserve">                PRUTHI EXPORTS                -LUDHIANA</v>
          </cell>
          <cell r="D1029">
            <v>7240</v>
          </cell>
          <cell r="H1029">
            <v>7240</v>
          </cell>
          <cell r="J1029">
            <v>-7240</v>
          </cell>
          <cell r="K1029">
            <v>-7240</v>
          </cell>
        </row>
        <row r="1030">
          <cell r="C1030" t="str">
            <v xml:space="preserve">                SAI NATH FASHIONS             -LUDHIANA</v>
          </cell>
          <cell r="D1030">
            <v>42436</v>
          </cell>
          <cell r="H1030">
            <v>42436</v>
          </cell>
          <cell r="J1030">
            <v>-42436</v>
          </cell>
          <cell r="K1030">
            <v>-42436</v>
          </cell>
        </row>
        <row r="1031">
          <cell r="C1031" t="str">
            <v xml:space="preserve">                SANDEEP  WEAVERS PVT, LTD     -LUDHIANA</v>
          </cell>
          <cell r="E1031">
            <v>30712</v>
          </cell>
          <cell r="I1031">
            <v>30712</v>
          </cell>
          <cell r="J1031">
            <v>0</v>
          </cell>
          <cell r="K1031">
            <v>30712</v>
          </cell>
        </row>
        <row r="1032">
          <cell r="C1032" t="str">
            <v xml:space="preserve">                SEATEX                        -TIRUPUR</v>
          </cell>
          <cell r="D1032">
            <v>19362</v>
          </cell>
          <cell r="H1032">
            <v>19362</v>
          </cell>
          <cell r="J1032">
            <v>-19362</v>
          </cell>
          <cell r="K1032">
            <v>-19362</v>
          </cell>
        </row>
        <row r="1033">
          <cell r="C1033" t="str">
            <v xml:space="preserve">                SHRIVI KNITS                  -TIRUPUR</v>
          </cell>
          <cell r="E1033">
            <v>10931</v>
          </cell>
          <cell r="I1033">
            <v>10931</v>
          </cell>
          <cell r="J1033">
            <v>0</v>
          </cell>
          <cell r="K1033">
            <v>10931</v>
          </cell>
        </row>
        <row r="1034">
          <cell r="C1034" t="str">
            <v xml:space="preserve">                SIMCO KNIT                    -LUDHIANA</v>
          </cell>
          <cell r="E1034">
            <v>1305710</v>
          </cell>
          <cell r="F1034">
            <v>1228639</v>
          </cell>
          <cell r="G1034">
            <v>157802</v>
          </cell>
          <cell r="I1034">
            <v>234873</v>
          </cell>
          <cell r="J1034">
            <v>0</v>
          </cell>
          <cell r="K1034">
            <v>234873</v>
          </cell>
        </row>
        <row r="1035">
          <cell r="C1035" t="str">
            <v xml:space="preserve">                SRI SAI KNITS                 -BANAGLORE</v>
          </cell>
          <cell r="E1035">
            <v>701633</v>
          </cell>
          <cell r="I1035">
            <v>701633</v>
          </cell>
          <cell r="J1035">
            <v>0</v>
          </cell>
          <cell r="K1035">
            <v>701633</v>
          </cell>
        </row>
        <row r="1036">
          <cell r="C1036" t="str">
            <v xml:space="preserve">                STALLVIN FASHIONS             -LUDHIANA</v>
          </cell>
          <cell r="E1036">
            <v>32244</v>
          </cell>
          <cell r="I1036">
            <v>32244</v>
          </cell>
          <cell r="J1036">
            <v>0</v>
          </cell>
          <cell r="K1036">
            <v>32244</v>
          </cell>
        </row>
        <row r="1037">
          <cell r="C1037" t="str">
            <v xml:space="preserve">                UNICORN ASSOCIATES            -TIRUPUR</v>
          </cell>
          <cell r="D1037">
            <v>78397</v>
          </cell>
          <cell r="H1037">
            <v>78397</v>
          </cell>
          <cell r="J1037">
            <v>-78397</v>
          </cell>
          <cell r="K1037">
            <v>-78397</v>
          </cell>
        </row>
        <row r="1038">
          <cell r="C1038" t="str">
            <v xml:space="preserve">                VI-TEX SOURCING APPAREL       -TIRUPUR</v>
          </cell>
          <cell r="D1038">
            <v>18017</v>
          </cell>
          <cell r="H1038">
            <v>18017</v>
          </cell>
          <cell r="J1038">
            <v>-18017</v>
          </cell>
          <cell r="K1038">
            <v>-18017</v>
          </cell>
        </row>
        <row r="1039">
          <cell r="C1039" t="str">
            <v xml:space="preserve">            EYE SPY KNIT                  -LUDHIANA</v>
          </cell>
          <cell r="F1039">
            <v>114124</v>
          </cell>
          <cell r="H1039">
            <v>114124</v>
          </cell>
          <cell r="J1039">
            <v>-114124</v>
          </cell>
          <cell r="K1039">
            <v>-114124</v>
          </cell>
        </row>
        <row r="1040">
          <cell r="C1040" t="str">
            <v xml:space="preserve">            JAIMITHRAN GARMENTS           -TIRUPUR</v>
          </cell>
          <cell r="F1040">
            <v>1914772</v>
          </cell>
          <cell r="G1040">
            <v>1709016</v>
          </cell>
          <cell r="H1040">
            <v>205756</v>
          </cell>
          <cell r="J1040">
            <v>-205756</v>
          </cell>
          <cell r="K1040">
            <v>-205756</v>
          </cell>
        </row>
        <row r="1041">
          <cell r="C1041" t="str">
            <v xml:space="preserve">            SHIVAAY  KNITWEAR                                                                                   </v>
          </cell>
          <cell r="G1041">
            <v>52803.1</v>
          </cell>
          <cell r="I1041">
            <v>52803.1</v>
          </cell>
          <cell r="J1041">
            <v>0</v>
          </cell>
          <cell r="K1041">
            <v>52803.1</v>
          </cell>
        </row>
        <row r="1042">
          <cell r="C1042" t="str">
            <v xml:space="preserve">            SPACE FASHIONS LTD            -LUDHIANA</v>
          </cell>
          <cell r="F1042">
            <v>61985</v>
          </cell>
          <cell r="H1042">
            <v>61985</v>
          </cell>
          <cell r="J1042">
            <v>-61985</v>
          </cell>
          <cell r="K1042">
            <v>-61985</v>
          </cell>
        </row>
        <row r="1043">
          <cell r="C1043" t="str">
            <v xml:space="preserve">        IMPORTS</v>
          </cell>
          <cell r="D1043">
            <v>51089.39</v>
          </cell>
          <cell r="F1043">
            <v>658697.56000000006</v>
          </cell>
          <cell r="G1043">
            <v>262123.04</v>
          </cell>
          <cell r="H1043">
            <v>447663.91</v>
          </cell>
          <cell r="J1043">
            <v>-447663.91</v>
          </cell>
          <cell r="K1043">
            <v>-447663.91</v>
          </cell>
        </row>
        <row r="1044">
          <cell r="C1044" t="str">
            <v xml:space="preserve">            AURELIA ASIA                  -HONG KONG</v>
          </cell>
          <cell r="D1044">
            <v>72058.52</v>
          </cell>
          <cell r="H1044">
            <v>72058.52</v>
          </cell>
          <cell r="J1044">
            <v>-72058.52</v>
          </cell>
          <cell r="K1044">
            <v>-72058.52</v>
          </cell>
        </row>
        <row r="1045">
          <cell r="C1045" t="str">
            <v xml:space="preserve">            AVERY DENNSION HONG KONG B V                                                                        </v>
          </cell>
          <cell r="E1045">
            <v>49</v>
          </cell>
          <cell r="I1045">
            <v>49</v>
          </cell>
          <cell r="J1045">
            <v>0</v>
          </cell>
          <cell r="K1045">
            <v>49</v>
          </cell>
        </row>
        <row r="1046">
          <cell r="C1046" t="str">
            <v xml:space="preserve">            BSN (HK) LIMITED              -CHINA</v>
          </cell>
          <cell r="E1046">
            <v>3148</v>
          </cell>
          <cell r="I1046">
            <v>3148</v>
          </cell>
          <cell r="J1046">
            <v>0</v>
          </cell>
          <cell r="K1046">
            <v>3148</v>
          </cell>
        </row>
        <row r="1047">
          <cell r="C1047" t="str">
            <v xml:space="preserve">            CHARMING PRINTING LTD                                                                               </v>
          </cell>
          <cell r="E1047">
            <v>2118</v>
          </cell>
          <cell r="I1047">
            <v>2118</v>
          </cell>
          <cell r="J1047">
            <v>0</v>
          </cell>
          <cell r="K1047">
            <v>2118</v>
          </cell>
        </row>
        <row r="1048">
          <cell r="C1048" t="str">
            <v xml:space="preserve">            DERIDESEN ETIKET DIS          -AJJARAM</v>
          </cell>
          <cell r="E1048">
            <v>0.08</v>
          </cell>
          <cell r="F1048">
            <v>0.08</v>
          </cell>
          <cell r="J1048">
            <v>0</v>
          </cell>
          <cell r="K1048">
            <v>0</v>
          </cell>
        </row>
        <row r="1049">
          <cell r="C1049" t="str">
            <v xml:space="preserve">            GUANGDONG GOLDEN BRAND TECHNOLGY CO.LTD -CHINA</v>
          </cell>
          <cell r="G1049">
            <v>335.15</v>
          </cell>
          <cell r="I1049">
            <v>335.15</v>
          </cell>
          <cell r="J1049">
            <v>0</v>
          </cell>
          <cell r="K1049">
            <v>335.15</v>
          </cell>
        </row>
        <row r="1050">
          <cell r="C1050" t="str">
            <v xml:space="preserve">            JIANGSU CMZ ZIPPER SCI &amp; TECH CO. LTD -CHINA</v>
          </cell>
          <cell r="D1050">
            <v>8086.41</v>
          </cell>
          <cell r="H1050">
            <v>8086.41</v>
          </cell>
          <cell r="J1050">
            <v>-8086.41</v>
          </cell>
          <cell r="K1050">
            <v>-8086.41</v>
          </cell>
        </row>
        <row r="1051">
          <cell r="C1051" t="str">
            <v xml:space="preserve">            M.Y. &amp; UNION (HK) LIMITED     -HONG KONG</v>
          </cell>
          <cell r="E1051">
            <v>15089</v>
          </cell>
          <cell r="I1051">
            <v>15089</v>
          </cell>
          <cell r="J1051">
            <v>0</v>
          </cell>
          <cell r="K1051">
            <v>15089</v>
          </cell>
        </row>
        <row r="1052">
          <cell r="C1052" t="str">
            <v xml:space="preserve">            M.Y. AND COMPANY              -HONG KONG</v>
          </cell>
          <cell r="D1052">
            <v>15255.48</v>
          </cell>
          <cell r="H1052">
            <v>15255.48</v>
          </cell>
          <cell r="J1052">
            <v>-15255.48</v>
          </cell>
          <cell r="K1052">
            <v>-15255.48</v>
          </cell>
        </row>
        <row r="1053">
          <cell r="C1053" t="str">
            <v xml:space="preserve">            OCEAN RICH GARMENT ACCESSORIES COMPANY LTD.                                                         </v>
          </cell>
          <cell r="F1053">
            <v>59171.01</v>
          </cell>
          <cell r="G1053">
            <v>31018.49</v>
          </cell>
          <cell r="H1053">
            <v>28152.52</v>
          </cell>
          <cell r="J1053">
            <v>-28152.52</v>
          </cell>
          <cell r="K1053">
            <v>-28152.52</v>
          </cell>
        </row>
        <row r="1054">
          <cell r="C1054" t="str">
            <v xml:space="preserve">            PROMINENT METAL MFG FTY       -HONG KONG</v>
          </cell>
          <cell r="E1054">
            <v>114</v>
          </cell>
          <cell r="I1054">
            <v>114</v>
          </cell>
          <cell r="J1054">
            <v>0</v>
          </cell>
          <cell r="K1054">
            <v>114</v>
          </cell>
        </row>
        <row r="1055">
          <cell r="C1055" t="str">
            <v xml:space="preserve">            SEAFULL PACIFIC LIMITED                                                                             </v>
          </cell>
          <cell r="D1055">
            <v>0.4</v>
          </cell>
          <cell r="G1055">
            <v>0.4</v>
          </cell>
          <cell r="J1055">
            <v>0</v>
          </cell>
          <cell r="K1055">
            <v>0</v>
          </cell>
        </row>
        <row r="1056">
          <cell r="C1056" t="str">
            <v xml:space="preserve">            SHANGHAI T.H.S CO.LTD         -CHINA</v>
          </cell>
          <cell r="E1056">
            <v>6795.82</v>
          </cell>
          <cell r="I1056">
            <v>6795.82</v>
          </cell>
          <cell r="J1056">
            <v>0</v>
          </cell>
          <cell r="K1056">
            <v>6795.82</v>
          </cell>
        </row>
        <row r="1057">
          <cell r="C1057" t="str">
            <v xml:space="preserve">            SHENZHEN YES CLOTHING ACCESSORIES CO. LTD -CHINA</v>
          </cell>
          <cell r="E1057">
            <v>1157371.99</v>
          </cell>
          <cell r="G1057">
            <v>230769</v>
          </cell>
          <cell r="I1057">
            <v>1388140.99</v>
          </cell>
          <cell r="J1057">
            <v>0</v>
          </cell>
          <cell r="K1057">
            <v>1388140.99</v>
          </cell>
        </row>
        <row r="1058">
          <cell r="C1058" t="str">
            <v xml:space="preserve">            TRIMS MASTER CO.                                                                                    </v>
          </cell>
          <cell r="E1058">
            <v>6004</v>
          </cell>
          <cell r="I1058">
            <v>6004</v>
          </cell>
          <cell r="J1058">
            <v>0</v>
          </cell>
          <cell r="K1058">
            <v>6004</v>
          </cell>
        </row>
        <row r="1059">
          <cell r="C1059" t="str">
            <v xml:space="preserve">            YES CLOTHING ACCESSORIES HK LTD                                                                     </v>
          </cell>
          <cell r="D1059">
            <v>1146378.47</v>
          </cell>
          <cell r="F1059">
            <v>599526.47</v>
          </cell>
          <cell r="H1059">
            <v>1745904.94</v>
          </cell>
          <cell r="J1059">
            <v>-1745904.94</v>
          </cell>
          <cell r="K1059">
            <v>-1745904.94</v>
          </cell>
        </row>
        <row r="1060">
          <cell r="C1060" t="str">
            <v xml:space="preserve">        PACKING MATERIAL</v>
          </cell>
          <cell r="E1060">
            <v>2732808.5</v>
          </cell>
          <cell r="F1060">
            <v>1325642</v>
          </cell>
          <cell r="G1060">
            <v>375445</v>
          </cell>
          <cell r="I1060">
            <v>1782611.5</v>
          </cell>
          <cell r="J1060">
            <v>0</v>
          </cell>
          <cell r="K1060">
            <v>1782611.5</v>
          </cell>
        </row>
        <row r="1061">
          <cell r="C1061" t="str">
            <v xml:space="preserve">            PACKING MATERIAL</v>
          </cell>
          <cell r="E1061">
            <v>2181398.5</v>
          </cell>
          <cell r="F1061">
            <v>1172661</v>
          </cell>
          <cell r="G1061">
            <v>344442</v>
          </cell>
          <cell r="I1061">
            <v>1353179.5</v>
          </cell>
          <cell r="J1061">
            <v>0</v>
          </cell>
          <cell r="K1061">
            <v>1353179.5</v>
          </cell>
        </row>
        <row r="1062">
          <cell r="C1062" t="str">
            <v xml:space="preserve">                GIRIRAJ PACKAGING             -BANAGLORE</v>
          </cell>
          <cell r="E1062">
            <v>309349</v>
          </cell>
          <cell r="F1062">
            <v>419372</v>
          </cell>
          <cell r="G1062">
            <v>98666</v>
          </cell>
          <cell r="H1062">
            <v>11357</v>
          </cell>
          <cell r="J1062">
            <v>-11357</v>
          </cell>
          <cell r="K1062">
            <v>-11357</v>
          </cell>
        </row>
        <row r="1063">
          <cell r="C1063" t="str">
            <v xml:space="preserve">                UDAYA RAVI PRINT AND PACK     -BANGALORE</v>
          </cell>
          <cell r="E1063">
            <v>1838661</v>
          </cell>
          <cell r="F1063">
            <v>744037</v>
          </cell>
          <cell r="G1063">
            <v>245776</v>
          </cell>
          <cell r="I1063">
            <v>1340400</v>
          </cell>
          <cell r="J1063">
            <v>0</v>
          </cell>
          <cell r="K1063">
            <v>1340400</v>
          </cell>
        </row>
        <row r="1064">
          <cell r="C1064" t="str">
            <v xml:space="preserve">                UK PRINT AND PACK             -CHENNAI</v>
          </cell>
          <cell r="E1064">
            <v>23582.5</v>
          </cell>
          <cell r="F1064">
            <v>9248</v>
          </cell>
          <cell r="I1064">
            <v>14334.5</v>
          </cell>
          <cell r="J1064">
            <v>0</v>
          </cell>
          <cell r="K1064">
            <v>14334.5</v>
          </cell>
        </row>
        <row r="1065">
          <cell r="C1065" t="str">
            <v xml:space="preserve">                UNITED PACKAGING SOLUTIONS    -BANAGLORE</v>
          </cell>
          <cell r="E1065">
            <v>9802</v>
          </cell>
          <cell r="I1065">
            <v>9802</v>
          </cell>
          <cell r="J1065">
            <v>0</v>
          </cell>
          <cell r="K1065">
            <v>9802</v>
          </cell>
        </row>
        <row r="1066">
          <cell r="C1066" t="str">
            <v xml:space="preserve">                UNITED PRECISION PLASTICS     -BANGALORE</v>
          </cell>
          <cell r="E1066">
            <v>4</v>
          </cell>
          <cell r="F1066">
            <v>4</v>
          </cell>
          <cell r="J1066">
            <v>0</v>
          </cell>
          <cell r="K1066">
            <v>0</v>
          </cell>
        </row>
        <row r="1067">
          <cell r="C1067" t="str">
            <v xml:space="preserve">            SRI MANJUNATHA PRINT &amp; PACKAGING                                                                    </v>
          </cell>
          <cell r="E1067">
            <v>551410</v>
          </cell>
          <cell r="F1067">
            <v>152981</v>
          </cell>
          <cell r="G1067">
            <v>31003</v>
          </cell>
          <cell r="I1067">
            <v>429432</v>
          </cell>
          <cell r="J1067">
            <v>0</v>
          </cell>
          <cell r="K1067">
            <v>429432</v>
          </cell>
        </row>
        <row r="1068">
          <cell r="C1068" t="str">
            <v xml:space="preserve">        PPE KIT</v>
          </cell>
          <cell r="D1068">
            <v>64250</v>
          </cell>
          <cell r="H1068">
            <v>64250</v>
          </cell>
          <cell r="J1068">
            <v>-64250</v>
          </cell>
          <cell r="K1068">
            <v>-64250</v>
          </cell>
        </row>
        <row r="1069">
          <cell r="C1069" t="str">
            <v xml:space="preserve">            MEADOWS KNOWLEDGE SERVICES PVT LTD                                                                  </v>
          </cell>
          <cell r="D1069">
            <v>14250</v>
          </cell>
          <cell r="H1069">
            <v>14250</v>
          </cell>
          <cell r="J1069">
            <v>-14250</v>
          </cell>
          <cell r="K1069">
            <v>-14250</v>
          </cell>
        </row>
        <row r="1070">
          <cell r="C1070" t="str">
            <v xml:space="preserve">            MENSCHLICH HEALTH CARE ( OPC) PVT LTD                                                               </v>
          </cell>
          <cell r="D1070">
            <v>50000</v>
          </cell>
          <cell r="H1070">
            <v>50000</v>
          </cell>
          <cell r="J1070">
            <v>-50000</v>
          </cell>
          <cell r="K1070">
            <v>-50000</v>
          </cell>
        </row>
        <row r="1071">
          <cell r="C1071" t="str">
            <v xml:space="preserve">        RAW MATERIAL</v>
          </cell>
          <cell r="E1071">
            <v>62546775.619999997</v>
          </cell>
          <cell r="F1071">
            <v>40085096.579999998</v>
          </cell>
          <cell r="G1071">
            <v>38161926.520000003</v>
          </cell>
          <cell r="I1071">
            <v>60623605.560000002</v>
          </cell>
          <cell r="J1071">
            <v>0</v>
          </cell>
          <cell r="K1071">
            <v>60623605.560000002</v>
          </cell>
        </row>
        <row r="1072">
          <cell r="C1072" t="str">
            <v xml:space="preserve">            ACCESORIES</v>
          </cell>
          <cell r="E1072">
            <v>12208157.699999999</v>
          </cell>
          <cell r="F1072">
            <v>7339120.1299999999</v>
          </cell>
          <cell r="G1072">
            <v>7169457.7400000002</v>
          </cell>
          <cell r="I1072">
            <v>12038495.310000001</v>
          </cell>
          <cell r="J1072">
            <v>0</v>
          </cell>
          <cell r="K1072">
            <v>12038495.310000001</v>
          </cell>
        </row>
        <row r="1073">
          <cell r="C1073" t="str">
            <v xml:space="preserve">                BUTTONS</v>
          </cell>
          <cell r="E1073">
            <v>525195</v>
          </cell>
          <cell r="F1073">
            <v>257921</v>
          </cell>
          <cell r="G1073">
            <v>135002</v>
          </cell>
          <cell r="I1073">
            <v>402276</v>
          </cell>
          <cell r="J1073">
            <v>0</v>
          </cell>
          <cell r="K1073">
            <v>402276</v>
          </cell>
        </row>
        <row r="1074">
          <cell r="C1074" t="str">
            <v xml:space="preserve">                    BOMBAY RAYON FASHIONS LIMITED -BANGALORE RURAL</v>
          </cell>
          <cell r="D1074">
            <v>7139</v>
          </cell>
          <cell r="F1074">
            <v>16225</v>
          </cell>
          <cell r="G1074">
            <v>107358</v>
          </cell>
          <cell r="I1074">
            <v>83994</v>
          </cell>
          <cell r="J1074">
            <v>0</v>
          </cell>
          <cell r="K1074">
            <v>83994</v>
          </cell>
        </row>
        <row r="1075">
          <cell r="C1075" t="str">
            <v xml:space="preserve">                    PAARTH TRADERS                -CHENNAI</v>
          </cell>
          <cell r="E1075">
            <v>10760</v>
          </cell>
          <cell r="F1075">
            <v>10763</v>
          </cell>
          <cell r="G1075">
            <v>3</v>
          </cell>
          <cell r="J1075">
            <v>0</v>
          </cell>
          <cell r="K1075">
            <v>0</v>
          </cell>
        </row>
        <row r="1076">
          <cell r="C1076" t="str">
            <v xml:space="preserve">                    VAIBHAV BUTTON UDYOG          -BANGALORE</v>
          </cell>
          <cell r="E1076">
            <v>464874</v>
          </cell>
          <cell r="F1076">
            <v>146592</v>
          </cell>
          <cell r="I1076">
            <v>318282</v>
          </cell>
          <cell r="J1076">
            <v>0</v>
          </cell>
          <cell r="K1076">
            <v>318282</v>
          </cell>
        </row>
        <row r="1077">
          <cell r="C1077" t="str">
            <v xml:space="preserve">                    VERITAS TRIMS COMPANY         -BANAGLORE</v>
          </cell>
          <cell r="E1077">
            <v>56700</v>
          </cell>
          <cell r="F1077">
            <v>84341</v>
          </cell>
          <cell r="G1077">
            <v>27641</v>
          </cell>
          <cell r="J1077">
            <v>0</v>
          </cell>
          <cell r="K1077">
            <v>0</v>
          </cell>
        </row>
        <row r="1078">
          <cell r="C1078" t="str">
            <v xml:space="preserve">                THREAD</v>
          </cell>
          <cell r="E1078">
            <v>2661646.13</v>
          </cell>
          <cell r="F1078">
            <v>1651138</v>
          </cell>
          <cell r="G1078">
            <v>1459043</v>
          </cell>
          <cell r="I1078">
            <v>2469551.13</v>
          </cell>
          <cell r="J1078">
            <v>0</v>
          </cell>
          <cell r="K1078">
            <v>2469551.13</v>
          </cell>
        </row>
        <row r="1079">
          <cell r="C1079" t="str">
            <v xml:space="preserve">                    KWALITY THREADS PVT. LTD.     -BAHADURGARH</v>
          </cell>
          <cell r="G1079">
            <v>16100</v>
          </cell>
          <cell r="I1079">
            <v>16100</v>
          </cell>
          <cell r="J1079">
            <v>0</v>
          </cell>
          <cell r="K1079">
            <v>16100</v>
          </cell>
        </row>
        <row r="1080">
          <cell r="C1080" t="str">
            <v xml:space="preserve">                    MADURACOATS PVT LTD           -BANGALORE</v>
          </cell>
          <cell r="E1080">
            <v>361863</v>
          </cell>
          <cell r="F1080">
            <v>193011</v>
          </cell>
          <cell r="I1080">
            <v>168852</v>
          </cell>
          <cell r="J1080">
            <v>0</v>
          </cell>
          <cell r="K1080">
            <v>168852</v>
          </cell>
        </row>
        <row r="1081">
          <cell r="C1081" t="str">
            <v xml:space="preserve">                    MAYUR YARN &amp; THREAD PVT LTD   -BANGALORE</v>
          </cell>
          <cell r="E1081">
            <v>1289100.1000000001</v>
          </cell>
          <cell r="G1081">
            <v>192504</v>
          </cell>
          <cell r="I1081">
            <v>1481604.1</v>
          </cell>
          <cell r="J1081">
            <v>0</v>
          </cell>
          <cell r="K1081">
            <v>1481604.1</v>
          </cell>
        </row>
        <row r="1082">
          <cell r="C1082" t="str">
            <v xml:space="preserve">                    TEX CORP PRIVATE LIMITED      -GURGOAN</v>
          </cell>
          <cell r="E1082">
            <v>45134.5</v>
          </cell>
          <cell r="F1082">
            <v>123236</v>
          </cell>
          <cell r="G1082">
            <v>77835</v>
          </cell>
          <cell r="H1082">
            <v>266.5</v>
          </cell>
          <cell r="J1082">
            <v>-266.5</v>
          </cell>
          <cell r="K1082">
            <v>-266.5</v>
          </cell>
        </row>
        <row r="1083">
          <cell r="C1083" t="str">
            <v xml:space="preserve">                    TRIO APPARELS INDIA PVT. LTD  -BANAGLORE</v>
          </cell>
          <cell r="D1083">
            <v>7605</v>
          </cell>
          <cell r="H1083">
            <v>7605</v>
          </cell>
          <cell r="J1083">
            <v>-7605</v>
          </cell>
          <cell r="K1083">
            <v>-7605</v>
          </cell>
        </row>
        <row r="1084">
          <cell r="C1084" t="str">
            <v xml:space="preserve">                    U B THRED LLP                 -BANGALORE</v>
          </cell>
          <cell r="E1084">
            <v>48112.5</v>
          </cell>
          <cell r="F1084">
            <v>154575</v>
          </cell>
          <cell r="G1084">
            <v>101504</v>
          </cell>
          <cell r="H1084">
            <v>4958.5</v>
          </cell>
          <cell r="J1084">
            <v>-4958.5</v>
          </cell>
          <cell r="K1084">
            <v>-4958.5</v>
          </cell>
        </row>
        <row r="1085">
          <cell r="C1085" t="str">
            <v xml:space="preserve">                    VARDHMAN YARNS AND THREADS LIMITED -BANGALORE</v>
          </cell>
          <cell r="E1085">
            <v>925041.03</v>
          </cell>
          <cell r="F1085">
            <v>1180316</v>
          </cell>
          <cell r="G1085">
            <v>1071100</v>
          </cell>
          <cell r="I1085">
            <v>815825.03</v>
          </cell>
          <cell r="J1085">
            <v>0</v>
          </cell>
          <cell r="K1085">
            <v>815825.03</v>
          </cell>
        </row>
        <row r="1086">
          <cell r="C1086" t="str">
            <v xml:space="preserve">                ZIPPERS</v>
          </cell>
          <cell r="E1086">
            <v>1125834.19</v>
          </cell>
          <cell r="F1086">
            <v>1158517</v>
          </cell>
          <cell r="G1086">
            <v>2110408</v>
          </cell>
          <cell r="I1086">
            <v>2077725.19</v>
          </cell>
          <cell r="J1086">
            <v>0</v>
          </cell>
          <cell r="K1086">
            <v>2077725.19</v>
          </cell>
        </row>
        <row r="1087">
          <cell r="C1087" t="str">
            <v xml:space="preserve">                    IDEAL FASTENER INDIA PVT LTD(SEZ UNIT) -CHENNAI</v>
          </cell>
          <cell r="G1087">
            <v>500</v>
          </cell>
          <cell r="I1087">
            <v>500</v>
          </cell>
          <cell r="J1087">
            <v>0</v>
          </cell>
          <cell r="K1087">
            <v>500</v>
          </cell>
        </row>
        <row r="1088">
          <cell r="C1088" t="str">
            <v xml:space="preserve">                    JASKIRAT ACCESSORIES          -LUDHIANA</v>
          </cell>
          <cell r="E1088">
            <v>370263</v>
          </cell>
          <cell r="F1088">
            <v>31320</v>
          </cell>
          <cell r="G1088">
            <v>12555</v>
          </cell>
          <cell r="I1088">
            <v>351498</v>
          </cell>
          <cell r="J1088">
            <v>0</v>
          </cell>
          <cell r="K1088">
            <v>351498</v>
          </cell>
        </row>
        <row r="1089">
          <cell r="C1089" t="str">
            <v xml:space="preserve">                    SAI IMPEX                     -NEW DELHI</v>
          </cell>
          <cell r="E1089">
            <v>756917.69</v>
          </cell>
          <cell r="F1089">
            <v>838709</v>
          </cell>
          <cell r="G1089">
            <v>1688128</v>
          </cell>
          <cell r="I1089">
            <v>1606336.69</v>
          </cell>
          <cell r="J1089">
            <v>0</v>
          </cell>
          <cell r="K1089">
            <v>1606336.69</v>
          </cell>
        </row>
        <row r="1090">
          <cell r="C1090" t="str">
            <v xml:space="preserve">                    YKK INDIA PRIVATE LIMITED     -BANAGLORE</v>
          </cell>
          <cell r="E1090">
            <v>1</v>
          </cell>
          <cell r="F1090">
            <v>8979</v>
          </cell>
          <cell r="H1090">
            <v>8978</v>
          </cell>
          <cell r="J1090">
            <v>-8978</v>
          </cell>
          <cell r="K1090">
            <v>-8978</v>
          </cell>
        </row>
        <row r="1091">
          <cell r="C1091" t="str">
            <v xml:space="preserve">                    YKK INDIA PVT LTD             -NEW DELHI</v>
          </cell>
          <cell r="D1091">
            <v>1347.5</v>
          </cell>
          <cell r="F1091">
            <v>279509</v>
          </cell>
          <cell r="G1091">
            <v>409225</v>
          </cell>
          <cell r="I1091">
            <v>128368.5</v>
          </cell>
          <cell r="J1091">
            <v>0</v>
          </cell>
          <cell r="K1091">
            <v>128368.5</v>
          </cell>
        </row>
        <row r="1092">
          <cell r="C1092" t="str">
            <v xml:space="preserve">                A R IMPEX CORPORATION         -BANAGLORE</v>
          </cell>
          <cell r="F1092">
            <v>29400</v>
          </cell>
          <cell r="G1092">
            <v>30844</v>
          </cell>
          <cell r="I1092">
            <v>1444</v>
          </cell>
          <cell r="J1092">
            <v>0</v>
          </cell>
          <cell r="K1092">
            <v>1444</v>
          </cell>
        </row>
        <row r="1093">
          <cell r="C1093" t="str">
            <v xml:space="preserve">                A1 BARCODE SOLUTIONS          -BANAGLORE</v>
          </cell>
          <cell r="E1093">
            <v>5015</v>
          </cell>
          <cell r="I1093">
            <v>5015</v>
          </cell>
          <cell r="J1093">
            <v>0</v>
          </cell>
          <cell r="K1093">
            <v>5015</v>
          </cell>
        </row>
        <row r="1094">
          <cell r="C1094" t="str">
            <v xml:space="preserve">                AKARSH YASHASH IMPEX          -BANAGLORE</v>
          </cell>
          <cell r="G1094">
            <v>2520</v>
          </cell>
          <cell r="I1094">
            <v>2520</v>
          </cell>
          <cell r="J1094">
            <v>0</v>
          </cell>
          <cell r="K1094">
            <v>2520</v>
          </cell>
        </row>
        <row r="1095">
          <cell r="C1095" t="str">
            <v xml:space="preserve">                AMMAN LABELS                  -TIRUPUR</v>
          </cell>
          <cell r="E1095">
            <v>38986</v>
          </cell>
          <cell r="F1095">
            <v>1449</v>
          </cell>
          <cell r="G1095">
            <v>325565</v>
          </cell>
          <cell r="I1095">
            <v>363102</v>
          </cell>
          <cell r="J1095">
            <v>0</v>
          </cell>
          <cell r="K1095">
            <v>363102</v>
          </cell>
        </row>
        <row r="1096">
          <cell r="C1096" t="str">
            <v xml:space="preserve">                ARTEL CREATIONS(2023-24)      -BHUBANESWAR</v>
          </cell>
          <cell r="D1096">
            <v>18348</v>
          </cell>
          <cell r="H1096">
            <v>18348</v>
          </cell>
          <cell r="J1096">
            <v>-18348</v>
          </cell>
          <cell r="K1096">
            <v>-18348</v>
          </cell>
        </row>
        <row r="1097">
          <cell r="C1097" t="str">
            <v xml:space="preserve">                ATAM ASSOCIATES PVT LTD       -SOLAN</v>
          </cell>
          <cell r="E1097">
            <v>410165.5</v>
          </cell>
          <cell r="F1097">
            <v>118347</v>
          </cell>
          <cell r="G1097">
            <v>137178</v>
          </cell>
          <cell r="I1097">
            <v>428996.5</v>
          </cell>
          <cell r="J1097">
            <v>0</v>
          </cell>
          <cell r="K1097">
            <v>428996.5</v>
          </cell>
        </row>
        <row r="1098">
          <cell r="C1098" t="str">
            <v xml:space="preserve">                AURORA TEX                    -DELHI</v>
          </cell>
          <cell r="E1098">
            <v>236</v>
          </cell>
          <cell r="I1098">
            <v>236</v>
          </cell>
          <cell r="J1098">
            <v>0</v>
          </cell>
          <cell r="K1098">
            <v>236</v>
          </cell>
        </row>
        <row r="1099">
          <cell r="C1099" t="str">
            <v xml:space="preserve">                BBC IMPEX                     -BANAGLORE</v>
          </cell>
          <cell r="F1099">
            <v>290189</v>
          </cell>
          <cell r="G1099">
            <v>801696.5</v>
          </cell>
          <cell r="I1099">
            <v>511507.5</v>
          </cell>
          <cell r="J1099">
            <v>0</v>
          </cell>
          <cell r="K1099">
            <v>511507.5</v>
          </cell>
        </row>
        <row r="1100">
          <cell r="C1100" t="str">
            <v xml:space="preserve">                BOMBAY RAYON FASHIONS LTD (TRIMS DIVISION) -BANAGLORE</v>
          </cell>
          <cell r="G1100">
            <v>54664</v>
          </cell>
          <cell r="I1100">
            <v>54664</v>
          </cell>
          <cell r="J1100">
            <v>0</v>
          </cell>
          <cell r="K1100">
            <v>54664</v>
          </cell>
        </row>
        <row r="1101">
          <cell r="C1101" t="str">
            <v xml:space="preserve">                COTTON TAAPES                 -TIRUPUR</v>
          </cell>
          <cell r="E1101">
            <v>2.5</v>
          </cell>
          <cell r="F1101">
            <v>2.5</v>
          </cell>
          <cell r="J1101">
            <v>0</v>
          </cell>
          <cell r="K1101">
            <v>0</v>
          </cell>
        </row>
        <row r="1102">
          <cell r="C1102" t="str">
            <v xml:space="preserve">                D.T. SHANKARSA &amp; SONS         -BANGALORE</v>
          </cell>
          <cell r="E1102">
            <v>138894.03</v>
          </cell>
          <cell r="F1102">
            <v>30156.03</v>
          </cell>
          <cell r="I1102">
            <v>108738</v>
          </cell>
          <cell r="J1102">
            <v>0</v>
          </cell>
          <cell r="K1102">
            <v>108738</v>
          </cell>
        </row>
        <row r="1103">
          <cell r="C1103" t="str">
            <v xml:space="preserve">                DELTA MANUFACTURING  LIMITED  -NASHIK</v>
          </cell>
          <cell r="E1103">
            <v>73334</v>
          </cell>
          <cell r="I1103">
            <v>73334</v>
          </cell>
          <cell r="J1103">
            <v>0</v>
          </cell>
          <cell r="K1103">
            <v>73334</v>
          </cell>
        </row>
        <row r="1104">
          <cell r="C1104" t="str">
            <v xml:space="preserve">                EXIM TAGS                     -BHIWANDI</v>
          </cell>
          <cell r="F1104">
            <v>36109</v>
          </cell>
          <cell r="G1104">
            <v>40092</v>
          </cell>
          <cell r="I1104">
            <v>3983</v>
          </cell>
          <cell r="J1104">
            <v>0</v>
          </cell>
          <cell r="K1104">
            <v>3983</v>
          </cell>
        </row>
        <row r="1105">
          <cell r="C1105" t="str">
            <v xml:space="preserve">                FAIRFAX COUTURE PRIVATE LIMITED -NOIDA</v>
          </cell>
          <cell r="F1105">
            <v>277154</v>
          </cell>
          <cell r="H1105">
            <v>277154</v>
          </cell>
          <cell r="J1105">
            <v>-277154</v>
          </cell>
          <cell r="K1105">
            <v>-277154</v>
          </cell>
        </row>
        <row r="1106">
          <cell r="C1106" t="str">
            <v xml:space="preserve">                FASHION ACCESSORIES INDIA PRIVATE LIMITED -MUMBAI</v>
          </cell>
          <cell r="F1106">
            <v>10089</v>
          </cell>
          <cell r="G1106">
            <v>15576</v>
          </cell>
          <cell r="I1106">
            <v>5487</v>
          </cell>
          <cell r="J1106">
            <v>0</v>
          </cell>
          <cell r="K1106">
            <v>5487</v>
          </cell>
        </row>
        <row r="1107">
          <cell r="C1107" t="str">
            <v xml:space="preserve">                FORTUNE INC                   -BANAGLORE</v>
          </cell>
          <cell r="E1107">
            <v>1052236</v>
          </cell>
          <cell r="F1107">
            <v>302357</v>
          </cell>
          <cell r="G1107">
            <v>291422</v>
          </cell>
          <cell r="I1107">
            <v>1041301</v>
          </cell>
          <cell r="J1107">
            <v>0</v>
          </cell>
          <cell r="K1107">
            <v>1041301</v>
          </cell>
        </row>
        <row r="1108">
          <cell r="C1108" t="str">
            <v xml:space="preserve">                GANGA ENTERPRISES             -BANAGLORE</v>
          </cell>
          <cell r="F1108">
            <v>3360</v>
          </cell>
          <cell r="G1108">
            <v>3360</v>
          </cell>
          <cell r="J1108">
            <v>0</v>
          </cell>
          <cell r="K1108">
            <v>0</v>
          </cell>
        </row>
        <row r="1109">
          <cell r="C1109" t="str">
            <v xml:space="preserve">                GURU GRAFIX                   -BANGALORE</v>
          </cell>
          <cell r="E1109">
            <v>97041.5</v>
          </cell>
          <cell r="F1109">
            <v>66341</v>
          </cell>
          <cell r="I1109">
            <v>30700.5</v>
          </cell>
          <cell r="J1109">
            <v>0</v>
          </cell>
          <cell r="K1109">
            <v>30700.5</v>
          </cell>
        </row>
        <row r="1110">
          <cell r="C1110" t="str">
            <v xml:space="preserve">                GURUGRAM PRINTING PRESS       -GURGOAN</v>
          </cell>
          <cell r="E1110">
            <v>5493</v>
          </cell>
          <cell r="I1110">
            <v>5493</v>
          </cell>
          <cell r="J1110">
            <v>0</v>
          </cell>
          <cell r="K1110">
            <v>5493</v>
          </cell>
        </row>
        <row r="1111">
          <cell r="C1111" t="str">
            <v xml:space="preserve">                HK LABELS INDIA PRIVATE LIMITED -SONIPAT</v>
          </cell>
          <cell r="E1111">
            <v>9747</v>
          </cell>
          <cell r="I1111">
            <v>9747</v>
          </cell>
          <cell r="J1111">
            <v>0</v>
          </cell>
          <cell r="K1111">
            <v>9747</v>
          </cell>
        </row>
        <row r="1112">
          <cell r="C1112" t="str">
            <v xml:space="preserve">                HSD ZIPPER LIMITED            -HONG KONG</v>
          </cell>
          <cell r="E1112">
            <v>3069</v>
          </cell>
          <cell r="I1112">
            <v>3069</v>
          </cell>
          <cell r="J1112">
            <v>0</v>
          </cell>
          <cell r="K1112">
            <v>3069</v>
          </cell>
        </row>
        <row r="1113">
          <cell r="C1113" t="str">
            <v xml:space="preserve">                IIGM PVT LTD.                 -BANGALORE</v>
          </cell>
          <cell r="E1113">
            <v>38729</v>
          </cell>
          <cell r="I1113">
            <v>38729</v>
          </cell>
          <cell r="J1113">
            <v>0</v>
          </cell>
          <cell r="K1113">
            <v>38729</v>
          </cell>
        </row>
        <row r="1114">
          <cell r="C1114" t="str">
            <v xml:space="preserve">                J V TAPES                     -TIRUPUR</v>
          </cell>
          <cell r="E1114">
            <v>1538</v>
          </cell>
          <cell r="I1114">
            <v>1538</v>
          </cell>
          <cell r="J1114">
            <v>0</v>
          </cell>
          <cell r="K1114">
            <v>1538</v>
          </cell>
        </row>
        <row r="1115">
          <cell r="C1115" t="str">
            <v xml:space="preserve">                KATHIT IMPEX                  -MUMBAI</v>
          </cell>
          <cell r="G1115">
            <v>3835</v>
          </cell>
          <cell r="I1115">
            <v>3835</v>
          </cell>
          <cell r="J1115">
            <v>0</v>
          </cell>
          <cell r="K1115">
            <v>3835</v>
          </cell>
        </row>
        <row r="1116">
          <cell r="C1116" t="str">
            <v xml:space="preserve">                KHYAATI LEATHER INNOVATIONS PRIVATE LI -MUMBAI</v>
          </cell>
          <cell r="D1116">
            <v>26654</v>
          </cell>
          <cell r="H1116">
            <v>26654</v>
          </cell>
          <cell r="J1116">
            <v>-26654</v>
          </cell>
          <cell r="K1116">
            <v>-26654</v>
          </cell>
        </row>
        <row r="1117">
          <cell r="C1117" t="str">
            <v xml:space="preserve">                KIRAN POLY PLAST              -BANAGLORE</v>
          </cell>
          <cell r="E1117">
            <v>681708</v>
          </cell>
          <cell r="F1117">
            <v>75241</v>
          </cell>
          <cell r="G1117">
            <v>69369</v>
          </cell>
          <cell r="I1117">
            <v>675836</v>
          </cell>
          <cell r="J1117">
            <v>0</v>
          </cell>
          <cell r="K1117">
            <v>675836</v>
          </cell>
        </row>
        <row r="1118">
          <cell r="C1118" t="str">
            <v xml:space="preserve">                KLASSIC LABELS                -BANAGLORE</v>
          </cell>
          <cell r="E1118">
            <v>309960.76</v>
          </cell>
          <cell r="F1118">
            <v>79521</v>
          </cell>
          <cell r="I1118">
            <v>230439.76</v>
          </cell>
          <cell r="J1118">
            <v>0</v>
          </cell>
          <cell r="K1118">
            <v>230439.76</v>
          </cell>
        </row>
        <row r="1119">
          <cell r="C1119" t="str">
            <v xml:space="preserve">                KRISHNA LAMICOAT PVT LTD      -SAKINAKA</v>
          </cell>
          <cell r="E1119">
            <v>196721</v>
          </cell>
          <cell r="F1119">
            <v>127456</v>
          </cell>
          <cell r="G1119">
            <v>3087</v>
          </cell>
          <cell r="I1119">
            <v>72352</v>
          </cell>
          <cell r="J1119">
            <v>0</v>
          </cell>
          <cell r="K1119">
            <v>72352</v>
          </cell>
        </row>
        <row r="1120">
          <cell r="C1120" t="str">
            <v xml:space="preserve">                KWALITY LEATHERS              -BANAGLORE</v>
          </cell>
          <cell r="E1120">
            <v>3</v>
          </cell>
          <cell r="F1120">
            <v>3</v>
          </cell>
          <cell r="J1120">
            <v>0</v>
          </cell>
          <cell r="K1120">
            <v>0</v>
          </cell>
        </row>
        <row r="1121">
          <cell r="C1121" t="str">
            <v xml:space="preserve">                LAKSHMI CREATION              -BANAGLORE</v>
          </cell>
          <cell r="E1121">
            <v>78963</v>
          </cell>
          <cell r="F1121">
            <v>22428</v>
          </cell>
          <cell r="G1121">
            <v>3062</v>
          </cell>
          <cell r="I1121">
            <v>59597</v>
          </cell>
          <cell r="J1121">
            <v>0</v>
          </cell>
          <cell r="K1121">
            <v>59597</v>
          </cell>
        </row>
        <row r="1122">
          <cell r="C1122" t="str">
            <v xml:space="preserve">                MAGRAA FASHIONS PVT LTD       -BANGALORE</v>
          </cell>
          <cell r="E1122">
            <v>935</v>
          </cell>
          <cell r="I1122">
            <v>935</v>
          </cell>
          <cell r="J1122">
            <v>0</v>
          </cell>
          <cell r="K1122">
            <v>935</v>
          </cell>
        </row>
        <row r="1123">
          <cell r="C1123" t="str">
            <v xml:space="preserve">                NATUR TEC INDIA PRIVATE LIMITED -CHENNAI</v>
          </cell>
          <cell r="E1123">
            <v>0.5</v>
          </cell>
          <cell r="F1123">
            <v>0.5</v>
          </cell>
          <cell r="J1123">
            <v>0</v>
          </cell>
          <cell r="K1123">
            <v>0</v>
          </cell>
        </row>
        <row r="1124">
          <cell r="C1124" t="str">
            <v xml:space="preserve">                PADMAVATI ENTERPRISES         -BANGALORE</v>
          </cell>
          <cell r="F1124">
            <v>101416</v>
          </cell>
          <cell r="G1124">
            <v>94334.24</v>
          </cell>
          <cell r="H1124">
            <v>7081.76</v>
          </cell>
          <cell r="J1124">
            <v>-7081.76</v>
          </cell>
          <cell r="K1124">
            <v>-7081.76</v>
          </cell>
        </row>
        <row r="1125">
          <cell r="C1125" t="str">
            <v xml:space="preserve">                PARSHWA INTERNATIONAL         -BANAGLORE</v>
          </cell>
          <cell r="E1125">
            <v>338392</v>
          </cell>
          <cell r="F1125">
            <v>113742</v>
          </cell>
          <cell r="G1125">
            <v>81207.399999999994</v>
          </cell>
          <cell r="I1125">
            <v>305857.40000000002</v>
          </cell>
          <cell r="J1125">
            <v>0</v>
          </cell>
          <cell r="K1125">
            <v>305857.40000000002</v>
          </cell>
        </row>
        <row r="1126">
          <cell r="C1126" t="str">
            <v xml:space="preserve">                PAWAN PUTRA PACKAGING         -BANAGLORE</v>
          </cell>
          <cell r="E1126">
            <v>1103</v>
          </cell>
          <cell r="I1126">
            <v>1103</v>
          </cell>
          <cell r="J1126">
            <v>0</v>
          </cell>
          <cell r="K1126">
            <v>1103</v>
          </cell>
        </row>
        <row r="1127">
          <cell r="C1127" t="str">
            <v xml:space="preserve">                PENTAGUN LABELS PRIVATE LIMITED -CHENNAI</v>
          </cell>
          <cell r="E1127">
            <v>1</v>
          </cell>
          <cell r="F1127">
            <v>1</v>
          </cell>
          <cell r="J1127">
            <v>0</v>
          </cell>
          <cell r="K1127">
            <v>0</v>
          </cell>
        </row>
        <row r="1128">
          <cell r="C1128" t="str">
            <v xml:space="preserve">                PHOENIX                       -TIRUPUR</v>
          </cell>
          <cell r="E1128">
            <v>10467</v>
          </cell>
          <cell r="I1128">
            <v>10467</v>
          </cell>
          <cell r="J1128">
            <v>0</v>
          </cell>
          <cell r="K1128">
            <v>10467</v>
          </cell>
        </row>
        <row r="1129">
          <cell r="C1129" t="str">
            <v xml:space="preserve">                PLAITEX                       -BANGALORE</v>
          </cell>
          <cell r="E1129">
            <v>80472</v>
          </cell>
          <cell r="I1129">
            <v>80472</v>
          </cell>
          <cell r="J1129">
            <v>0</v>
          </cell>
          <cell r="K1129">
            <v>80472</v>
          </cell>
        </row>
        <row r="1130">
          <cell r="C1130" t="str">
            <v xml:space="preserve">                PRAKASH LABELS PVT LTD        -BANGALORE</v>
          </cell>
          <cell r="E1130">
            <v>134943.79999999999</v>
          </cell>
          <cell r="I1130">
            <v>134943.79999999999</v>
          </cell>
          <cell r="J1130">
            <v>0</v>
          </cell>
          <cell r="K1130">
            <v>134943.79999999999</v>
          </cell>
        </row>
        <row r="1131">
          <cell r="C1131" t="str">
            <v xml:space="preserve">                PRASHANT PLASTICS             -MUMBAI</v>
          </cell>
          <cell r="F1131">
            <v>52246</v>
          </cell>
          <cell r="G1131">
            <v>68279</v>
          </cell>
          <cell r="I1131">
            <v>16033</v>
          </cell>
          <cell r="J1131">
            <v>0</v>
          </cell>
          <cell r="K1131">
            <v>16033</v>
          </cell>
        </row>
        <row r="1132">
          <cell r="C1132" t="str">
            <v xml:space="preserve">                PREMCO GLOBAL LTD.                                                                                  </v>
          </cell>
          <cell r="D1132">
            <v>2860</v>
          </cell>
          <cell r="H1132">
            <v>2860</v>
          </cell>
          <cell r="J1132">
            <v>-2860</v>
          </cell>
          <cell r="K1132">
            <v>-2860</v>
          </cell>
        </row>
        <row r="1133">
          <cell r="C1133" t="str">
            <v xml:space="preserve">                PRINTO DOCUMENT SERVICE PVT  LTD -CHENNAI</v>
          </cell>
          <cell r="E1133">
            <v>0.5</v>
          </cell>
          <cell r="F1133">
            <v>0.5</v>
          </cell>
          <cell r="J1133">
            <v>0</v>
          </cell>
          <cell r="K1133">
            <v>0</v>
          </cell>
        </row>
        <row r="1134">
          <cell r="C1134" t="str">
            <v xml:space="preserve">                PRIYESH LABELS                -MUMBAI</v>
          </cell>
          <cell r="F1134">
            <v>883</v>
          </cell>
          <cell r="G1134">
            <v>12142</v>
          </cell>
          <cell r="I1134">
            <v>11259</v>
          </cell>
          <cell r="J1134">
            <v>0</v>
          </cell>
          <cell r="K1134">
            <v>11259</v>
          </cell>
        </row>
        <row r="1135">
          <cell r="C1135" t="str">
            <v xml:space="preserve">                PUSHTI CREATION               -MUMBAI</v>
          </cell>
          <cell r="F1135">
            <v>88869</v>
          </cell>
          <cell r="G1135">
            <v>94946</v>
          </cell>
          <cell r="I1135">
            <v>6077</v>
          </cell>
          <cell r="J1135">
            <v>0</v>
          </cell>
          <cell r="K1135">
            <v>6077</v>
          </cell>
        </row>
        <row r="1136">
          <cell r="C1136" t="str">
            <v xml:space="preserve">                Q BIRDS BRIADERS              -TIRUPPUR</v>
          </cell>
          <cell r="E1136">
            <v>4985</v>
          </cell>
          <cell r="I1136">
            <v>4985</v>
          </cell>
          <cell r="J1136">
            <v>0</v>
          </cell>
          <cell r="K1136">
            <v>4985</v>
          </cell>
        </row>
        <row r="1137">
          <cell r="C1137" t="str">
            <v xml:space="preserve">                QUALITY LABELS                -MUMBAI</v>
          </cell>
          <cell r="E1137">
            <v>17545</v>
          </cell>
          <cell r="I1137">
            <v>17545</v>
          </cell>
          <cell r="J1137">
            <v>0</v>
          </cell>
          <cell r="K1137">
            <v>17545</v>
          </cell>
        </row>
        <row r="1138">
          <cell r="C1138" t="str">
            <v xml:space="preserve">                QUENBY TRANSFERS (INDIA) PVT LTD. -BANAGLORE</v>
          </cell>
          <cell r="D1138">
            <v>3233</v>
          </cell>
          <cell r="H1138">
            <v>3233</v>
          </cell>
          <cell r="J1138">
            <v>-3233</v>
          </cell>
          <cell r="K1138">
            <v>-3233</v>
          </cell>
        </row>
        <row r="1139">
          <cell r="C1139" t="str">
            <v xml:space="preserve">                RANGANATH GRAPHICS            -BANAGLORE</v>
          </cell>
          <cell r="F1139">
            <v>7273</v>
          </cell>
          <cell r="G1139">
            <v>25660.5</v>
          </cell>
          <cell r="I1139">
            <v>18387.5</v>
          </cell>
          <cell r="J1139">
            <v>0</v>
          </cell>
          <cell r="K1139">
            <v>18387.5</v>
          </cell>
        </row>
        <row r="1140">
          <cell r="C1140" t="str">
            <v xml:space="preserve">                REGAL ELASTICS                -MUMBAI</v>
          </cell>
          <cell r="E1140">
            <v>1</v>
          </cell>
          <cell r="F1140">
            <v>1</v>
          </cell>
          <cell r="J1140">
            <v>0</v>
          </cell>
          <cell r="K1140">
            <v>0</v>
          </cell>
        </row>
        <row r="1141">
          <cell r="C1141" t="str">
            <v xml:space="preserve">                REX INDIA                     -MUMBAI</v>
          </cell>
          <cell r="E1141">
            <v>282658</v>
          </cell>
          <cell r="I1141">
            <v>282658</v>
          </cell>
          <cell r="J1141">
            <v>0</v>
          </cell>
          <cell r="K1141">
            <v>282658</v>
          </cell>
        </row>
        <row r="1142">
          <cell r="C1142" t="str">
            <v xml:space="preserve">                RITHUNA TEXTILES              -TIRUPUR</v>
          </cell>
          <cell r="E1142">
            <v>0.4</v>
          </cell>
          <cell r="F1142">
            <v>0.4</v>
          </cell>
          <cell r="J1142">
            <v>0</v>
          </cell>
          <cell r="K1142">
            <v>0</v>
          </cell>
        </row>
        <row r="1143">
          <cell r="C1143" t="str">
            <v xml:space="preserve">                ROYAL KRAFT                   -BANGALORE</v>
          </cell>
          <cell r="E1143">
            <v>122338</v>
          </cell>
          <cell r="I1143">
            <v>122338</v>
          </cell>
          <cell r="J1143">
            <v>0</v>
          </cell>
          <cell r="K1143">
            <v>122338</v>
          </cell>
        </row>
        <row r="1144">
          <cell r="C1144" t="str">
            <v xml:space="preserve">                ROYALTEXT                     -BANAGLORE</v>
          </cell>
          <cell r="G1144">
            <v>26936</v>
          </cell>
          <cell r="I1144">
            <v>26936</v>
          </cell>
          <cell r="J1144">
            <v>0</v>
          </cell>
          <cell r="K1144">
            <v>26936</v>
          </cell>
        </row>
        <row r="1145">
          <cell r="C1145" t="str">
            <v xml:space="preserve">                S R PRINTS                    -BANAGLORE</v>
          </cell>
          <cell r="E1145">
            <v>873020</v>
          </cell>
          <cell r="F1145">
            <v>307343</v>
          </cell>
          <cell r="G1145">
            <v>42123</v>
          </cell>
          <cell r="I1145">
            <v>607800</v>
          </cell>
          <cell r="J1145">
            <v>0</v>
          </cell>
          <cell r="K1145">
            <v>607800</v>
          </cell>
        </row>
        <row r="1146">
          <cell r="C1146" t="str">
            <v xml:space="preserve">                S S CORPORATION               -MUMBAI</v>
          </cell>
          <cell r="E1146">
            <v>146</v>
          </cell>
          <cell r="F1146">
            <v>146</v>
          </cell>
          <cell r="J1146">
            <v>0</v>
          </cell>
          <cell r="K1146">
            <v>0</v>
          </cell>
        </row>
        <row r="1147">
          <cell r="C1147" t="str">
            <v xml:space="preserve">                S.S. INDUSTRIES               -BANGALORE</v>
          </cell>
          <cell r="E1147">
            <v>147860.5</v>
          </cell>
          <cell r="I1147">
            <v>147860.5</v>
          </cell>
          <cell r="J1147">
            <v>0</v>
          </cell>
          <cell r="K1147">
            <v>147860.5</v>
          </cell>
        </row>
        <row r="1148">
          <cell r="C1148" t="str">
            <v xml:space="preserve">                SABAREE PACKS                 -TIRUPUR</v>
          </cell>
          <cell r="E1148">
            <v>56274</v>
          </cell>
          <cell r="F1148">
            <v>56274</v>
          </cell>
          <cell r="J1148">
            <v>0</v>
          </cell>
          <cell r="K1148">
            <v>0</v>
          </cell>
        </row>
        <row r="1149">
          <cell r="C1149" t="str">
            <v xml:space="preserve">                SAI DHURGA ENTERPRISES        -BANGALORE</v>
          </cell>
          <cell r="D1149">
            <v>14750</v>
          </cell>
          <cell r="H1149">
            <v>14750</v>
          </cell>
          <cell r="J1149">
            <v>-14750</v>
          </cell>
          <cell r="K1149">
            <v>-14750</v>
          </cell>
        </row>
        <row r="1150">
          <cell r="C1150" t="str">
            <v xml:space="preserve">                SAMITHA TRADING CO.           -BANAGLORE</v>
          </cell>
          <cell r="E1150">
            <v>504116.2</v>
          </cell>
          <cell r="F1150">
            <v>157080.20000000001</v>
          </cell>
          <cell r="G1150">
            <v>204977.1</v>
          </cell>
          <cell r="I1150">
            <v>552013.1</v>
          </cell>
          <cell r="J1150">
            <v>0</v>
          </cell>
          <cell r="K1150">
            <v>552013.1</v>
          </cell>
        </row>
        <row r="1151">
          <cell r="C1151" t="str">
            <v xml:space="preserve">                SANJAY IMPEX                  -BANGALORE</v>
          </cell>
          <cell r="E1151">
            <v>517</v>
          </cell>
          <cell r="F1151">
            <v>23342</v>
          </cell>
          <cell r="G1151">
            <v>23342</v>
          </cell>
          <cell r="I1151">
            <v>517</v>
          </cell>
          <cell r="J1151">
            <v>0</v>
          </cell>
          <cell r="K1151">
            <v>517</v>
          </cell>
        </row>
        <row r="1152">
          <cell r="C1152" t="str">
            <v xml:space="preserve">                SANJAY TRADING COMPANY        -MUMBAI</v>
          </cell>
          <cell r="F1152">
            <v>129565</v>
          </cell>
          <cell r="G1152">
            <v>135936</v>
          </cell>
          <cell r="I1152">
            <v>6371</v>
          </cell>
          <cell r="J1152">
            <v>0</v>
          </cell>
          <cell r="K1152">
            <v>6371</v>
          </cell>
        </row>
        <row r="1153">
          <cell r="C1153" t="str">
            <v xml:space="preserve">                SANTEX SPORTS                 -JALANDHAR</v>
          </cell>
          <cell r="D1153">
            <v>13570</v>
          </cell>
          <cell r="H1153">
            <v>13570</v>
          </cell>
          <cell r="J1153">
            <v>-13570</v>
          </cell>
          <cell r="K1153">
            <v>-13570</v>
          </cell>
        </row>
        <row r="1154">
          <cell r="C1154" t="str">
            <v xml:space="preserve">                SAWANT DYES &amp; CHEMICALS       -BANGALORE</v>
          </cell>
          <cell r="E1154">
            <v>92954.5</v>
          </cell>
          <cell r="I1154">
            <v>92954.5</v>
          </cell>
          <cell r="J1154">
            <v>0</v>
          </cell>
          <cell r="K1154">
            <v>92954.5</v>
          </cell>
        </row>
        <row r="1155">
          <cell r="C1155" t="str">
            <v xml:space="preserve">                SHARMAN UDYOG PVT LTD         -SONIPET</v>
          </cell>
          <cell r="E1155">
            <v>30197</v>
          </cell>
          <cell r="F1155">
            <v>82482</v>
          </cell>
          <cell r="G1155">
            <v>52285</v>
          </cell>
          <cell r="J1155">
            <v>0</v>
          </cell>
          <cell r="K1155">
            <v>0</v>
          </cell>
        </row>
        <row r="1156">
          <cell r="C1156" t="str">
            <v xml:space="preserve">                SHIVA POLY FAB                -LUDHIANA</v>
          </cell>
          <cell r="E1156">
            <v>388225</v>
          </cell>
          <cell r="F1156">
            <v>388225</v>
          </cell>
          <cell r="J1156">
            <v>0</v>
          </cell>
          <cell r="K1156">
            <v>0</v>
          </cell>
        </row>
        <row r="1157">
          <cell r="C1157" t="str">
            <v xml:space="preserve">                SHREE IMPEX                   -BANAGLORE</v>
          </cell>
          <cell r="E1157">
            <v>7560</v>
          </cell>
          <cell r="I1157">
            <v>7560</v>
          </cell>
          <cell r="J1157">
            <v>0</v>
          </cell>
          <cell r="K1157">
            <v>7560</v>
          </cell>
        </row>
        <row r="1158">
          <cell r="C1158" t="str">
            <v xml:space="preserve">                SHREE POLYPACKS               -BANGALORE</v>
          </cell>
          <cell r="E1158">
            <v>141482</v>
          </cell>
          <cell r="F1158">
            <v>216353</v>
          </cell>
          <cell r="G1158">
            <v>300865</v>
          </cell>
          <cell r="I1158">
            <v>225994</v>
          </cell>
          <cell r="J1158">
            <v>0</v>
          </cell>
          <cell r="K1158">
            <v>225994</v>
          </cell>
        </row>
        <row r="1159">
          <cell r="C1159" t="str">
            <v xml:space="preserve">                SHREEJI FASHION ACCESSORIES   -THANE</v>
          </cell>
          <cell r="E1159">
            <v>64106.5</v>
          </cell>
          <cell r="F1159">
            <v>202010</v>
          </cell>
          <cell r="G1159">
            <v>174476</v>
          </cell>
          <cell r="I1159">
            <v>36572.5</v>
          </cell>
          <cell r="J1159">
            <v>0</v>
          </cell>
          <cell r="K1159">
            <v>36572.5</v>
          </cell>
        </row>
        <row r="1160">
          <cell r="C1160" t="str">
            <v xml:space="preserve">                SHRI CHAKRA WEBBING CO.       -BANGALORE</v>
          </cell>
          <cell r="E1160">
            <v>1575</v>
          </cell>
          <cell r="I1160">
            <v>1575</v>
          </cell>
          <cell r="J1160">
            <v>0</v>
          </cell>
          <cell r="K1160">
            <v>1575</v>
          </cell>
        </row>
        <row r="1161">
          <cell r="C1161" t="str">
            <v xml:space="preserve">                SHRI SAI PAPER MART           -BANAGLORE</v>
          </cell>
          <cell r="E1161">
            <v>51800</v>
          </cell>
          <cell r="F1161">
            <v>164360</v>
          </cell>
          <cell r="G1161">
            <v>155120</v>
          </cell>
          <cell r="I1161">
            <v>42560</v>
          </cell>
          <cell r="J1161">
            <v>0</v>
          </cell>
          <cell r="K1161">
            <v>42560</v>
          </cell>
        </row>
        <row r="1162">
          <cell r="C1162" t="str">
            <v xml:space="preserve">                SRI AMMAN TAPES               -TIRUPUR</v>
          </cell>
          <cell r="E1162">
            <v>437135</v>
          </cell>
          <cell r="F1162">
            <v>199232</v>
          </cell>
          <cell r="G1162">
            <v>10143</v>
          </cell>
          <cell r="I1162">
            <v>248046</v>
          </cell>
          <cell r="J1162">
            <v>0</v>
          </cell>
          <cell r="K1162">
            <v>248046</v>
          </cell>
        </row>
        <row r="1163">
          <cell r="C1163" t="str">
            <v xml:space="preserve">                SRI BALAJI TRADERS            -BANAGLORE</v>
          </cell>
          <cell r="E1163">
            <v>4602</v>
          </cell>
          <cell r="I1163">
            <v>4602</v>
          </cell>
          <cell r="J1163">
            <v>0</v>
          </cell>
          <cell r="K1163">
            <v>4602</v>
          </cell>
        </row>
        <row r="1164">
          <cell r="C1164" t="str">
            <v xml:space="preserve">                SRISHA INDUSTRIES             -BANAGLORE</v>
          </cell>
          <cell r="E1164">
            <v>117599</v>
          </cell>
          <cell r="F1164">
            <v>117599</v>
          </cell>
          <cell r="J1164">
            <v>0</v>
          </cell>
          <cell r="K1164">
            <v>0</v>
          </cell>
        </row>
        <row r="1165">
          <cell r="C1165" t="str">
            <v xml:space="preserve">                SUMERU GRAPHICS               -BANAGLORE</v>
          </cell>
          <cell r="E1165">
            <v>74188.320000000007</v>
          </cell>
          <cell r="I1165">
            <v>74188.320000000007</v>
          </cell>
          <cell r="J1165">
            <v>0</v>
          </cell>
          <cell r="K1165">
            <v>74188.320000000007</v>
          </cell>
        </row>
        <row r="1166">
          <cell r="C1166" t="str">
            <v xml:space="preserve">                SUMUKH RIBBONS                -BANAGLORE</v>
          </cell>
          <cell r="E1166">
            <v>258126.5</v>
          </cell>
          <cell r="F1166">
            <v>2362</v>
          </cell>
          <cell r="G1166">
            <v>28350</v>
          </cell>
          <cell r="I1166">
            <v>284114.5</v>
          </cell>
          <cell r="J1166">
            <v>0</v>
          </cell>
          <cell r="K1166">
            <v>284114.5</v>
          </cell>
        </row>
        <row r="1167">
          <cell r="C1167" t="str">
            <v xml:space="preserve">                SWAN ENTERPRISES              -BANAGLORE</v>
          </cell>
          <cell r="E1167">
            <v>10148</v>
          </cell>
          <cell r="I1167">
            <v>10148</v>
          </cell>
          <cell r="J1167">
            <v>0</v>
          </cell>
          <cell r="K1167">
            <v>10148</v>
          </cell>
        </row>
        <row r="1168">
          <cell r="C1168" t="str">
            <v xml:space="preserve">                SWASTIK ENTERPRISES           -MUMBAI</v>
          </cell>
          <cell r="E1168">
            <v>579</v>
          </cell>
          <cell r="F1168">
            <v>579</v>
          </cell>
          <cell r="J1168">
            <v>0</v>
          </cell>
          <cell r="K1168">
            <v>0</v>
          </cell>
        </row>
        <row r="1169">
          <cell r="C1169" t="str">
            <v xml:space="preserve">                SYNPACK FLEXPACK PVT LTD      -BANAGLORE</v>
          </cell>
          <cell r="F1169">
            <v>79965</v>
          </cell>
          <cell r="G1169">
            <v>87438</v>
          </cell>
          <cell r="I1169">
            <v>7473</v>
          </cell>
          <cell r="J1169">
            <v>0</v>
          </cell>
          <cell r="K1169">
            <v>7473</v>
          </cell>
        </row>
        <row r="1170">
          <cell r="C1170" t="str">
            <v xml:space="preserve">                TAG ID SOLUTIONS PRIVATE LIMITED					 -MUMBAI</v>
          </cell>
          <cell r="E1170">
            <v>26884</v>
          </cell>
          <cell r="I1170">
            <v>26884</v>
          </cell>
          <cell r="J1170">
            <v>0</v>
          </cell>
          <cell r="K1170">
            <v>26884</v>
          </cell>
        </row>
        <row r="1171">
          <cell r="C1171" t="str">
            <v xml:space="preserve">                TEXTRONICS DESIGN SYSTEMS PVT LTD                                                                   </v>
          </cell>
          <cell r="D1171">
            <v>1416</v>
          </cell>
          <cell r="H1171">
            <v>1416</v>
          </cell>
          <cell r="J1171">
            <v>-1416</v>
          </cell>
          <cell r="K1171">
            <v>-1416</v>
          </cell>
        </row>
        <row r="1172">
          <cell r="C1172" t="str">
            <v xml:space="preserve">                THANGAM GARMENT ACCESSORIES PVT LTD -CHENNAI</v>
          </cell>
          <cell r="E1172">
            <v>1</v>
          </cell>
          <cell r="F1172">
            <v>1</v>
          </cell>
          <cell r="J1172">
            <v>0</v>
          </cell>
          <cell r="K1172">
            <v>0</v>
          </cell>
        </row>
        <row r="1173">
          <cell r="C1173" t="str">
            <v xml:space="preserve">                TIRUPATI PRINT INDIA          -NEW DELHI</v>
          </cell>
          <cell r="E1173">
            <v>64411</v>
          </cell>
          <cell r="I1173">
            <v>64411</v>
          </cell>
          <cell r="J1173">
            <v>0</v>
          </cell>
          <cell r="K1173">
            <v>64411</v>
          </cell>
        </row>
        <row r="1174">
          <cell r="C1174" t="str">
            <v xml:space="preserve">                TOP LIGHT TRIMS PRIVATE LIMITED -TIRUPUR</v>
          </cell>
          <cell r="E1174">
            <v>364452.37</v>
          </cell>
          <cell r="F1174">
            <v>148923</v>
          </cell>
          <cell r="I1174">
            <v>215529.37</v>
          </cell>
          <cell r="J1174">
            <v>0</v>
          </cell>
          <cell r="K1174">
            <v>215529.37</v>
          </cell>
        </row>
        <row r="1175">
          <cell r="C1175" t="str">
            <v xml:space="preserve">                UNIQUE ENTERPRISES            -BANAGLORE</v>
          </cell>
          <cell r="E1175">
            <v>234</v>
          </cell>
          <cell r="F1175">
            <v>234</v>
          </cell>
          <cell r="J1175">
            <v>0</v>
          </cell>
          <cell r="K1175">
            <v>0</v>
          </cell>
        </row>
        <row r="1176">
          <cell r="C1176" t="str">
            <v xml:space="preserve">                UNIROYAL INDUSTRIES LTD       -PACHAKULA</v>
          </cell>
          <cell r="E1176">
            <v>1</v>
          </cell>
          <cell r="F1176">
            <v>1</v>
          </cell>
          <cell r="J1176">
            <v>0</v>
          </cell>
          <cell r="K1176">
            <v>0</v>
          </cell>
        </row>
        <row r="1177">
          <cell r="C1177" t="str">
            <v xml:space="preserve">                VIBGYOR TRIMS                 -CHENNAI</v>
          </cell>
          <cell r="E1177">
            <v>119976</v>
          </cell>
          <cell r="F1177">
            <v>97878</v>
          </cell>
          <cell r="G1177">
            <v>708</v>
          </cell>
          <cell r="I1177">
            <v>22806</v>
          </cell>
          <cell r="J1177">
            <v>0</v>
          </cell>
          <cell r="K1177">
            <v>22806</v>
          </cell>
        </row>
        <row r="1178">
          <cell r="C1178" t="str">
            <v xml:space="preserve">                VIVIDEAS SOLUTIONS PVT LTD    -AHMEDABAD</v>
          </cell>
          <cell r="F1178">
            <v>54200</v>
          </cell>
          <cell r="G1178">
            <v>54200</v>
          </cell>
          <cell r="J1178">
            <v>0</v>
          </cell>
          <cell r="K1178">
            <v>0</v>
          </cell>
        </row>
        <row r="1179">
          <cell r="C1179" t="str">
            <v xml:space="preserve">                VRB LABELS                    -NEW DELHI</v>
          </cell>
          <cell r="E1179">
            <v>2369</v>
          </cell>
          <cell r="I1179">
            <v>2369</v>
          </cell>
          <cell r="J1179">
            <v>0</v>
          </cell>
          <cell r="K1179">
            <v>2369</v>
          </cell>
        </row>
        <row r="1180">
          <cell r="C1180" t="str">
            <v xml:space="preserve">                WESTERN FASHION ACCESSORIES   -MUMBAI</v>
          </cell>
          <cell r="F1180">
            <v>9266</v>
          </cell>
          <cell r="G1180">
            <v>9266</v>
          </cell>
          <cell r="J1180">
            <v>0</v>
          </cell>
          <cell r="K1180">
            <v>0</v>
          </cell>
        </row>
        <row r="1181">
          <cell r="C1181" t="str">
            <v xml:space="preserve">                YASHRAJ INDUSTRIES            -MUMBAI</v>
          </cell>
          <cell r="E1181">
            <v>89</v>
          </cell>
          <cell r="F1181">
            <v>89</v>
          </cell>
          <cell r="J1181">
            <v>0</v>
          </cell>
          <cell r="K1181">
            <v>0</v>
          </cell>
        </row>
        <row r="1182">
          <cell r="C1182" t="str">
            <v xml:space="preserve">            FABRIC</v>
          </cell>
          <cell r="E1182">
            <v>50338617.920000002</v>
          </cell>
          <cell r="F1182">
            <v>32745976.449999999</v>
          </cell>
          <cell r="G1182">
            <v>30992468.780000001</v>
          </cell>
          <cell r="I1182">
            <v>48585110.25</v>
          </cell>
          <cell r="J1182">
            <v>0</v>
          </cell>
          <cell r="K1182">
            <v>48585110.25</v>
          </cell>
        </row>
        <row r="1183">
          <cell r="C1183" t="str">
            <v xml:space="preserve">                AARNAV FASHIONS LIMITED       -AHMEDABAD</v>
          </cell>
          <cell r="E1183">
            <v>1180.76</v>
          </cell>
          <cell r="I1183">
            <v>1180.76</v>
          </cell>
          <cell r="J1183">
            <v>0</v>
          </cell>
          <cell r="K1183">
            <v>1180.76</v>
          </cell>
        </row>
        <row r="1184">
          <cell r="C1184" t="str">
            <v xml:space="preserve">                ALFA INSTRUMENTS              -NEW DELHI</v>
          </cell>
          <cell r="E1184">
            <v>2950</v>
          </cell>
          <cell r="I1184">
            <v>2950</v>
          </cell>
          <cell r="J1184">
            <v>0</v>
          </cell>
          <cell r="K1184">
            <v>2950</v>
          </cell>
        </row>
        <row r="1185">
          <cell r="C1185" t="str">
            <v xml:space="preserve">                ALOK INDUSTRIES LIMITED       -VAPI</v>
          </cell>
          <cell r="E1185">
            <v>8017</v>
          </cell>
          <cell r="I1185">
            <v>8017</v>
          </cell>
          <cell r="J1185">
            <v>0</v>
          </cell>
          <cell r="K1185">
            <v>8017</v>
          </cell>
        </row>
        <row r="1186">
          <cell r="C1186" t="str">
            <v xml:space="preserve">                APPAREL  LINING &amp;TEXTILES  PVT  LTD -BANGALORE</v>
          </cell>
          <cell r="E1186">
            <v>2417331.7999999998</v>
          </cell>
          <cell r="F1186">
            <v>509264</v>
          </cell>
          <cell r="G1186">
            <v>12320</v>
          </cell>
          <cell r="I1186">
            <v>1920387.8</v>
          </cell>
          <cell r="J1186">
            <v>0</v>
          </cell>
          <cell r="K1186">
            <v>1920387.8</v>
          </cell>
        </row>
        <row r="1187">
          <cell r="C1187" t="str">
            <v xml:space="preserve">                APT KNITS                     -LUDHIANA</v>
          </cell>
          <cell r="E1187">
            <v>4363</v>
          </cell>
          <cell r="F1187">
            <v>4363</v>
          </cell>
          <cell r="G1187">
            <v>1740</v>
          </cell>
          <cell r="I1187">
            <v>1740</v>
          </cell>
          <cell r="J1187">
            <v>0</v>
          </cell>
          <cell r="K1187">
            <v>1740</v>
          </cell>
        </row>
        <row r="1188">
          <cell r="C1188" t="str">
            <v xml:space="preserve">                ARIHANT SYNTEX                -AHMEDABAD</v>
          </cell>
          <cell r="E1188">
            <v>5930</v>
          </cell>
          <cell r="I1188">
            <v>5930</v>
          </cell>
          <cell r="J1188">
            <v>0</v>
          </cell>
          <cell r="K1188">
            <v>5930</v>
          </cell>
        </row>
        <row r="1189">
          <cell r="C1189" t="str">
            <v xml:space="preserve">                ARTHANARI LOOM CENTRE (TEXTILE) PVT. LTD. -SALEM</v>
          </cell>
          <cell r="E1189">
            <v>12679</v>
          </cell>
          <cell r="I1189">
            <v>12679</v>
          </cell>
          <cell r="J1189">
            <v>0</v>
          </cell>
          <cell r="K1189">
            <v>12679</v>
          </cell>
        </row>
        <row r="1190">
          <cell r="C1190" t="str">
            <v xml:space="preserve">                ARVIND LIMITED  (DENIM DIVISION) -AHMEDABAD</v>
          </cell>
          <cell r="E1190">
            <v>9450</v>
          </cell>
          <cell r="I1190">
            <v>9450</v>
          </cell>
          <cell r="J1190">
            <v>0</v>
          </cell>
          <cell r="K1190">
            <v>9450</v>
          </cell>
        </row>
        <row r="1191">
          <cell r="C1191" t="str">
            <v xml:space="preserve">                ASERA SALES CORPORATION       -BANGALORE</v>
          </cell>
          <cell r="E1191">
            <v>193436</v>
          </cell>
          <cell r="F1191">
            <v>193436</v>
          </cell>
          <cell r="J1191">
            <v>0</v>
          </cell>
          <cell r="K1191">
            <v>0</v>
          </cell>
        </row>
        <row r="1192">
          <cell r="C1192" t="str">
            <v xml:space="preserve">                ASHIMA LTD                    -AHMEDABAD</v>
          </cell>
          <cell r="E1192">
            <v>3825062.5</v>
          </cell>
          <cell r="F1192">
            <v>4480643</v>
          </cell>
          <cell r="G1192">
            <v>1881583</v>
          </cell>
          <cell r="I1192">
            <v>1226002.5</v>
          </cell>
          <cell r="J1192">
            <v>0</v>
          </cell>
          <cell r="K1192">
            <v>1226002.5</v>
          </cell>
        </row>
        <row r="1193">
          <cell r="C1193" t="str">
            <v xml:space="preserve">                ASHVIRA FASHIONS PVT .LTD.    -MUMBAI</v>
          </cell>
          <cell r="E1193">
            <v>459240</v>
          </cell>
          <cell r="F1193">
            <v>512216</v>
          </cell>
          <cell r="G1193">
            <v>16901</v>
          </cell>
          <cell r="H1193">
            <v>36075</v>
          </cell>
          <cell r="J1193">
            <v>-36075</v>
          </cell>
          <cell r="K1193">
            <v>-36075</v>
          </cell>
        </row>
        <row r="1194">
          <cell r="C1194" t="str">
            <v xml:space="preserve">                ASLEE COTS ( A UNIT OF ASHVIRA INDUSTRIES LLP) -MUMBAI</v>
          </cell>
          <cell r="D1194">
            <v>8704</v>
          </cell>
          <cell r="H1194">
            <v>8704</v>
          </cell>
          <cell r="J1194">
            <v>-8704</v>
          </cell>
          <cell r="K1194">
            <v>-8704</v>
          </cell>
        </row>
        <row r="1195">
          <cell r="C1195" t="str">
            <v xml:space="preserve">                AURO TEXTILES(A UNIT OF VARDHMAN TEXTIL -SOLAN</v>
          </cell>
          <cell r="E1195">
            <v>10533.88</v>
          </cell>
          <cell r="I1195">
            <v>10533.88</v>
          </cell>
          <cell r="J1195">
            <v>0</v>
          </cell>
          <cell r="K1195">
            <v>10533.88</v>
          </cell>
        </row>
        <row r="1196">
          <cell r="C1196" t="str">
            <v xml:space="preserve">                BANSWARA SYNTEX LIMITED       -JAIPUR</v>
          </cell>
          <cell r="E1196">
            <v>8295</v>
          </cell>
          <cell r="I1196">
            <v>8295</v>
          </cell>
          <cell r="J1196">
            <v>0</v>
          </cell>
          <cell r="K1196">
            <v>8295</v>
          </cell>
        </row>
        <row r="1197">
          <cell r="C1197" t="str">
            <v xml:space="preserve">                BHAGSONS                      -LUDHIANA</v>
          </cell>
          <cell r="E1197">
            <v>1365</v>
          </cell>
          <cell r="I1197">
            <v>1365</v>
          </cell>
          <cell r="J1197">
            <v>0</v>
          </cell>
          <cell r="K1197">
            <v>1365</v>
          </cell>
        </row>
        <row r="1198">
          <cell r="C1198" t="str">
            <v xml:space="preserve">                BHAGWAN ENTERPRISES TEXTILES PVT LTD -MUMBAI</v>
          </cell>
          <cell r="E1198">
            <v>15300</v>
          </cell>
          <cell r="I1198">
            <v>15300</v>
          </cell>
          <cell r="J1198">
            <v>0</v>
          </cell>
          <cell r="K1198">
            <v>15300</v>
          </cell>
        </row>
        <row r="1199">
          <cell r="C1199" t="str">
            <v xml:space="preserve">                BHAGWAN FABRICS               -MUMBAI</v>
          </cell>
          <cell r="E1199">
            <v>9128</v>
          </cell>
          <cell r="I1199">
            <v>9128</v>
          </cell>
          <cell r="J1199">
            <v>0</v>
          </cell>
          <cell r="K1199">
            <v>9128</v>
          </cell>
        </row>
        <row r="1200">
          <cell r="C1200" t="str">
            <v xml:space="preserve">                BRFL TEXTILES PRIVATE LIMITED -MUMBAI</v>
          </cell>
          <cell r="D1200">
            <v>30008</v>
          </cell>
          <cell r="H1200">
            <v>30008</v>
          </cell>
          <cell r="J1200">
            <v>-30008</v>
          </cell>
          <cell r="K1200">
            <v>-30008</v>
          </cell>
        </row>
        <row r="1201">
          <cell r="C1201" t="str">
            <v xml:space="preserve">                D BADAMI FASHION CONNECTION LLP -MUMBAI</v>
          </cell>
          <cell r="G1201">
            <v>3508</v>
          </cell>
          <cell r="I1201">
            <v>3508</v>
          </cell>
          <cell r="J1201">
            <v>0</v>
          </cell>
          <cell r="K1201">
            <v>3508</v>
          </cell>
        </row>
        <row r="1202">
          <cell r="C1202" t="str">
            <v xml:space="preserve">                D.S.INTERNATIONAL             -NEW DELHI</v>
          </cell>
          <cell r="E1202">
            <v>257823</v>
          </cell>
          <cell r="I1202">
            <v>257823</v>
          </cell>
          <cell r="J1202">
            <v>0</v>
          </cell>
          <cell r="K1202">
            <v>257823</v>
          </cell>
        </row>
        <row r="1203">
          <cell r="C1203" t="str">
            <v xml:space="preserve">                DAMAN TEXTILES                -LUDHIANA</v>
          </cell>
          <cell r="E1203">
            <v>5126410.41</v>
          </cell>
          <cell r="F1203">
            <v>500000</v>
          </cell>
          <cell r="G1203">
            <v>27926</v>
          </cell>
          <cell r="I1203">
            <v>4654336.41</v>
          </cell>
          <cell r="J1203">
            <v>0</v>
          </cell>
          <cell r="K1203">
            <v>4654336.41</v>
          </cell>
        </row>
        <row r="1204">
          <cell r="C1204" t="str">
            <v xml:space="preserve">                DINESH EXPORTS PRIVATE LIMITED -CHENNAI</v>
          </cell>
          <cell r="E1204">
            <v>141580</v>
          </cell>
          <cell r="I1204">
            <v>141580</v>
          </cell>
          <cell r="J1204">
            <v>0</v>
          </cell>
          <cell r="K1204">
            <v>141580</v>
          </cell>
        </row>
        <row r="1205">
          <cell r="C1205" t="str">
            <v xml:space="preserve">                DM FASHIONS                   -LUDHIANA</v>
          </cell>
          <cell r="D1205">
            <v>1621</v>
          </cell>
          <cell r="H1205">
            <v>1621</v>
          </cell>
          <cell r="J1205">
            <v>-1621</v>
          </cell>
          <cell r="K1205">
            <v>-1621</v>
          </cell>
        </row>
        <row r="1206">
          <cell r="C1206" t="str">
            <v xml:space="preserve">                DONEAR INDUTRIES LTD          -SURAT</v>
          </cell>
          <cell r="D1206">
            <v>4830</v>
          </cell>
          <cell r="H1206">
            <v>4830</v>
          </cell>
          <cell r="J1206">
            <v>-4830</v>
          </cell>
          <cell r="K1206">
            <v>-4830</v>
          </cell>
        </row>
        <row r="1207">
          <cell r="C1207" t="str">
            <v xml:space="preserve">                EURO SUITS MANUFACTURING CO PVT LTD -BANAGLORE</v>
          </cell>
          <cell r="E1207">
            <v>1</v>
          </cell>
          <cell r="F1207">
            <v>1</v>
          </cell>
          <cell r="J1207">
            <v>0</v>
          </cell>
          <cell r="K1207">
            <v>0</v>
          </cell>
        </row>
        <row r="1208">
          <cell r="C1208" t="str">
            <v xml:space="preserve">                EXCLUSIVE OVERSEAS P LTD      -BANGALORE</v>
          </cell>
          <cell r="E1208">
            <v>1169894</v>
          </cell>
          <cell r="F1208">
            <v>257586</v>
          </cell>
          <cell r="I1208">
            <v>912308</v>
          </cell>
          <cell r="J1208">
            <v>0</v>
          </cell>
          <cell r="K1208">
            <v>912308</v>
          </cell>
        </row>
        <row r="1209">
          <cell r="C1209" t="str">
            <v xml:space="preserve">                FAIR FAX EXPORTS PVT LTD      -NOIDA</v>
          </cell>
          <cell r="D1209">
            <v>796796</v>
          </cell>
          <cell r="G1209">
            <v>607</v>
          </cell>
          <cell r="H1209">
            <v>796189</v>
          </cell>
          <cell r="J1209">
            <v>-796189</v>
          </cell>
          <cell r="K1209">
            <v>-796189</v>
          </cell>
        </row>
        <row r="1210">
          <cell r="C1210" t="str">
            <v xml:space="preserve">                FORMAL CLOTHING COMPANY       -BANAGLORE</v>
          </cell>
          <cell r="D1210">
            <v>5443</v>
          </cell>
          <cell r="H1210">
            <v>5443</v>
          </cell>
          <cell r="J1210">
            <v>-5443</v>
          </cell>
          <cell r="K1210">
            <v>-5443</v>
          </cell>
        </row>
        <row r="1211">
          <cell r="C1211" t="str">
            <v xml:space="preserve">                GOODWEAR FASHIONS PRIVATE LIMITED -GURUGRAM</v>
          </cell>
          <cell r="E1211">
            <v>76864</v>
          </cell>
          <cell r="F1211">
            <v>76864</v>
          </cell>
          <cell r="J1211">
            <v>0</v>
          </cell>
          <cell r="K1211">
            <v>0</v>
          </cell>
        </row>
        <row r="1212">
          <cell r="C1212" t="str">
            <v xml:space="preserve">                GOPI SYNTHETICS PVT LTD.      -AHMEDABAD</v>
          </cell>
          <cell r="D1212">
            <v>1600</v>
          </cell>
          <cell r="H1212">
            <v>1600</v>
          </cell>
          <cell r="J1212">
            <v>-1600</v>
          </cell>
          <cell r="K1212">
            <v>-1600</v>
          </cell>
        </row>
        <row r="1213">
          <cell r="C1213" t="str">
            <v xml:space="preserve">                GRAPES FABRICS PVT LTD        -AHMEDABAD</v>
          </cell>
          <cell r="D1213">
            <v>4171</v>
          </cell>
          <cell r="H1213">
            <v>4171</v>
          </cell>
          <cell r="J1213">
            <v>-4171</v>
          </cell>
          <cell r="K1213">
            <v>-4171</v>
          </cell>
        </row>
        <row r="1214">
          <cell r="C1214" t="str">
            <v xml:space="preserve">                GREATEX SYNTHETICS (P) LTD    -GHAZIABAD</v>
          </cell>
          <cell r="G1214">
            <v>6955</v>
          </cell>
          <cell r="I1214">
            <v>6955</v>
          </cell>
          <cell r="J1214">
            <v>0</v>
          </cell>
          <cell r="K1214">
            <v>6955</v>
          </cell>
        </row>
        <row r="1215">
          <cell r="C1215" t="str">
            <v xml:space="preserve">                GUNIAA                                                                                              </v>
          </cell>
          <cell r="E1215">
            <v>1260</v>
          </cell>
          <cell r="F1215">
            <v>3150</v>
          </cell>
          <cell r="G1215">
            <v>3150</v>
          </cell>
          <cell r="I1215">
            <v>1260</v>
          </cell>
          <cell r="J1215">
            <v>0</v>
          </cell>
          <cell r="K1215">
            <v>1260</v>
          </cell>
        </row>
        <row r="1216">
          <cell r="C1216" t="str">
            <v xml:space="preserve">                HONGKONG TROPICAL LIMITED     -KOWLOON</v>
          </cell>
          <cell r="E1216">
            <v>264137.44</v>
          </cell>
          <cell r="I1216">
            <v>264137.44</v>
          </cell>
          <cell r="J1216">
            <v>0</v>
          </cell>
          <cell r="K1216">
            <v>264137.44</v>
          </cell>
        </row>
        <row r="1217">
          <cell r="C1217" t="str">
            <v xml:space="preserve">                INDIGO MULTIFAB PVT LTD       -NEW DELHI</v>
          </cell>
          <cell r="E1217">
            <v>525</v>
          </cell>
          <cell r="I1217">
            <v>525</v>
          </cell>
          <cell r="J1217">
            <v>0</v>
          </cell>
          <cell r="K1217">
            <v>525</v>
          </cell>
        </row>
        <row r="1218">
          <cell r="C1218" t="str">
            <v xml:space="preserve">                ISA INTERFAB                  -BANGALORE</v>
          </cell>
          <cell r="E1218">
            <v>353659</v>
          </cell>
          <cell r="G1218">
            <v>467712</v>
          </cell>
          <cell r="I1218">
            <v>821371</v>
          </cell>
          <cell r="J1218">
            <v>0</v>
          </cell>
          <cell r="K1218">
            <v>821371</v>
          </cell>
        </row>
        <row r="1219">
          <cell r="C1219" t="str">
            <v xml:space="preserve">                JAIN CORD INDUSTRIES PVT LTD - UTTAR PRADESH -MATHURA</v>
          </cell>
          <cell r="D1219">
            <v>72131</v>
          </cell>
          <cell r="H1219">
            <v>72131</v>
          </cell>
          <cell r="J1219">
            <v>-72131</v>
          </cell>
          <cell r="K1219">
            <v>-72131</v>
          </cell>
        </row>
        <row r="1220">
          <cell r="C1220" t="str">
            <v xml:space="preserve">                JAIN IMPEX                    -CHENNAI</v>
          </cell>
          <cell r="E1220">
            <v>337036</v>
          </cell>
          <cell r="G1220">
            <v>630</v>
          </cell>
          <cell r="I1220">
            <v>337666</v>
          </cell>
          <cell r="J1220">
            <v>0</v>
          </cell>
          <cell r="K1220">
            <v>337666</v>
          </cell>
        </row>
        <row r="1221">
          <cell r="C1221" t="str">
            <v xml:space="preserve">                JAINCORD INDUSTRIES PVT LTD   -GURGOAN</v>
          </cell>
          <cell r="E1221">
            <v>68426</v>
          </cell>
          <cell r="I1221">
            <v>68426</v>
          </cell>
          <cell r="J1221">
            <v>0</v>
          </cell>
          <cell r="K1221">
            <v>68426</v>
          </cell>
        </row>
        <row r="1222">
          <cell r="C1222" t="str">
            <v xml:space="preserve">                JASKIRAT TEXTILES             -LUDHIANA</v>
          </cell>
          <cell r="E1222">
            <v>1586851</v>
          </cell>
          <cell r="G1222">
            <v>3497</v>
          </cell>
          <cell r="I1222">
            <v>1590348</v>
          </cell>
          <cell r="J1222">
            <v>0</v>
          </cell>
          <cell r="K1222">
            <v>1590348</v>
          </cell>
        </row>
        <row r="1223">
          <cell r="C1223" t="str">
            <v xml:space="preserve">                JCT LIMITED                   -PHAGWARA</v>
          </cell>
          <cell r="D1223">
            <v>69085.789999999994</v>
          </cell>
          <cell r="H1223">
            <v>69085.789999999994</v>
          </cell>
          <cell r="J1223">
            <v>-69085.789999999994</v>
          </cell>
          <cell r="K1223">
            <v>-69085.789999999994</v>
          </cell>
        </row>
        <row r="1224">
          <cell r="C1224" t="str">
            <v xml:space="preserve">                KANNAV INTERNATIONAL          -LUDHIANA</v>
          </cell>
          <cell r="E1224">
            <v>4071530</v>
          </cell>
          <cell r="I1224">
            <v>4071530</v>
          </cell>
          <cell r="J1224">
            <v>0</v>
          </cell>
          <cell r="K1224">
            <v>4071530</v>
          </cell>
        </row>
        <row r="1225">
          <cell r="C1225" t="str">
            <v xml:space="preserve">                KARLE &amp; COMPANY               -BANGALORE</v>
          </cell>
          <cell r="D1225">
            <v>80395</v>
          </cell>
          <cell r="H1225">
            <v>80395</v>
          </cell>
          <cell r="J1225">
            <v>-80395</v>
          </cell>
          <cell r="K1225">
            <v>-80395</v>
          </cell>
        </row>
        <row r="1226">
          <cell r="C1226" t="str">
            <v xml:space="preserve">                KAY JAIN PROCESSORS           -LUDHIANA</v>
          </cell>
          <cell r="G1226">
            <v>8201.0300000000007</v>
          </cell>
          <cell r="I1226">
            <v>8201.0300000000007</v>
          </cell>
          <cell r="J1226">
            <v>0</v>
          </cell>
          <cell r="K1226">
            <v>8201.0300000000007</v>
          </cell>
        </row>
        <row r="1227">
          <cell r="C1227" t="str">
            <v xml:space="preserve">                KG DENIM LIMITED              -COIMBATORE</v>
          </cell>
          <cell r="E1227">
            <v>2188593</v>
          </cell>
          <cell r="F1227">
            <v>2230631</v>
          </cell>
          <cell r="G1227">
            <v>473</v>
          </cell>
          <cell r="H1227">
            <v>41565</v>
          </cell>
          <cell r="J1227">
            <v>-41565</v>
          </cell>
          <cell r="K1227">
            <v>-41565</v>
          </cell>
        </row>
        <row r="1228">
          <cell r="C1228" t="str">
            <v xml:space="preserve">                KHAWAISH CREATIONS            -LUDHIANA</v>
          </cell>
          <cell r="D1228">
            <v>34000</v>
          </cell>
          <cell r="H1228">
            <v>34000</v>
          </cell>
          <cell r="J1228">
            <v>-34000</v>
          </cell>
          <cell r="K1228">
            <v>-34000</v>
          </cell>
        </row>
        <row r="1229">
          <cell r="C1229" t="str">
            <v xml:space="preserve">                KRIVI ENERGY PVT LTD ( KRIVI TEX ) -MUMBAI</v>
          </cell>
          <cell r="E1229">
            <v>44779</v>
          </cell>
          <cell r="F1229">
            <v>91513</v>
          </cell>
          <cell r="G1229">
            <v>33912</v>
          </cell>
          <cell r="H1229">
            <v>12822</v>
          </cell>
          <cell r="J1229">
            <v>-12822</v>
          </cell>
          <cell r="K1229">
            <v>-12822</v>
          </cell>
        </row>
        <row r="1230">
          <cell r="C1230" t="str">
            <v xml:space="preserve">                KUDU KNIT PROCESS PVT LTD     -LUDHIANA</v>
          </cell>
          <cell r="D1230">
            <v>47775</v>
          </cell>
          <cell r="F1230">
            <v>31314</v>
          </cell>
          <cell r="G1230">
            <v>24870</v>
          </cell>
          <cell r="H1230">
            <v>54219</v>
          </cell>
          <cell r="J1230">
            <v>-54219</v>
          </cell>
          <cell r="K1230">
            <v>-54219</v>
          </cell>
        </row>
        <row r="1231">
          <cell r="C1231" t="str">
            <v xml:space="preserve">                M H FABRICS                   -MUMBAI</v>
          </cell>
          <cell r="E1231">
            <v>130139</v>
          </cell>
          <cell r="I1231">
            <v>130139</v>
          </cell>
          <cell r="J1231">
            <v>0</v>
          </cell>
          <cell r="K1231">
            <v>130139</v>
          </cell>
        </row>
        <row r="1232">
          <cell r="C1232" t="str">
            <v xml:space="preserve">                M M FABRICS SOURCING LLP      -BELLARY</v>
          </cell>
          <cell r="D1232">
            <v>2594</v>
          </cell>
          <cell r="H1232">
            <v>2594</v>
          </cell>
          <cell r="J1232">
            <v>-2594</v>
          </cell>
          <cell r="K1232">
            <v>-2594</v>
          </cell>
        </row>
        <row r="1233">
          <cell r="C1233" t="str">
            <v xml:space="preserve">                M.M.EXPORTS                   -ICHALKARANJ</v>
          </cell>
          <cell r="E1233">
            <v>700191</v>
          </cell>
          <cell r="F1233">
            <v>581891</v>
          </cell>
          <cell r="G1233">
            <v>341585</v>
          </cell>
          <cell r="I1233">
            <v>459885</v>
          </cell>
          <cell r="J1233">
            <v>0</v>
          </cell>
          <cell r="K1233">
            <v>459885</v>
          </cell>
        </row>
        <row r="1234">
          <cell r="C1234" t="str">
            <v xml:space="preserve">                MAHASHAKTHI TEXTILE INDIA     -BANGALORE</v>
          </cell>
          <cell r="E1234">
            <v>755156</v>
          </cell>
          <cell r="F1234">
            <v>4032</v>
          </cell>
          <cell r="G1234">
            <v>219160</v>
          </cell>
          <cell r="I1234">
            <v>970284</v>
          </cell>
          <cell r="J1234">
            <v>0</v>
          </cell>
          <cell r="K1234">
            <v>970284</v>
          </cell>
        </row>
        <row r="1235">
          <cell r="C1235" t="str">
            <v xml:space="preserve">                MANALI MILLS (INDIA)          -MUMBAI</v>
          </cell>
          <cell r="E1235">
            <v>614994</v>
          </cell>
          <cell r="F1235">
            <v>390909</v>
          </cell>
          <cell r="G1235">
            <v>1422590</v>
          </cell>
          <cell r="I1235">
            <v>1646675</v>
          </cell>
          <cell r="J1235">
            <v>0</v>
          </cell>
          <cell r="K1235">
            <v>1646675</v>
          </cell>
        </row>
        <row r="1236">
          <cell r="C1236" t="str">
            <v xml:space="preserve">                MANJOT TRADING COMPANY        -LUDHIANA</v>
          </cell>
          <cell r="E1236">
            <v>13125</v>
          </cell>
          <cell r="I1236">
            <v>13125</v>
          </cell>
          <cell r="J1236">
            <v>0</v>
          </cell>
          <cell r="K1236">
            <v>13125</v>
          </cell>
        </row>
        <row r="1237">
          <cell r="C1237" t="str">
            <v xml:space="preserve">                MARUTHI KNITTERSS             -TIRUPUR</v>
          </cell>
          <cell r="E1237">
            <v>1975431</v>
          </cell>
          <cell r="F1237">
            <v>2729193</v>
          </cell>
          <cell r="G1237">
            <v>738558</v>
          </cell>
          <cell r="H1237">
            <v>15204</v>
          </cell>
          <cell r="J1237">
            <v>-15204</v>
          </cell>
          <cell r="K1237">
            <v>-15204</v>
          </cell>
        </row>
        <row r="1238">
          <cell r="C1238" t="str">
            <v xml:space="preserve">                MAYKA LIFESTYLE               -MUMBAI</v>
          </cell>
          <cell r="E1238">
            <v>27001</v>
          </cell>
          <cell r="F1238">
            <v>55876</v>
          </cell>
          <cell r="H1238">
            <v>28875</v>
          </cell>
          <cell r="J1238">
            <v>-28875</v>
          </cell>
          <cell r="K1238">
            <v>-28875</v>
          </cell>
        </row>
        <row r="1239">
          <cell r="C1239" t="str">
            <v xml:space="preserve">                MAYONN CLOTHINGS              -TIRUCHENGODE</v>
          </cell>
          <cell r="D1239">
            <v>9963</v>
          </cell>
          <cell r="H1239">
            <v>9963</v>
          </cell>
          <cell r="J1239">
            <v>-9963</v>
          </cell>
          <cell r="K1239">
            <v>-9963</v>
          </cell>
        </row>
        <row r="1240">
          <cell r="C1240" t="str">
            <v xml:space="preserve">                MOHATA FABRICS                -ICHALKARANJ</v>
          </cell>
          <cell r="E1240">
            <v>13504</v>
          </cell>
          <cell r="I1240">
            <v>13504</v>
          </cell>
          <cell r="J1240">
            <v>0</v>
          </cell>
          <cell r="K1240">
            <v>13504</v>
          </cell>
        </row>
        <row r="1241">
          <cell r="C1241" t="str">
            <v xml:space="preserve">                NAHAR INDUSTRIAL ENTERPRISES LTD -AMBALA</v>
          </cell>
          <cell r="E1241">
            <v>1147092</v>
          </cell>
          <cell r="F1241">
            <v>5880737.4500000002</v>
          </cell>
          <cell r="G1241">
            <v>9997034.0500000007</v>
          </cell>
          <cell r="I1241">
            <v>5263388.5999999996</v>
          </cell>
          <cell r="J1241">
            <v>0</v>
          </cell>
          <cell r="K1241">
            <v>5263388.5999999996</v>
          </cell>
        </row>
        <row r="1242">
          <cell r="C1242" t="str">
            <v xml:space="preserve">                NASSA TAIPEI TEXTILE MILLS LTD.                                                                     </v>
          </cell>
          <cell r="G1242">
            <v>4781</v>
          </cell>
          <cell r="I1242">
            <v>4781</v>
          </cell>
          <cell r="J1242">
            <v>0</v>
          </cell>
          <cell r="K1242">
            <v>4781</v>
          </cell>
        </row>
        <row r="1243">
          <cell r="C1243" t="str">
            <v xml:space="preserve">                NAVYUG LAMINATES              -LUDHIANA</v>
          </cell>
          <cell r="D1243">
            <v>4038</v>
          </cell>
          <cell r="H1243">
            <v>4038</v>
          </cell>
          <cell r="J1243">
            <v>-4038</v>
          </cell>
          <cell r="K1243">
            <v>-4038</v>
          </cell>
        </row>
        <row r="1244">
          <cell r="C1244" t="str">
            <v xml:space="preserve">                NIKKU RAM &amp; CO.               -NEW DELHI</v>
          </cell>
          <cell r="E1244">
            <v>366671</v>
          </cell>
          <cell r="F1244">
            <v>366671</v>
          </cell>
          <cell r="J1244">
            <v>0</v>
          </cell>
          <cell r="K1244">
            <v>0</v>
          </cell>
        </row>
        <row r="1245">
          <cell r="C1245" t="str">
            <v xml:space="preserve">                NITIN SPINNERS LTD.           -KOTA</v>
          </cell>
          <cell r="E1245">
            <v>1907929.92</v>
          </cell>
          <cell r="F1245">
            <v>4524920</v>
          </cell>
          <cell r="G1245">
            <v>12222643</v>
          </cell>
          <cell r="I1245">
            <v>9605652.9199999999</v>
          </cell>
          <cell r="J1245">
            <v>0</v>
          </cell>
          <cell r="K1245">
            <v>9605652.9199999999</v>
          </cell>
        </row>
        <row r="1246">
          <cell r="C1246" t="str">
            <v xml:space="preserve">                NV INTERNATIONAL              -LUDHIANA</v>
          </cell>
          <cell r="E1246">
            <v>785062.5</v>
          </cell>
          <cell r="F1246">
            <v>300000</v>
          </cell>
          <cell r="G1246">
            <v>278604.03000000003</v>
          </cell>
          <cell r="I1246">
            <v>763666.53</v>
          </cell>
          <cell r="J1246">
            <v>0</v>
          </cell>
          <cell r="K1246">
            <v>763666.53</v>
          </cell>
        </row>
        <row r="1247">
          <cell r="C1247" t="str">
            <v xml:space="preserve">                OLIVE TEX SILK MILLS PRIVATE LIMITED -MUMBAI</v>
          </cell>
          <cell r="E1247">
            <v>98713</v>
          </cell>
          <cell r="F1247">
            <v>98713</v>
          </cell>
          <cell r="J1247">
            <v>0</v>
          </cell>
          <cell r="K1247">
            <v>0</v>
          </cell>
        </row>
        <row r="1248">
          <cell r="C1248" t="str">
            <v xml:space="preserve">                PARSHWA ENTERPRISES           -ICHALKARANJ</v>
          </cell>
          <cell r="E1248">
            <v>3155639.5</v>
          </cell>
          <cell r="F1248">
            <v>118428</v>
          </cell>
          <cell r="G1248">
            <v>698149</v>
          </cell>
          <cell r="I1248">
            <v>3735360.5</v>
          </cell>
          <cell r="J1248">
            <v>0</v>
          </cell>
          <cell r="K1248">
            <v>3735360.5</v>
          </cell>
        </row>
        <row r="1249">
          <cell r="C1249" t="str">
            <v xml:space="preserve">                PI COTTEX PRIVATE LIMITED     -LUDHIANA</v>
          </cell>
          <cell r="G1249">
            <v>3112</v>
          </cell>
          <cell r="I1249">
            <v>3112</v>
          </cell>
          <cell r="J1249">
            <v>0</v>
          </cell>
          <cell r="K1249">
            <v>3112</v>
          </cell>
        </row>
        <row r="1250">
          <cell r="C1250" t="str">
            <v xml:space="preserve">                PIYUTEX SYNFAB (I) PVT LTD    -MUMBAI</v>
          </cell>
          <cell r="E1250">
            <v>2003</v>
          </cell>
          <cell r="I1250">
            <v>2003</v>
          </cell>
          <cell r="J1250">
            <v>0</v>
          </cell>
          <cell r="K1250">
            <v>2003</v>
          </cell>
        </row>
        <row r="1251">
          <cell r="C1251" t="str">
            <v xml:space="preserve">                POLKA CLOTHING CO.            -LUDHIANA</v>
          </cell>
          <cell r="E1251">
            <v>4769</v>
          </cell>
          <cell r="I1251">
            <v>4769</v>
          </cell>
          <cell r="J1251">
            <v>0</v>
          </cell>
          <cell r="K1251">
            <v>4769</v>
          </cell>
        </row>
        <row r="1252">
          <cell r="C1252" t="str">
            <v xml:space="preserve">                POSITEX PRIVATE LIMITED       -DELHI</v>
          </cell>
          <cell r="E1252">
            <v>2979</v>
          </cell>
          <cell r="F1252">
            <v>2979</v>
          </cell>
          <cell r="J1252">
            <v>0</v>
          </cell>
          <cell r="K1252">
            <v>0</v>
          </cell>
        </row>
        <row r="1253">
          <cell r="C1253" t="str">
            <v xml:space="preserve">                PRATEEKS COLLECTION           -BANAGLORE</v>
          </cell>
          <cell r="F1253">
            <v>1470</v>
          </cell>
          <cell r="H1253">
            <v>1470</v>
          </cell>
          <cell r="J1253">
            <v>-1470</v>
          </cell>
          <cell r="K1253">
            <v>-1470</v>
          </cell>
        </row>
        <row r="1254">
          <cell r="C1254" t="str">
            <v xml:space="preserve">                PRINCE FABRICS                -LUDHIANA</v>
          </cell>
          <cell r="E1254">
            <v>7446</v>
          </cell>
          <cell r="I1254">
            <v>7446</v>
          </cell>
          <cell r="J1254">
            <v>0</v>
          </cell>
          <cell r="K1254">
            <v>7446</v>
          </cell>
        </row>
        <row r="1255">
          <cell r="C1255" t="str">
            <v xml:space="preserve">                RAYMOND UCO DENIM PRIVATE LIMITED -BANAGLORE</v>
          </cell>
          <cell r="E1255">
            <v>3541</v>
          </cell>
          <cell r="I1255">
            <v>3541</v>
          </cell>
          <cell r="J1255">
            <v>0</v>
          </cell>
          <cell r="K1255">
            <v>3541</v>
          </cell>
        </row>
        <row r="1256">
          <cell r="C1256" t="str">
            <v xml:space="preserve">                SANYA FABRICS                 -LUDHIANA</v>
          </cell>
          <cell r="D1256">
            <v>5032</v>
          </cell>
          <cell r="F1256">
            <v>88110</v>
          </cell>
          <cell r="H1256">
            <v>93142</v>
          </cell>
          <cell r="J1256">
            <v>-93142</v>
          </cell>
          <cell r="K1256">
            <v>-93142</v>
          </cell>
        </row>
        <row r="1257">
          <cell r="C1257" t="str">
            <v xml:space="preserve">                SGV TEX FAB                   -MUMBAI</v>
          </cell>
          <cell r="E1257">
            <v>1</v>
          </cell>
          <cell r="F1257">
            <v>1</v>
          </cell>
          <cell r="J1257">
            <v>0</v>
          </cell>
          <cell r="K1257">
            <v>0</v>
          </cell>
        </row>
        <row r="1258">
          <cell r="C1258" t="str">
            <v xml:space="preserve">                SHAILEES EXPORTS              -SURAT</v>
          </cell>
          <cell r="E1258">
            <v>7032</v>
          </cell>
          <cell r="I1258">
            <v>7032</v>
          </cell>
          <cell r="J1258">
            <v>0</v>
          </cell>
          <cell r="K1258">
            <v>7032</v>
          </cell>
        </row>
        <row r="1259">
          <cell r="C1259" t="str">
            <v xml:space="preserve">                SHREE BAJRANG AGENCIES        -BANGALORE</v>
          </cell>
          <cell r="E1259">
            <v>18252</v>
          </cell>
          <cell r="I1259">
            <v>18252</v>
          </cell>
          <cell r="J1259">
            <v>0</v>
          </cell>
          <cell r="K1259">
            <v>18252</v>
          </cell>
        </row>
        <row r="1260">
          <cell r="C1260" t="str">
            <v xml:space="preserve">                SHREE KRISHNA KNITS           -BANGALORE</v>
          </cell>
          <cell r="E1260">
            <v>3262193</v>
          </cell>
          <cell r="F1260">
            <v>2569894</v>
          </cell>
          <cell r="G1260">
            <v>2144296.67</v>
          </cell>
          <cell r="I1260">
            <v>2836595.67</v>
          </cell>
          <cell r="J1260">
            <v>0</v>
          </cell>
          <cell r="K1260">
            <v>2836595.67</v>
          </cell>
        </row>
        <row r="1261">
          <cell r="C1261" t="str">
            <v xml:space="preserve">                SHREE MAHADEV TEXFAB PRIVATE LIMITED -AHMEDABAD</v>
          </cell>
          <cell r="G1261">
            <v>11397</v>
          </cell>
          <cell r="I1261">
            <v>11397</v>
          </cell>
          <cell r="J1261">
            <v>0</v>
          </cell>
          <cell r="K1261">
            <v>11397</v>
          </cell>
        </row>
        <row r="1262">
          <cell r="C1262" t="str">
            <v xml:space="preserve">                SHRI PONVEL TEXTILES          -BANGALORE</v>
          </cell>
          <cell r="E1262">
            <v>158</v>
          </cell>
          <cell r="F1262">
            <v>158</v>
          </cell>
          <cell r="J1262">
            <v>0</v>
          </cell>
          <cell r="K1262">
            <v>0</v>
          </cell>
        </row>
        <row r="1263">
          <cell r="C1263" t="str">
            <v xml:space="preserve">                SHUBH SWASAN (I) PRIVATE LIMITED -CHENNAI</v>
          </cell>
          <cell r="E1263">
            <v>151200</v>
          </cell>
          <cell r="I1263">
            <v>151200</v>
          </cell>
          <cell r="J1263">
            <v>0</v>
          </cell>
          <cell r="K1263">
            <v>151200</v>
          </cell>
        </row>
        <row r="1264">
          <cell r="C1264" t="str">
            <v xml:space="preserve">                SHUBHAVI ENTERPRISES          -LUDHIANA</v>
          </cell>
          <cell r="E1264">
            <v>883168</v>
          </cell>
          <cell r="F1264">
            <v>883168</v>
          </cell>
          <cell r="J1264">
            <v>0</v>
          </cell>
          <cell r="K1264">
            <v>0</v>
          </cell>
        </row>
        <row r="1265">
          <cell r="C1265" t="str">
            <v xml:space="preserve">                SILVERLINE FASHION FABRICS LTD -BHIWANDI</v>
          </cell>
          <cell r="E1265">
            <v>5049101</v>
          </cell>
          <cell r="F1265">
            <v>4308085</v>
          </cell>
          <cell r="I1265">
            <v>741016</v>
          </cell>
          <cell r="J1265">
            <v>0</v>
          </cell>
          <cell r="K1265">
            <v>741016</v>
          </cell>
        </row>
        <row r="1266">
          <cell r="C1266" t="str">
            <v xml:space="preserve">                SRI MARUTHI VASTRAS PVT.LTD.  -BANAGLORE</v>
          </cell>
          <cell r="F1266">
            <v>29327</v>
          </cell>
          <cell r="G1266">
            <v>29327</v>
          </cell>
          <cell r="J1266">
            <v>0</v>
          </cell>
          <cell r="K1266">
            <v>0</v>
          </cell>
        </row>
        <row r="1267">
          <cell r="C1267" t="str">
            <v xml:space="preserve">                STANDARD WOOLEN MILLS         -LUDHIANA</v>
          </cell>
          <cell r="E1267">
            <v>2169325</v>
          </cell>
          <cell r="F1267">
            <v>42809</v>
          </cell>
          <cell r="G1267">
            <v>3572</v>
          </cell>
          <cell r="I1267">
            <v>2130088</v>
          </cell>
          <cell r="J1267">
            <v>0</v>
          </cell>
          <cell r="K1267">
            <v>2130088</v>
          </cell>
        </row>
        <row r="1268">
          <cell r="C1268" t="str">
            <v xml:space="preserve">                SWAN ENERGY LIMITED           -AHMEDABAD</v>
          </cell>
          <cell r="E1268">
            <v>851383</v>
          </cell>
          <cell r="F1268">
            <v>862345</v>
          </cell>
          <cell r="G1268">
            <v>377424</v>
          </cell>
          <cell r="I1268">
            <v>366462</v>
          </cell>
          <cell r="J1268">
            <v>0</v>
          </cell>
          <cell r="K1268">
            <v>366462</v>
          </cell>
        </row>
        <row r="1269">
          <cell r="C1269" t="str">
            <v xml:space="preserve">                TEXCHEM GLOBAL                -LUDHIANA</v>
          </cell>
          <cell r="E1269">
            <v>3415003</v>
          </cell>
          <cell r="G1269">
            <v>6248</v>
          </cell>
          <cell r="I1269">
            <v>3421251</v>
          </cell>
          <cell r="J1269">
            <v>0</v>
          </cell>
          <cell r="K1269">
            <v>3421251</v>
          </cell>
        </row>
        <row r="1270">
          <cell r="C1270" t="str">
            <v xml:space="preserve">                TEXCHEM GLOBAL DELHI          -NORTH DELHI</v>
          </cell>
          <cell r="E1270">
            <v>995826</v>
          </cell>
          <cell r="I1270">
            <v>995826</v>
          </cell>
          <cell r="J1270">
            <v>0</v>
          </cell>
          <cell r="K1270">
            <v>995826</v>
          </cell>
        </row>
        <row r="1271">
          <cell r="C1271" t="str">
            <v xml:space="preserve">                TROPICAL EXIM INTERNATIONAL PVT. LT-NEW DELHI</v>
          </cell>
          <cell r="E1271">
            <v>48416</v>
          </cell>
          <cell r="I1271">
            <v>48416</v>
          </cell>
          <cell r="J1271">
            <v>0</v>
          </cell>
          <cell r="K1271">
            <v>48416</v>
          </cell>
        </row>
        <row r="1272">
          <cell r="C1272" t="str">
            <v xml:space="preserve">                UKNITEX FASHION PVT LTD       -AHMEDABAD</v>
          </cell>
          <cell r="E1272">
            <v>62429</v>
          </cell>
          <cell r="I1272">
            <v>62429</v>
          </cell>
          <cell r="J1272">
            <v>0</v>
          </cell>
          <cell r="K1272">
            <v>62429</v>
          </cell>
        </row>
        <row r="1273">
          <cell r="C1273" t="str">
            <v xml:space="preserve">                VAAHO INDUSTRIES PRIVATE LIMITED -AMRITSAR</v>
          </cell>
          <cell r="E1273">
            <v>15277</v>
          </cell>
          <cell r="F1273">
            <v>15277</v>
          </cell>
          <cell r="J1273">
            <v>0</v>
          </cell>
          <cell r="K1273">
            <v>0</v>
          </cell>
        </row>
        <row r="1274">
          <cell r="C1274" t="str">
            <v xml:space="preserve">                VARDHMAN FABRICS ( A UNIT OF VARDHMAN TEXTILES LTD ) -TEHSIL</v>
          </cell>
          <cell r="D1274">
            <v>371907</v>
          </cell>
          <cell r="H1274">
            <v>371907</v>
          </cell>
          <cell r="J1274">
            <v>-371907</v>
          </cell>
          <cell r="K1274">
            <v>-371907</v>
          </cell>
        </row>
        <row r="1275">
          <cell r="C1275" t="str">
            <v xml:space="preserve">                VASTHRA SOURCING              -BANAGLORE</v>
          </cell>
          <cell r="E1275">
            <v>544173</v>
          </cell>
          <cell r="I1275">
            <v>544173</v>
          </cell>
          <cell r="J1275">
            <v>0</v>
          </cell>
          <cell r="K1275">
            <v>544173</v>
          </cell>
        </row>
        <row r="1276">
          <cell r="C1276" t="str">
            <v xml:space="preserve">                VELA WEAVING                  -ERODE</v>
          </cell>
          <cell r="E1276">
            <v>924</v>
          </cell>
          <cell r="I1276">
            <v>924</v>
          </cell>
          <cell r="J1276">
            <v>0</v>
          </cell>
          <cell r="K1276">
            <v>924</v>
          </cell>
        </row>
        <row r="1277">
          <cell r="C1277" t="str">
            <v xml:space="preserve">                VELCORD TEXTILES PVT LTD      -THANE</v>
          </cell>
          <cell r="E1277">
            <v>38166</v>
          </cell>
          <cell r="I1277">
            <v>38166</v>
          </cell>
          <cell r="J1277">
            <v>0</v>
          </cell>
          <cell r="K1277">
            <v>38166</v>
          </cell>
        </row>
        <row r="1278">
          <cell r="C1278" t="str">
            <v xml:space="preserve">                VIDHI  CLOTHING  COMPANY      -BANGALORE</v>
          </cell>
          <cell r="D1278">
            <v>9555</v>
          </cell>
          <cell r="H1278">
            <v>9555</v>
          </cell>
          <cell r="J1278">
            <v>-9555</v>
          </cell>
          <cell r="K1278">
            <v>-9555</v>
          </cell>
        </row>
        <row r="1279">
          <cell r="C1279" t="str">
            <v xml:space="preserve">                VRIJESH NATURAL FIBER &amp; FABRICS (I) P. LTD - UNIT -1. -VAPI</v>
          </cell>
          <cell r="E1279">
            <v>1222</v>
          </cell>
          <cell r="I1279">
            <v>1222</v>
          </cell>
          <cell r="J1279">
            <v>0</v>
          </cell>
          <cell r="K1279">
            <v>1222</v>
          </cell>
        </row>
        <row r="1280">
          <cell r="C1280" t="str">
            <v xml:space="preserve">                XYZ                           -NOIDA</v>
          </cell>
          <cell r="F1280">
            <v>2</v>
          </cell>
          <cell r="G1280">
            <v>3</v>
          </cell>
          <cell r="I1280">
            <v>1</v>
          </cell>
          <cell r="J1280">
            <v>0</v>
          </cell>
          <cell r="K1280">
            <v>1</v>
          </cell>
        </row>
        <row r="1281">
          <cell r="C1281" t="str">
            <v xml:space="preserve">        A.R.Y TEXTILE MARKETING PVT LTD -AHMEDABAD</v>
          </cell>
          <cell r="G1281">
            <v>1678792</v>
          </cell>
          <cell r="I1281">
            <v>1678792</v>
          </cell>
          <cell r="J1281">
            <v>0</v>
          </cell>
          <cell r="K1281">
            <v>1678792</v>
          </cell>
        </row>
        <row r="1282">
          <cell r="C1282" t="str">
            <v xml:space="preserve">        BALAJI ENTERPRISES            -MUMBAI</v>
          </cell>
          <cell r="E1282">
            <v>230870</v>
          </cell>
          <cell r="I1282">
            <v>230870</v>
          </cell>
          <cell r="J1282">
            <v>0</v>
          </cell>
          <cell r="K1282">
            <v>230870</v>
          </cell>
        </row>
        <row r="1283">
          <cell r="C1283" t="str">
            <v xml:space="preserve">        ENTERPRISE IT SERVICES        -BANGALORE</v>
          </cell>
          <cell r="F1283">
            <v>86400</v>
          </cell>
          <cell r="G1283">
            <v>129600</v>
          </cell>
          <cell r="I1283">
            <v>43200</v>
          </cell>
          <cell r="J1283">
            <v>0</v>
          </cell>
          <cell r="K1283">
            <v>43200</v>
          </cell>
        </row>
        <row r="1284">
          <cell r="C1284" t="str">
            <v xml:space="preserve">        FLIPCARBON INTEGRATED CFO SOLUTION PVT LTD -BANGALORE</v>
          </cell>
          <cell r="F1284">
            <v>400000</v>
          </cell>
          <cell r="G1284">
            <v>837006</v>
          </cell>
          <cell r="I1284">
            <v>437006</v>
          </cell>
          <cell r="J1284">
            <v>0</v>
          </cell>
          <cell r="K1284">
            <v>437006</v>
          </cell>
        </row>
        <row r="1285">
          <cell r="C1285" t="str">
            <v xml:space="preserve">        FULL AND FINAL SETTLEMENT PAYABLE-WORKERS AND FACTORY STAFF                                         </v>
          </cell>
          <cell r="E1285">
            <v>38990</v>
          </cell>
          <cell r="F1285">
            <v>1836728</v>
          </cell>
          <cell r="G1285">
            <v>1688960</v>
          </cell>
          <cell r="H1285">
            <v>108778</v>
          </cell>
          <cell r="J1285">
            <v>-108778</v>
          </cell>
          <cell r="K1285">
            <v>-108778</v>
          </cell>
        </row>
        <row r="1286">
          <cell r="C1286" t="str">
            <v xml:space="preserve">        POPPYS APPARELS               -TIRUPUR</v>
          </cell>
          <cell r="F1286">
            <v>2252</v>
          </cell>
          <cell r="H1286">
            <v>2252</v>
          </cell>
          <cell r="J1286">
            <v>-2252</v>
          </cell>
          <cell r="K1286">
            <v>-2252</v>
          </cell>
        </row>
        <row r="1287">
          <cell r="C1287" t="str">
            <v xml:space="preserve">        STALWART SOURCING SOLUTIONS   -COIMBATORE</v>
          </cell>
          <cell r="F1287">
            <v>7392</v>
          </cell>
          <cell r="H1287">
            <v>7392</v>
          </cell>
          <cell r="J1287">
            <v>-7392</v>
          </cell>
          <cell r="K1287">
            <v>-7392</v>
          </cell>
        </row>
        <row r="1288">
          <cell r="C1288" t="str">
            <v>EXPENSE</v>
          </cell>
          <cell r="F1288">
            <v>20279</v>
          </cell>
          <cell r="G1288">
            <v>20279</v>
          </cell>
          <cell r="J1288">
            <v>0</v>
          </cell>
          <cell r="K1288">
            <v>0</v>
          </cell>
        </row>
        <row r="1289">
          <cell r="C1289" t="str">
            <v xml:space="preserve">    HRBS GARMENTS                 -BANGALORE</v>
          </cell>
          <cell r="F1289">
            <v>20279</v>
          </cell>
          <cell r="G1289">
            <v>20279</v>
          </cell>
          <cell r="J1289">
            <v>0</v>
          </cell>
          <cell r="K1289">
            <v>0</v>
          </cell>
        </row>
        <row r="1290">
          <cell r="C1290" t="str">
            <v>OTHER INCOME (NP)</v>
          </cell>
          <cell r="F1290">
            <v>3489.64</v>
          </cell>
          <cell r="G1290">
            <v>4671.42</v>
          </cell>
          <cell r="I1290">
            <v>1181.78</v>
          </cell>
          <cell r="J1290">
            <v>0</v>
          </cell>
          <cell r="K1290">
            <v>1181.78</v>
          </cell>
        </row>
        <row r="1291">
          <cell r="C1291" t="str">
            <v xml:space="preserve">    INDIRECT INCOME</v>
          </cell>
          <cell r="F1291">
            <v>3489.64</v>
          </cell>
          <cell r="G1291">
            <v>4671.42</v>
          </cell>
          <cell r="I1291">
            <v>1181.78</v>
          </cell>
          <cell r="J1291">
            <v>0</v>
          </cell>
          <cell r="K1291">
            <v>1181.78</v>
          </cell>
        </row>
        <row r="1292">
          <cell r="C1292" t="str">
            <v xml:space="preserve">        INDIRECT INCOME</v>
          </cell>
          <cell r="F1292">
            <v>1</v>
          </cell>
          <cell r="G1292">
            <v>3448.48</v>
          </cell>
          <cell r="I1292">
            <v>3447.48</v>
          </cell>
          <cell r="J1292">
            <v>0</v>
          </cell>
          <cell r="K1292">
            <v>3447.48</v>
          </cell>
        </row>
        <row r="1293">
          <cell r="C1293" t="str">
            <v xml:space="preserve">            INTEREST RECEIVED  ON GRATUITY A/C                                                                  </v>
          </cell>
          <cell r="G1293">
            <v>3405</v>
          </cell>
          <cell r="I1293">
            <v>3405</v>
          </cell>
          <cell r="J1293">
            <v>0</v>
          </cell>
          <cell r="K1293">
            <v>3405</v>
          </cell>
        </row>
        <row r="1294">
          <cell r="C1294" t="str">
            <v xml:space="preserve">            MISC. BALANCE WRITTEN OFF                                                                           </v>
          </cell>
          <cell r="F1294">
            <v>1</v>
          </cell>
          <cell r="G1294">
            <v>43.48</v>
          </cell>
          <cell r="I1294">
            <v>42.48</v>
          </cell>
          <cell r="J1294">
            <v>0</v>
          </cell>
          <cell r="K1294">
            <v>42.48</v>
          </cell>
        </row>
        <row r="1295">
          <cell r="C1295" t="str">
            <v xml:space="preserve">        FOREX GAIN/LOSS                                                                                     </v>
          </cell>
          <cell r="F1295">
            <v>3488.64</v>
          </cell>
          <cell r="G1295">
            <v>1222.94</v>
          </cell>
          <cell r="H1295">
            <v>2265.6999999999998</v>
          </cell>
          <cell r="J1295">
            <v>-2265.6999999999998</v>
          </cell>
          <cell r="K1295">
            <v>-2265.6999999999998</v>
          </cell>
        </row>
        <row r="1296">
          <cell r="C1296" t="str">
            <v>INDIRECT EXPENSES</v>
          </cell>
          <cell r="F1296">
            <v>54002899.859999999</v>
          </cell>
          <cell r="G1296">
            <v>1300350.02</v>
          </cell>
          <cell r="H1296">
            <v>52702549.840000004</v>
          </cell>
          <cell r="J1296">
            <v>-52702549.840000004</v>
          </cell>
          <cell r="K1296">
            <v>-52702549.840000004</v>
          </cell>
        </row>
        <row r="1297">
          <cell r="C1297" t="str">
            <v xml:space="preserve">    BANK INTEREST CHARGES AND COMMISSION</v>
          </cell>
          <cell r="F1297">
            <v>282054.06</v>
          </cell>
          <cell r="G1297">
            <v>3684.7</v>
          </cell>
          <cell r="H1297">
            <v>278369.36</v>
          </cell>
          <cell r="J1297">
            <v>-278369.36</v>
          </cell>
          <cell r="K1297">
            <v>-278369.36</v>
          </cell>
        </row>
        <row r="1298">
          <cell r="C1298" t="str">
            <v xml:space="preserve">        BANK CHARGES                                                                                        </v>
          </cell>
          <cell r="F1298">
            <v>282054.06</v>
          </cell>
          <cell r="G1298">
            <v>3684.7</v>
          </cell>
          <cell r="H1298">
            <v>278369.36</v>
          </cell>
          <cell r="J1298">
            <v>-278369.36</v>
          </cell>
          <cell r="K1298">
            <v>-278369.36</v>
          </cell>
        </row>
        <row r="1299">
          <cell r="C1299" t="str">
            <v xml:space="preserve">    DISCOUNTING CHARGES</v>
          </cell>
          <cell r="F1299">
            <v>1335898.94</v>
          </cell>
          <cell r="G1299">
            <v>378806.65</v>
          </cell>
          <cell r="H1299">
            <v>957092.29</v>
          </cell>
          <cell r="J1299">
            <v>-957092.29</v>
          </cell>
          <cell r="K1299">
            <v>-957092.29</v>
          </cell>
        </row>
        <row r="1300">
          <cell r="C1300" t="str">
            <v xml:space="preserve">        BILL DISCOUNTING CHARGES CELIO                                                                      </v>
          </cell>
          <cell r="F1300">
            <v>461840.21</v>
          </cell>
          <cell r="G1300">
            <v>378806.65</v>
          </cell>
          <cell r="H1300">
            <v>83033.56</v>
          </cell>
          <cell r="J1300">
            <v>-83033.56</v>
          </cell>
          <cell r="K1300">
            <v>-83033.56</v>
          </cell>
        </row>
        <row r="1301">
          <cell r="C1301" t="str">
            <v xml:space="preserve">        BILL DISCOUNTING CHARGES INDIAN TERRAIN                                                             </v>
          </cell>
          <cell r="F1301">
            <v>204894.6</v>
          </cell>
          <cell r="H1301">
            <v>204894.6</v>
          </cell>
          <cell r="J1301">
            <v>-204894.6</v>
          </cell>
          <cell r="K1301">
            <v>-204894.6</v>
          </cell>
        </row>
        <row r="1302">
          <cell r="C1302" t="str">
            <v xml:space="preserve">        BILL DISCOUNTING CHARGES-PEPE                                                                       </v>
          </cell>
          <cell r="F1302">
            <v>669164.13</v>
          </cell>
          <cell r="H1302">
            <v>669164.13</v>
          </cell>
          <cell r="J1302">
            <v>-669164.13</v>
          </cell>
          <cell r="K1302">
            <v>-669164.13</v>
          </cell>
        </row>
        <row r="1303">
          <cell r="C1303" t="str">
            <v xml:space="preserve">    INTEREST EXPENSES</v>
          </cell>
          <cell r="F1303">
            <v>4192663.23</v>
          </cell>
          <cell r="G1303">
            <v>199.04</v>
          </cell>
          <cell r="H1303">
            <v>4192464.19</v>
          </cell>
          <cell r="J1303">
            <v>-4192464.19</v>
          </cell>
          <cell r="K1303">
            <v>-4192464.19</v>
          </cell>
        </row>
        <row r="1304">
          <cell r="C1304" t="str">
            <v xml:space="preserve">        INTEREST EXPENSES</v>
          </cell>
          <cell r="F1304">
            <v>4192663.23</v>
          </cell>
          <cell r="G1304">
            <v>199.04</v>
          </cell>
          <cell r="H1304">
            <v>4192464.19</v>
          </cell>
          <cell r="J1304">
            <v>-4192464.19</v>
          </cell>
          <cell r="K1304">
            <v>-4192464.19</v>
          </cell>
        </row>
        <row r="1305">
          <cell r="C1305" t="str">
            <v xml:space="preserve">            INTEREST LATE FEES AND PENALTIES                                                                    </v>
          </cell>
          <cell r="F1305">
            <v>26952</v>
          </cell>
          <cell r="H1305">
            <v>26952</v>
          </cell>
          <cell r="J1305">
            <v>-26952</v>
          </cell>
          <cell r="K1305">
            <v>-26952</v>
          </cell>
        </row>
        <row r="1306">
          <cell r="C1306" t="str">
            <v xml:space="preserve">            INTEREST ON  VEHICLE LOAN                                                                           </v>
          </cell>
          <cell r="F1306">
            <v>39620.28</v>
          </cell>
          <cell r="H1306">
            <v>39620.28</v>
          </cell>
          <cell r="J1306">
            <v>-39620.28</v>
          </cell>
          <cell r="K1306">
            <v>-39620.28</v>
          </cell>
        </row>
        <row r="1307">
          <cell r="C1307" t="str">
            <v xml:space="preserve">            INTEREST ON C.C A/C - SCB BANK                                                                      </v>
          </cell>
          <cell r="F1307">
            <v>3163892</v>
          </cell>
          <cell r="G1307">
            <v>199.04</v>
          </cell>
          <cell r="H1307">
            <v>3163692.96</v>
          </cell>
          <cell r="J1307">
            <v>-3163692.96</v>
          </cell>
          <cell r="K1307">
            <v>-3163692.96</v>
          </cell>
        </row>
        <row r="1308">
          <cell r="C1308" t="str">
            <v xml:space="preserve">            INTEREST ON TERM LOAN                                                                               </v>
          </cell>
          <cell r="F1308">
            <v>162198.95000000001</v>
          </cell>
          <cell r="H1308">
            <v>162198.95000000001</v>
          </cell>
          <cell r="J1308">
            <v>-162198.95000000001</v>
          </cell>
          <cell r="K1308">
            <v>-162198.95000000001</v>
          </cell>
        </row>
        <row r="1309">
          <cell r="C1309" t="str">
            <v xml:space="preserve">            INTEREST PAID ON UNSECURED LOAN                                                                     </v>
          </cell>
          <cell r="F1309">
            <v>800000</v>
          </cell>
          <cell r="H1309">
            <v>800000</v>
          </cell>
          <cell r="J1309">
            <v>-800000</v>
          </cell>
          <cell r="K1309">
            <v>-800000</v>
          </cell>
        </row>
        <row r="1310">
          <cell r="C1310" t="str">
            <v xml:space="preserve">    LC OPENING CHARGES AND RETIREMENT CHARGES</v>
          </cell>
          <cell r="F1310">
            <v>192498.1</v>
          </cell>
          <cell r="H1310">
            <v>192498.1</v>
          </cell>
          <cell r="J1310">
            <v>-192498.1</v>
          </cell>
          <cell r="K1310">
            <v>-192498.1</v>
          </cell>
        </row>
        <row r="1311">
          <cell r="C1311" t="str">
            <v xml:space="preserve">        LC CHARGES                                                                                          </v>
          </cell>
          <cell r="F1311">
            <v>192498.1</v>
          </cell>
          <cell r="H1311">
            <v>192498.1</v>
          </cell>
          <cell r="J1311">
            <v>-192498.1</v>
          </cell>
          <cell r="K1311">
            <v>-192498.1</v>
          </cell>
        </row>
        <row r="1312">
          <cell r="C1312" t="str">
            <v xml:space="preserve">    LEGAL AND PROFESSIONAL CHARGES</v>
          </cell>
          <cell r="F1312">
            <v>1066573</v>
          </cell>
          <cell r="H1312">
            <v>1066573</v>
          </cell>
          <cell r="J1312">
            <v>-1066573</v>
          </cell>
          <cell r="K1312">
            <v>-1066573</v>
          </cell>
        </row>
        <row r="1313">
          <cell r="C1313" t="str">
            <v xml:space="preserve">        LEGAL &amp; PROFESSIONAL CHARGES                                                                        </v>
          </cell>
          <cell r="F1313">
            <v>976287</v>
          </cell>
          <cell r="H1313">
            <v>976287</v>
          </cell>
          <cell r="J1313">
            <v>-976287</v>
          </cell>
          <cell r="K1313">
            <v>-976287</v>
          </cell>
        </row>
        <row r="1314">
          <cell r="C1314" t="str">
            <v xml:space="preserve">        LOGIC ERP PROFEESIONAL/AMC CHARGES                                                                  </v>
          </cell>
          <cell r="F1314">
            <v>90286</v>
          </cell>
          <cell r="H1314">
            <v>90286</v>
          </cell>
          <cell r="J1314">
            <v>-90286</v>
          </cell>
          <cell r="K1314">
            <v>-90286</v>
          </cell>
        </row>
        <row r="1315">
          <cell r="C1315" t="str">
            <v xml:space="preserve">    LOCAL CONVEYANCE</v>
          </cell>
          <cell r="F1315">
            <v>1063805.1000000001</v>
          </cell>
          <cell r="G1315">
            <v>51069</v>
          </cell>
          <cell r="H1315">
            <v>1012736.1</v>
          </cell>
          <cell r="J1315">
            <v>-1012736.1</v>
          </cell>
          <cell r="K1315">
            <v>-1012736.1</v>
          </cell>
        </row>
        <row r="1316">
          <cell r="C1316" t="str">
            <v xml:space="preserve">        LOCAL CONVEYANCE                                                                                    </v>
          </cell>
          <cell r="F1316">
            <v>1063805.1000000001</v>
          </cell>
          <cell r="G1316">
            <v>51069</v>
          </cell>
          <cell r="H1316">
            <v>1012736.1</v>
          </cell>
          <cell r="J1316">
            <v>-1012736.1</v>
          </cell>
          <cell r="K1316">
            <v>-1012736.1</v>
          </cell>
        </row>
        <row r="1317">
          <cell r="C1317" t="str">
            <v xml:space="preserve">    OTHER EXPENSES</v>
          </cell>
          <cell r="F1317">
            <v>12898.16</v>
          </cell>
          <cell r="G1317">
            <v>3783.63</v>
          </cell>
          <cell r="H1317">
            <v>9114.5300000000007</v>
          </cell>
          <cell r="J1317">
            <v>-9114.5300000000007</v>
          </cell>
          <cell r="K1317">
            <v>-9114.5300000000007</v>
          </cell>
        </row>
        <row r="1318">
          <cell r="C1318" t="str">
            <v xml:space="preserve">        OFFICE MAINTENANCE EXPENSES                                                                         </v>
          </cell>
          <cell r="F1318">
            <v>110</v>
          </cell>
          <cell r="H1318">
            <v>110</v>
          </cell>
          <cell r="J1318">
            <v>-110</v>
          </cell>
          <cell r="K1318">
            <v>-110</v>
          </cell>
        </row>
        <row r="1319">
          <cell r="C1319" t="str">
            <v xml:space="preserve">        POOJA EXPENSES                                                                                      </v>
          </cell>
          <cell r="F1319">
            <v>12017</v>
          </cell>
          <cell r="H1319">
            <v>12017</v>
          </cell>
          <cell r="J1319">
            <v>-12017</v>
          </cell>
          <cell r="K1319">
            <v>-12017</v>
          </cell>
        </row>
        <row r="1320">
          <cell r="C1320" t="str">
            <v xml:space="preserve">        ROUND OFF                                                                                           </v>
          </cell>
          <cell r="F1320">
            <v>771.16</v>
          </cell>
          <cell r="G1320">
            <v>3783.63</v>
          </cell>
          <cell r="I1320">
            <v>3012.47</v>
          </cell>
          <cell r="J1320">
            <v>0</v>
          </cell>
          <cell r="K1320">
            <v>3012.47</v>
          </cell>
        </row>
        <row r="1321">
          <cell r="C1321" t="str">
            <v xml:space="preserve">    PETROL CHARGES</v>
          </cell>
          <cell r="F1321">
            <v>617193</v>
          </cell>
          <cell r="H1321">
            <v>617193</v>
          </cell>
          <cell r="J1321">
            <v>-617193</v>
          </cell>
          <cell r="K1321">
            <v>-617193</v>
          </cell>
        </row>
        <row r="1322">
          <cell r="C1322" t="str">
            <v xml:space="preserve">        PETROL CHARGES                                                                                      </v>
          </cell>
          <cell r="F1322">
            <v>617193</v>
          </cell>
          <cell r="H1322">
            <v>617193</v>
          </cell>
          <cell r="J1322">
            <v>-617193</v>
          </cell>
          <cell r="K1322">
            <v>-617193</v>
          </cell>
        </row>
        <row r="1323">
          <cell r="C1323" t="str">
            <v xml:space="preserve">    PRINTING AND STATIONERY</v>
          </cell>
          <cell r="F1323">
            <v>44080</v>
          </cell>
          <cell r="H1323">
            <v>44080</v>
          </cell>
          <cell r="J1323">
            <v>-44080</v>
          </cell>
          <cell r="K1323">
            <v>-44080</v>
          </cell>
        </row>
        <row r="1324">
          <cell r="C1324" t="str">
            <v xml:space="preserve">        PRINTING  &amp; STATIONERY EXPENSES                                                                     </v>
          </cell>
          <cell r="F1324">
            <v>44080</v>
          </cell>
          <cell r="H1324">
            <v>44080</v>
          </cell>
          <cell r="J1324">
            <v>-44080</v>
          </cell>
          <cell r="K1324">
            <v>-44080</v>
          </cell>
        </row>
        <row r="1325">
          <cell r="C1325" t="str">
            <v xml:space="preserve">    REIMBURSEMENT OF AUDIT EXPENSES</v>
          </cell>
          <cell r="F1325">
            <v>18263</v>
          </cell>
          <cell r="H1325">
            <v>18263</v>
          </cell>
          <cell r="J1325">
            <v>-18263</v>
          </cell>
          <cell r="K1325">
            <v>-18263</v>
          </cell>
        </row>
        <row r="1326">
          <cell r="C1326" t="str">
            <v xml:space="preserve">        REIMBURSEMENT  OF AUDIT EXPENSES                                                                    </v>
          </cell>
          <cell r="F1326">
            <v>18263</v>
          </cell>
          <cell r="H1326">
            <v>18263</v>
          </cell>
          <cell r="J1326">
            <v>-18263</v>
          </cell>
          <cell r="K1326">
            <v>-18263</v>
          </cell>
        </row>
        <row r="1327">
          <cell r="C1327" t="str">
            <v xml:space="preserve">    REPAIR AND MAINTAINANCE</v>
          </cell>
          <cell r="F1327">
            <v>246377.89</v>
          </cell>
          <cell r="H1327">
            <v>246377.89</v>
          </cell>
          <cell r="J1327">
            <v>-246377.89</v>
          </cell>
          <cell r="K1327">
            <v>-246377.89</v>
          </cell>
        </row>
        <row r="1328">
          <cell r="C1328" t="str">
            <v xml:space="preserve">        COMPUTER  MAINTAINANCE                                                                              </v>
          </cell>
          <cell r="F1328">
            <v>1800</v>
          </cell>
          <cell r="H1328">
            <v>1800</v>
          </cell>
          <cell r="J1328">
            <v>-1800</v>
          </cell>
          <cell r="K1328">
            <v>-1800</v>
          </cell>
        </row>
        <row r="1329">
          <cell r="C1329" t="str">
            <v xml:space="preserve">        ELECTRICAL EXPENSES                                                                                 </v>
          </cell>
          <cell r="F1329">
            <v>29439.08</v>
          </cell>
          <cell r="H1329">
            <v>29439.08</v>
          </cell>
          <cell r="J1329">
            <v>-29439.08</v>
          </cell>
          <cell r="K1329">
            <v>-29439.08</v>
          </cell>
        </row>
        <row r="1330">
          <cell r="C1330" t="str">
            <v xml:space="preserve">        REPAIRS AND MAINTENANCE 18%                                                                         </v>
          </cell>
          <cell r="F1330">
            <v>103338</v>
          </cell>
          <cell r="H1330">
            <v>103338</v>
          </cell>
          <cell r="J1330">
            <v>-103338</v>
          </cell>
          <cell r="K1330">
            <v>-103338</v>
          </cell>
        </row>
        <row r="1331">
          <cell r="C1331" t="str">
            <v xml:space="preserve">        VEHICLE CHARGES                                                                                     </v>
          </cell>
          <cell r="F1331">
            <v>19645</v>
          </cell>
          <cell r="H1331">
            <v>19645</v>
          </cell>
          <cell r="J1331">
            <v>-19645</v>
          </cell>
          <cell r="K1331">
            <v>-19645</v>
          </cell>
        </row>
        <row r="1332">
          <cell r="C1332" t="str">
            <v xml:space="preserve">        VEHICLE MAINTENANCE                                                                                 </v>
          </cell>
          <cell r="F1332">
            <v>92155.81</v>
          </cell>
          <cell r="H1332">
            <v>92155.81</v>
          </cell>
          <cell r="J1332">
            <v>-92155.81</v>
          </cell>
          <cell r="K1332">
            <v>-92155.81</v>
          </cell>
        </row>
        <row r="1333">
          <cell r="C1333" t="str">
            <v xml:space="preserve">    SALARIES AND BONUS</v>
          </cell>
          <cell r="F1333">
            <v>22903485</v>
          </cell>
          <cell r="G1333">
            <v>160612</v>
          </cell>
          <cell r="H1333">
            <v>22742873</v>
          </cell>
          <cell r="J1333">
            <v>-22742873</v>
          </cell>
          <cell r="K1333">
            <v>-22742873</v>
          </cell>
        </row>
        <row r="1334">
          <cell r="C1334" t="str">
            <v xml:space="preserve">        SALARIES AND BONUS</v>
          </cell>
          <cell r="F1334">
            <v>498462</v>
          </cell>
          <cell r="G1334">
            <v>159434</v>
          </cell>
          <cell r="H1334">
            <v>339028</v>
          </cell>
          <cell r="J1334">
            <v>-339028</v>
          </cell>
          <cell r="K1334">
            <v>-339028</v>
          </cell>
        </row>
        <row r="1335">
          <cell r="C1335" t="str">
            <v xml:space="preserve">            SALARIES AND BONUS</v>
          </cell>
          <cell r="F1335">
            <v>498462</v>
          </cell>
          <cell r="G1335">
            <v>159434</v>
          </cell>
          <cell r="H1335">
            <v>339028</v>
          </cell>
          <cell r="J1335">
            <v>-339028</v>
          </cell>
          <cell r="K1335">
            <v>-339028</v>
          </cell>
        </row>
        <row r="1336">
          <cell r="C1336" t="str">
            <v xml:space="preserve">                STAFF AND LABOUR WELFARE                                                                            </v>
          </cell>
          <cell r="F1336">
            <v>498462</v>
          </cell>
          <cell r="G1336">
            <v>159434</v>
          </cell>
          <cell r="H1336">
            <v>339028</v>
          </cell>
          <cell r="J1336">
            <v>-339028</v>
          </cell>
          <cell r="K1336">
            <v>-339028</v>
          </cell>
        </row>
        <row r="1337">
          <cell r="C1337" t="str">
            <v xml:space="preserve">        BONUS FOR STAFF                                                                                     </v>
          </cell>
          <cell r="F1337">
            <v>475611</v>
          </cell>
          <cell r="H1337">
            <v>475611</v>
          </cell>
          <cell r="J1337">
            <v>-475611</v>
          </cell>
          <cell r="K1337">
            <v>-475611</v>
          </cell>
        </row>
        <row r="1338">
          <cell r="C1338" t="str">
            <v xml:space="preserve">        LEAVE ENCASHMENT (STAFF) EXPENSES                                                                   </v>
          </cell>
          <cell r="F1338">
            <v>377979</v>
          </cell>
          <cell r="H1338">
            <v>377979</v>
          </cell>
          <cell r="J1338">
            <v>-377979</v>
          </cell>
          <cell r="K1338">
            <v>-377979</v>
          </cell>
        </row>
        <row r="1339">
          <cell r="C1339" t="str">
            <v xml:space="preserve">        SALARY EXPENSES                                                                                     </v>
          </cell>
          <cell r="F1339">
            <v>21551433</v>
          </cell>
          <cell r="G1339">
            <v>1178</v>
          </cell>
          <cell r="H1339">
            <v>21550255</v>
          </cell>
          <cell r="J1339">
            <v>-21550255</v>
          </cell>
          <cell r="K1339">
            <v>-21550255</v>
          </cell>
        </row>
        <row r="1340">
          <cell r="C1340" t="str">
            <v xml:space="preserve">    SELLING AND DISTRIBUTION EXPENSES</v>
          </cell>
          <cell r="F1340">
            <v>10303126.710000001</v>
          </cell>
          <cell r="G1340">
            <v>605</v>
          </cell>
          <cell r="H1340">
            <v>10302521.710000001</v>
          </cell>
          <cell r="J1340">
            <v>-10302521.710000001</v>
          </cell>
          <cell r="K1340">
            <v>-10302521.710000001</v>
          </cell>
        </row>
        <row r="1341">
          <cell r="C1341" t="str">
            <v xml:space="preserve">        T BASE DISTRIBUTOR EXPENSES</v>
          </cell>
          <cell r="F1341">
            <v>4054032.37</v>
          </cell>
          <cell r="G1341">
            <v>605</v>
          </cell>
          <cell r="H1341">
            <v>4053427.37</v>
          </cell>
          <cell r="J1341">
            <v>-4053427.37</v>
          </cell>
          <cell r="K1341">
            <v>-4053427.37</v>
          </cell>
        </row>
        <row r="1342">
          <cell r="C1342" t="str">
            <v xml:space="preserve">            T BASE  DEALERS CASH DISCOUNT                                                                       </v>
          </cell>
          <cell r="F1342">
            <v>179566.68</v>
          </cell>
          <cell r="H1342">
            <v>179566.68</v>
          </cell>
          <cell r="J1342">
            <v>-179566.68</v>
          </cell>
          <cell r="K1342">
            <v>-179566.68</v>
          </cell>
        </row>
        <row r="1343">
          <cell r="C1343" t="str">
            <v xml:space="preserve">            T BASE DIST. CASH DISCOUNT                                                                          </v>
          </cell>
          <cell r="F1343">
            <v>435776.17</v>
          </cell>
          <cell r="G1343">
            <v>605</v>
          </cell>
          <cell r="H1343">
            <v>435171.17</v>
          </cell>
          <cell r="J1343">
            <v>-435171.17</v>
          </cell>
          <cell r="K1343">
            <v>-435171.17</v>
          </cell>
        </row>
        <row r="1344">
          <cell r="C1344" t="str">
            <v xml:space="preserve">            T BASE DIST. INTEREST PAYMENT                                                                       </v>
          </cell>
          <cell r="F1344">
            <v>282658</v>
          </cell>
          <cell r="H1344">
            <v>282658</v>
          </cell>
          <cell r="J1344">
            <v>-282658</v>
          </cell>
          <cell r="K1344">
            <v>-282658</v>
          </cell>
        </row>
        <row r="1345">
          <cell r="C1345" t="str">
            <v xml:space="preserve">            T BASE DIST. REIMBURSEMENT EXPENSES                                                                 </v>
          </cell>
          <cell r="F1345">
            <v>410607.43</v>
          </cell>
          <cell r="H1345">
            <v>410607.43</v>
          </cell>
          <cell r="J1345">
            <v>-410607.43</v>
          </cell>
          <cell r="K1345">
            <v>-410607.43</v>
          </cell>
        </row>
        <row r="1346">
          <cell r="C1346" t="str">
            <v xml:space="preserve">            T BASE DIST. TRADE DISCOUNT                                                                         </v>
          </cell>
          <cell r="F1346">
            <v>2735532.85</v>
          </cell>
          <cell r="H1346">
            <v>2735532.85</v>
          </cell>
          <cell r="J1346">
            <v>-2735532.85</v>
          </cell>
          <cell r="K1346">
            <v>-2735532.85</v>
          </cell>
        </row>
        <row r="1347">
          <cell r="C1347" t="str">
            <v xml:space="preserve">            T BASE DIST. TRANSIT LOSS (SHORT RECD)                                                              </v>
          </cell>
          <cell r="F1347">
            <v>9891.24</v>
          </cell>
          <cell r="H1347">
            <v>9891.24</v>
          </cell>
          <cell r="J1347">
            <v>-9891.24</v>
          </cell>
          <cell r="K1347">
            <v>-9891.24</v>
          </cell>
        </row>
        <row r="1348">
          <cell r="C1348" t="str">
            <v xml:space="preserve">        T BASE EBO EXPNSES</v>
          </cell>
          <cell r="F1348">
            <v>345693.17</v>
          </cell>
          <cell r="H1348">
            <v>345693.17</v>
          </cell>
          <cell r="J1348">
            <v>-345693.17</v>
          </cell>
          <cell r="K1348">
            <v>-345693.17</v>
          </cell>
        </row>
        <row r="1349">
          <cell r="C1349" t="str">
            <v xml:space="preserve">            COSMOS MALL - SILIGURI - HVAC CHARGES                                                               </v>
          </cell>
          <cell r="F1349">
            <v>11487</v>
          </cell>
          <cell r="H1349">
            <v>11487</v>
          </cell>
          <cell r="J1349">
            <v>-11487</v>
          </cell>
          <cell r="K1349">
            <v>-11487</v>
          </cell>
        </row>
        <row r="1350">
          <cell r="C1350" t="str">
            <v xml:space="preserve">            COSMOS MALL - SILIGURI -ELECTRICITY CHARGES                                                         </v>
          </cell>
          <cell r="F1350">
            <v>13235</v>
          </cell>
          <cell r="H1350">
            <v>13235</v>
          </cell>
          <cell r="J1350">
            <v>-13235</v>
          </cell>
          <cell r="K1350">
            <v>-13235</v>
          </cell>
        </row>
        <row r="1351">
          <cell r="C1351" t="str">
            <v xml:space="preserve">            COSMOS MALL- SILIGURI- CAM CHARGES                                                                  </v>
          </cell>
          <cell r="F1351">
            <v>59280</v>
          </cell>
          <cell r="H1351">
            <v>59280</v>
          </cell>
          <cell r="J1351">
            <v>-59280</v>
          </cell>
          <cell r="K1351">
            <v>-59280</v>
          </cell>
        </row>
        <row r="1352">
          <cell r="C1352" t="str">
            <v xml:space="preserve">            COSMOS MALL- SILLIGURI- RENT EXPENSES                                                               </v>
          </cell>
          <cell r="F1352">
            <v>234840</v>
          </cell>
          <cell r="H1352">
            <v>234840</v>
          </cell>
          <cell r="J1352">
            <v>-234840</v>
          </cell>
          <cell r="K1352">
            <v>-234840</v>
          </cell>
        </row>
        <row r="1353">
          <cell r="C1353" t="str">
            <v xml:space="preserve">            COSMOSS MALL- SILLIGURI- STORE EXPENSES                                                             </v>
          </cell>
          <cell r="F1353">
            <v>26405.16</v>
          </cell>
          <cell r="H1353">
            <v>26405.16</v>
          </cell>
          <cell r="J1353">
            <v>-26405.16</v>
          </cell>
          <cell r="K1353">
            <v>-26405.16</v>
          </cell>
        </row>
        <row r="1354">
          <cell r="C1354" t="str">
            <v xml:space="preserve">            T BASE EBO CREDIT CARD BANK CHARGES                                                                 </v>
          </cell>
          <cell r="F1354">
            <v>446.01</v>
          </cell>
          <cell r="H1354">
            <v>446.01</v>
          </cell>
          <cell r="J1354">
            <v>-446.01</v>
          </cell>
          <cell r="K1354">
            <v>-446.01</v>
          </cell>
        </row>
        <row r="1355">
          <cell r="C1355" t="str">
            <v xml:space="preserve">        T BASE INDIVIDUAL EXPENSES</v>
          </cell>
          <cell r="F1355">
            <v>271833</v>
          </cell>
          <cell r="H1355">
            <v>271833</v>
          </cell>
          <cell r="J1355">
            <v>-271833</v>
          </cell>
          <cell r="K1355">
            <v>-271833</v>
          </cell>
        </row>
        <row r="1356">
          <cell r="C1356" t="str">
            <v xml:space="preserve">            ROAD SHOW EXPENCES                                                                                  </v>
          </cell>
          <cell r="F1356">
            <v>271833</v>
          </cell>
          <cell r="H1356">
            <v>271833</v>
          </cell>
          <cell r="J1356">
            <v>-271833</v>
          </cell>
          <cell r="K1356">
            <v>-271833</v>
          </cell>
        </row>
        <row r="1357">
          <cell r="C1357" t="str">
            <v xml:space="preserve">        T BASE LFS EXPENSES</v>
          </cell>
          <cell r="F1357">
            <v>1633435</v>
          </cell>
          <cell r="H1357">
            <v>1633435</v>
          </cell>
          <cell r="J1357">
            <v>-1633435</v>
          </cell>
          <cell r="K1357">
            <v>-1633435</v>
          </cell>
        </row>
        <row r="1358">
          <cell r="C1358" t="str">
            <v xml:space="preserve">            LFS - FREIGHT CHARGES                                                                               </v>
          </cell>
          <cell r="F1358">
            <v>90888</v>
          </cell>
          <cell r="H1358">
            <v>90888</v>
          </cell>
          <cell r="J1358">
            <v>-90888</v>
          </cell>
          <cell r="K1358">
            <v>-90888</v>
          </cell>
        </row>
        <row r="1359">
          <cell r="C1359" t="str">
            <v xml:space="preserve">            LFS- PROMOTIONAL EXPENSES                                                                           </v>
          </cell>
          <cell r="F1359">
            <v>460880</v>
          </cell>
          <cell r="H1359">
            <v>460880</v>
          </cell>
          <cell r="J1359">
            <v>-460880</v>
          </cell>
          <cell r="K1359">
            <v>-460880</v>
          </cell>
        </row>
        <row r="1360">
          <cell r="C1360" t="str">
            <v xml:space="preserve">            LFS SHRINKAGE EXPENSES                                                                              </v>
          </cell>
          <cell r="F1360">
            <v>581038</v>
          </cell>
          <cell r="H1360">
            <v>581038</v>
          </cell>
          <cell r="J1360">
            <v>-581038</v>
          </cell>
          <cell r="K1360">
            <v>-581038</v>
          </cell>
        </row>
        <row r="1361">
          <cell r="C1361" t="str">
            <v xml:space="preserve">            SUPPORT SERVICE EXPENSES - LFR                                                                      </v>
          </cell>
          <cell r="F1361">
            <v>500629</v>
          </cell>
          <cell r="H1361">
            <v>500629</v>
          </cell>
          <cell r="J1361">
            <v>-500629</v>
          </cell>
          <cell r="K1361">
            <v>-500629</v>
          </cell>
        </row>
        <row r="1362">
          <cell r="C1362" t="str">
            <v xml:space="preserve">        T BASE ONLINE EXPENSES</v>
          </cell>
          <cell r="F1362">
            <v>1910547.17</v>
          </cell>
          <cell r="H1362">
            <v>1910547.17</v>
          </cell>
          <cell r="J1362">
            <v>-1910547.17</v>
          </cell>
          <cell r="K1362">
            <v>-1910547.17</v>
          </cell>
        </row>
        <row r="1363">
          <cell r="C1363" t="str">
            <v xml:space="preserve">            COLLECTION &amp; OTHER CHARGES - MYNTRA DESIGNS                                                         </v>
          </cell>
          <cell r="F1363">
            <v>122421.67</v>
          </cell>
          <cell r="H1363">
            <v>122421.67</v>
          </cell>
          <cell r="J1363">
            <v>-122421.67</v>
          </cell>
          <cell r="K1363">
            <v>-122421.67</v>
          </cell>
        </row>
        <row r="1364">
          <cell r="C1364" t="str">
            <v xml:space="preserve">            COMMISSION CHARGES - MYNTRA                                                                         </v>
          </cell>
          <cell r="F1364">
            <v>709918.08</v>
          </cell>
          <cell r="H1364">
            <v>709918.08</v>
          </cell>
          <cell r="J1364">
            <v>-709918.08</v>
          </cell>
          <cell r="K1364">
            <v>-709918.08</v>
          </cell>
        </row>
        <row r="1365">
          <cell r="C1365" t="str">
            <v xml:space="preserve">            FIXED FEES &amp; OTHER CHARGES - MYNTRA DESIGNS                                                         </v>
          </cell>
          <cell r="F1365">
            <v>180653.4</v>
          </cell>
          <cell r="H1365">
            <v>180653.4</v>
          </cell>
          <cell r="J1365">
            <v>-180653.4</v>
          </cell>
          <cell r="K1365">
            <v>-180653.4</v>
          </cell>
        </row>
        <row r="1366">
          <cell r="C1366" t="str">
            <v xml:space="preserve">            FREIGHT CHARGES RECOVERY-RELIANCE RETAIL LIMITED-AJIO                                               </v>
          </cell>
          <cell r="F1366">
            <v>476975</v>
          </cell>
          <cell r="H1366">
            <v>476975</v>
          </cell>
          <cell r="J1366">
            <v>-476975</v>
          </cell>
          <cell r="K1366">
            <v>-476975</v>
          </cell>
        </row>
        <row r="1367">
          <cell r="C1367" t="str">
            <v xml:space="preserve">            SHIPPING &amp; OTHER CHARGES - MYNTRA DESIGNS                                                           </v>
          </cell>
          <cell r="F1367">
            <v>382352.02</v>
          </cell>
          <cell r="H1367">
            <v>382352.02</v>
          </cell>
          <cell r="J1367">
            <v>-382352.02</v>
          </cell>
          <cell r="K1367">
            <v>-382352.02</v>
          </cell>
        </row>
        <row r="1368">
          <cell r="C1368" t="str">
            <v xml:space="preserve">            T BASE ONLINE SALES OTHER EXPENSES                                                                  </v>
          </cell>
          <cell r="F1368">
            <v>38227</v>
          </cell>
          <cell r="H1368">
            <v>38227</v>
          </cell>
          <cell r="J1368">
            <v>-38227</v>
          </cell>
          <cell r="K1368">
            <v>-38227</v>
          </cell>
        </row>
        <row r="1369">
          <cell r="C1369" t="str">
            <v xml:space="preserve">        T BASE SALES EXPENSES</v>
          </cell>
          <cell r="F1369">
            <v>1185796</v>
          </cell>
          <cell r="H1369">
            <v>1185796</v>
          </cell>
          <cell r="J1369">
            <v>-1185796</v>
          </cell>
          <cell r="K1369">
            <v>-1185796</v>
          </cell>
        </row>
        <row r="1370">
          <cell r="C1370" t="str">
            <v xml:space="preserve">            T BASE ADVERTISEMENT EXPENSES                                                                       </v>
          </cell>
          <cell r="F1370">
            <v>261385</v>
          </cell>
          <cell r="H1370">
            <v>261385</v>
          </cell>
          <cell r="J1370">
            <v>-261385</v>
          </cell>
          <cell r="K1370">
            <v>-261385</v>
          </cell>
        </row>
        <row r="1371">
          <cell r="C1371" t="str">
            <v xml:space="preserve">            T BASE SALES EXPENSES - ASM - AMIT DARJI                                                            </v>
          </cell>
          <cell r="F1371">
            <v>29370</v>
          </cell>
          <cell r="H1371">
            <v>29370</v>
          </cell>
          <cell r="J1371">
            <v>-29370</v>
          </cell>
          <cell r="K1371">
            <v>-29370</v>
          </cell>
        </row>
        <row r="1372">
          <cell r="C1372" t="str">
            <v xml:space="preserve">            T BASE SALES EXPENSES - ASM - ASHISH TYAGI                                                          </v>
          </cell>
          <cell r="F1372">
            <v>39170</v>
          </cell>
          <cell r="H1372">
            <v>39170</v>
          </cell>
          <cell r="J1372">
            <v>-39170</v>
          </cell>
          <cell r="K1372">
            <v>-39170</v>
          </cell>
        </row>
        <row r="1373">
          <cell r="C1373" t="str">
            <v xml:space="preserve">            T BASE SALES EXPENSES - ASM - DINESH KUMAR D.B                                                      </v>
          </cell>
          <cell r="F1373">
            <v>89129</v>
          </cell>
          <cell r="H1373">
            <v>89129</v>
          </cell>
          <cell r="J1373">
            <v>-89129</v>
          </cell>
          <cell r="K1373">
            <v>-89129</v>
          </cell>
        </row>
        <row r="1374">
          <cell r="C1374" t="str">
            <v xml:space="preserve">            T BASE SALES EXPENSES - ASM - SOURABH  GOSWAMI                                                      </v>
          </cell>
          <cell r="F1374">
            <v>172909</v>
          </cell>
          <cell r="H1374">
            <v>172909</v>
          </cell>
          <cell r="J1374">
            <v>-172909</v>
          </cell>
          <cell r="K1374">
            <v>-172909</v>
          </cell>
        </row>
        <row r="1375">
          <cell r="C1375" t="str">
            <v xml:space="preserve">            T BASE SALES EXPENSES - ASM - SUDHANSHU SINGH                                                       </v>
          </cell>
          <cell r="F1375">
            <v>75449</v>
          </cell>
          <cell r="H1375">
            <v>75449</v>
          </cell>
          <cell r="J1375">
            <v>-75449</v>
          </cell>
          <cell r="K1375">
            <v>-75449</v>
          </cell>
        </row>
        <row r="1376">
          <cell r="C1376" t="str">
            <v xml:space="preserve">            T BASE SALES EXPENSES - ASM - SUNIL KUMAR                                                           </v>
          </cell>
          <cell r="F1376">
            <v>95000</v>
          </cell>
          <cell r="H1376">
            <v>95000</v>
          </cell>
          <cell r="J1376">
            <v>-95000</v>
          </cell>
          <cell r="K1376">
            <v>-95000</v>
          </cell>
        </row>
        <row r="1377">
          <cell r="C1377" t="str">
            <v xml:space="preserve">            T BASE SALES EXPENSES - ASM -CHANDAN KUMAR DAS                                                      </v>
          </cell>
          <cell r="F1377">
            <v>160860</v>
          </cell>
          <cell r="H1377">
            <v>160860</v>
          </cell>
          <cell r="J1377">
            <v>-160860</v>
          </cell>
          <cell r="K1377">
            <v>-160860</v>
          </cell>
        </row>
        <row r="1378">
          <cell r="C1378" t="str">
            <v xml:space="preserve">            T BASE SALES EXPENSES - NSM- ANIL SOOD                                                              </v>
          </cell>
          <cell r="F1378">
            <v>58440</v>
          </cell>
          <cell r="H1378">
            <v>58440</v>
          </cell>
          <cell r="J1378">
            <v>-58440</v>
          </cell>
          <cell r="K1378">
            <v>-58440</v>
          </cell>
        </row>
        <row r="1379">
          <cell r="C1379" t="str">
            <v xml:space="preserve">            T BASE SALES EXPENSES- PUSHPENDER                                                                   </v>
          </cell>
          <cell r="F1379">
            <v>204084</v>
          </cell>
          <cell r="H1379">
            <v>204084</v>
          </cell>
          <cell r="J1379">
            <v>-204084</v>
          </cell>
          <cell r="K1379">
            <v>-204084</v>
          </cell>
        </row>
        <row r="1380">
          <cell r="C1380" t="str">
            <v xml:space="preserve">        T BASE SIS EXPENSES</v>
          </cell>
          <cell r="F1380">
            <v>901790</v>
          </cell>
          <cell r="H1380">
            <v>901790</v>
          </cell>
          <cell r="J1380">
            <v>-901790</v>
          </cell>
          <cell r="K1380">
            <v>-901790</v>
          </cell>
        </row>
        <row r="1381">
          <cell r="C1381" t="str">
            <v xml:space="preserve">            T BASE SIS TRADE DISCOUNT                                                                           </v>
          </cell>
          <cell r="F1381">
            <v>901790</v>
          </cell>
          <cell r="H1381">
            <v>901790</v>
          </cell>
          <cell r="J1381">
            <v>-901790</v>
          </cell>
          <cell r="K1381">
            <v>-901790</v>
          </cell>
        </row>
        <row r="1382">
          <cell r="C1382" t="str">
            <v xml:space="preserve">    TELEPHONE EXPENSES</v>
          </cell>
          <cell r="F1382">
            <v>44013.32</v>
          </cell>
          <cell r="H1382">
            <v>44013.32</v>
          </cell>
          <cell r="J1382">
            <v>-44013.32</v>
          </cell>
          <cell r="K1382">
            <v>-44013.32</v>
          </cell>
        </row>
        <row r="1383">
          <cell r="C1383" t="str">
            <v xml:space="preserve">        TELEPHONE EXPENSES                                                                                  </v>
          </cell>
          <cell r="F1383">
            <v>44013.32</v>
          </cell>
          <cell r="H1383">
            <v>44013.32</v>
          </cell>
          <cell r="J1383">
            <v>-44013.32</v>
          </cell>
          <cell r="K1383">
            <v>-44013.32</v>
          </cell>
        </row>
        <row r="1384">
          <cell r="C1384" t="str">
            <v xml:space="preserve">    TRAVELLING EXPENSES</v>
          </cell>
          <cell r="F1384">
            <v>392565.89</v>
          </cell>
          <cell r="H1384">
            <v>392565.89</v>
          </cell>
          <cell r="J1384">
            <v>-392565.89</v>
          </cell>
          <cell r="K1384">
            <v>-392565.89</v>
          </cell>
        </row>
        <row r="1385">
          <cell r="C1385" t="str">
            <v xml:space="preserve">        TRAVELLING EXPENSES                                                                                 </v>
          </cell>
          <cell r="F1385">
            <v>392565.89</v>
          </cell>
          <cell r="H1385">
            <v>392565.89</v>
          </cell>
          <cell r="J1385">
            <v>-392565.89</v>
          </cell>
          <cell r="K1385">
            <v>-392565.89</v>
          </cell>
        </row>
        <row r="1386">
          <cell r="C1386" t="str">
            <v xml:space="preserve">    VEHICLE TOLL CHARGES</v>
          </cell>
          <cell r="F1386">
            <v>55314.7</v>
          </cell>
          <cell r="H1386">
            <v>55314.7</v>
          </cell>
          <cell r="J1386">
            <v>-55314.7</v>
          </cell>
          <cell r="K1386">
            <v>-55314.7</v>
          </cell>
        </row>
        <row r="1387">
          <cell r="C1387" t="str">
            <v xml:space="preserve">        VEHICLE TOLL CHARGES                                                                                </v>
          </cell>
          <cell r="F1387">
            <v>55314.7</v>
          </cell>
          <cell r="H1387">
            <v>55314.7</v>
          </cell>
          <cell r="J1387">
            <v>-55314.7</v>
          </cell>
          <cell r="K1387">
            <v>-55314.7</v>
          </cell>
        </row>
        <row r="1388">
          <cell r="C1388" t="str">
            <v xml:space="preserve">    CARRIAGE OUTWARD                                                                                    </v>
          </cell>
          <cell r="F1388">
            <v>1572551</v>
          </cell>
          <cell r="H1388">
            <v>1572551</v>
          </cell>
          <cell r="J1388">
            <v>-1572551</v>
          </cell>
          <cell r="K1388">
            <v>-1572551</v>
          </cell>
        </row>
        <row r="1389">
          <cell r="C1389" t="str">
            <v xml:space="preserve">    COURIER CHARGES                                                                                     </v>
          </cell>
          <cell r="F1389">
            <v>228208.76</v>
          </cell>
          <cell r="G1389">
            <v>56</v>
          </cell>
          <cell r="H1389">
            <v>228152.76</v>
          </cell>
          <cell r="J1389">
            <v>-228152.76</v>
          </cell>
          <cell r="K1389">
            <v>-228152.76</v>
          </cell>
        </row>
        <row r="1390">
          <cell r="C1390" t="str">
            <v xml:space="preserve">    DEPRECIATION                                                                                        </v>
          </cell>
          <cell r="F1390">
            <v>1600000</v>
          </cell>
          <cell r="H1390">
            <v>1600000</v>
          </cell>
          <cell r="J1390">
            <v>-1600000</v>
          </cell>
          <cell r="K1390">
            <v>-1600000</v>
          </cell>
        </row>
        <row r="1391">
          <cell r="C1391" t="str">
            <v xml:space="preserve">    FEES &amp; RENEWALS                                                                                     </v>
          </cell>
          <cell r="F1391">
            <v>190339</v>
          </cell>
          <cell r="H1391">
            <v>190339</v>
          </cell>
          <cell r="J1391">
            <v>-190339</v>
          </cell>
          <cell r="K1391">
            <v>-190339</v>
          </cell>
        </row>
        <row r="1392">
          <cell r="C1392" t="str">
            <v xml:space="preserve">    INTERNET EXPENSES                                                                                   </v>
          </cell>
          <cell r="F1392">
            <v>57138</v>
          </cell>
          <cell r="H1392">
            <v>57138</v>
          </cell>
          <cell r="J1392">
            <v>-57138</v>
          </cell>
          <cell r="K1392">
            <v>-57138</v>
          </cell>
        </row>
        <row r="1393">
          <cell r="C1393" t="str">
            <v xml:space="preserve">    LFS - MARKDOWN SALES DISCOUNT                                                                       </v>
          </cell>
          <cell r="F1393">
            <v>7545627</v>
          </cell>
          <cell r="G1393">
            <v>701534</v>
          </cell>
          <cell r="H1393">
            <v>6844093</v>
          </cell>
          <cell r="J1393">
            <v>-6844093</v>
          </cell>
          <cell r="K1393">
            <v>-6844093</v>
          </cell>
        </row>
        <row r="1394">
          <cell r="C1394" t="str">
            <v xml:space="preserve">    PT ON ENROLLMENT OF BUSINESS PLACE                                                                  </v>
          </cell>
          <cell r="F1394">
            <v>38226</v>
          </cell>
          <cell r="H1394">
            <v>38226</v>
          </cell>
          <cell r="J1394">
            <v>-38226</v>
          </cell>
          <cell r="K1394">
            <v>-38226</v>
          </cell>
        </row>
        <row r="1395">
          <cell r="C1395" t="str">
            <v>LIABILITY</v>
          </cell>
          <cell r="E1395">
            <v>9186559.3300000001</v>
          </cell>
          <cell r="F1395">
            <v>43543019</v>
          </cell>
          <cell r="G1395">
            <v>47975642.530000001</v>
          </cell>
          <cell r="I1395">
            <v>13619182.859999999</v>
          </cell>
          <cell r="J1395">
            <v>0</v>
          </cell>
          <cell r="K1395">
            <v>13619182.859999999</v>
          </cell>
        </row>
        <row r="1396">
          <cell r="C1396" t="str">
            <v xml:space="preserve">    LIABILITY</v>
          </cell>
          <cell r="E1396">
            <v>9186559.3300000001</v>
          </cell>
          <cell r="F1396">
            <v>43458222</v>
          </cell>
          <cell r="G1396">
            <v>47571142.530000001</v>
          </cell>
          <cell r="I1396">
            <v>13299479.859999999</v>
          </cell>
          <cell r="J1396">
            <v>0</v>
          </cell>
          <cell r="K1396">
            <v>13299479.859999999</v>
          </cell>
        </row>
        <row r="1397">
          <cell r="C1397" t="str">
            <v xml:space="preserve">        LIABILITTY</v>
          </cell>
          <cell r="E1397">
            <v>9041923</v>
          </cell>
          <cell r="F1397">
            <v>43458222</v>
          </cell>
          <cell r="G1397">
            <v>47571142.530000001</v>
          </cell>
          <cell r="I1397">
            <v>13154843.529999999</v>
          </cell>
          <cell r="J1397">
            <v>0</v>
          </cell>
          <cell r="K1397">
            <v>13154843.529999999</v>
          </cell>
        </row>
        <row r="1398">
          <cell r="C1398" t="str">
            <v xml:space="preserve">            BONUS PAYABLE                                                                                       </v>
          </cell>
          <cell r="E1398">
            <v>57423</v>
          </cell>
          <cell r="F1398">
            <v>531965</v>
          </cell>
          <cell r="G1398">
            <v>474542</v>
          </cell>
          <cell r="J1398">
            <v>0</v>
          </cell>
          <cell r="K1398">
            <v>0</v>
          </cell>
        </row>
        <row r="1399">
          <cell r="C1399" t="str">
            <v xml:space="preserve">            LEAVE ENCASHMENT PAYABLE                                                                            </v>
          </cell>
          <cell r="E1399">
            <v>207343</v>
          </cell>
          <cell r="F1399">
            <v>233105</v>
          </cell>
          <cell r="G1399">
            <v>64643</v>
          </cell>
          <cell r="I1399">
            <v>38881</v>
          </cell>
          <cell r="J1399">
            <v>0</v>
          </cell>
          <cell r="K1399">
            <v>38881</v>
          </cell>
        </row>
        <row r="1400">
          <cell r="C1400" t="str">
            <v xml:space="preserve">            LIC GROUP GRATUITY SCHEME                                                                           </v>
          </cell>
          <cell r="D1400">
            <v>4</v>
          </cell>
          <cell r="F1400">
            <v>980782</v>
          </cell>
          <cell r="G1400">
            <v>1082637</v>
          </cell>
          <cell r="I1400">
            <v>101851</v>
          </cell>
          <cell r="J1400">
            <v>0</v>
          </cell>
          <cell r="K1400">
            <v>101851</v>
          </cell>
        </row>
        <row r="1401">
          <cell r="C1401" t="str">
            <v xml:space="preserve">            OVER TIME WAGES PAYABLE                                                                             </v>
          </cell>
          <cell r="E1401">
            <v>34691</v>
          </cell>
          <cell r="F1401">
            <v>162487</v>
          </cell>
          <cell r="G1401">
            <v>163359</v>
          </cell>
          <cell r="I1401">
            <v>35563</v>
          </cell>
          <cell r="J1401">
            <v>0</v>
          </cell>
          <cell r="K1401">
            <v>35563</v>
          </cell>
        </row>
        <row r="1402">
          <cell r="C1402" t="str">
            <v xml:space="preserve">            PROVISIONS FOR EXPENSE                                                                              </v>
          </cell>
          <cell r="F1402">
            <v>18433</v>
          </cell>
          <cell r="G1402">
            <v>2429083</v>
          </cell>
          <cell r="I1402">
            <v>2410650</v>
          </cell>
          <cell r="J1402">
            <v>0</v>
          </cell>
          <cell r="K1402">
            <v>2410650</v>
          </cell>
        </row>
        <row r="1403">
          <cell r="C1403" t="str">
            <v xml:space="preserve">            SALARY PAYABLE                                                                                      </v>
          </cell>
          <cell r="E1403">
            <v>3229950</v>
          </cell>
          <cell r="F1403">
            <v>19349174</v>
          </cell>
          <cell r="G1403">
            <v>20485686</v>
          </cell>
          <cell r="I1403">
            <v>4366462</v>
          </cell>
          <cell r="J1403">
            <v>0</v>
          </cell>
          <cell r="K1403">
            <v>4366462</v>
          </cell>
        </row>
        <row r="1404">
          <cell r="C1404" t="str">
            <v xml:space="preserve">            WAGES PAYABLE                                                                                       </v>
          </cell>
          <cell r="E1404">
            <v>5512520</v>
          </cell>
          <cell r="F1404">
            <v>22182276</v>
          </cell>
          <cell r="G1404">
            <v>22871192.530000001</v>
          </cell>
          <cell r="I1404">
            <v>6201436.5300000003</v>
          </cell>
          <cell r="J1404">
            <v>0</v>
          </cell>
          <cell r="K1404">
            <v>6201436.5300000003</v>
          </cell>
        </row>
        <row r="1405">
          <cell r="C1405" t="str">
            <v xml:space="preserve">        TCS PAYABLE SALE                                                                                    </v>
          </cell>
          <cell r="E1405">
            <v>144636.32999999999</v>
          </cell>
          <cell r="I1405">
            <v>144636.32999999999</v>
          </cell>
          <cell r="J1405">
            <v>0</v>
          </cell>
          <cell r="K1405">
            <v>144636.32999999999</v>
          </cell>
        </row>
        <row r="1406">
          <cell r="C1406" t="str">
            <v xml:space="preserve">    PIECE RATE WORK CHARGES PAYABLE                                                                     </v>
          </cell>
          <cell r="F1406">
            <v>82402</v>
          </cell>
          <cell r="G1406">
            <v>402105</v>
          </cell>
          <cell r="I1406">
            <v>319703</v>
          </cell>
          <cell r="J1406">
            <v>0</v>
          </cell>
          <cell r="K1406">
            <v>319703</v>
          </cell>
        </row>
        <row r="1407">
          <cell r="C1407" t="str">
            <v xml:space="preserve">    SCREEN ART &amp; GRAPHICS         -MUMBAI</v>
          </cell>
          <cell r="F1407">
            <v>2395</v>
          </cell>
          <cell r="G1407">
            <v>2395</v>
          </cell>
          <cell r="J1407">
            <v>0</v>
          </cell>
          <cell r="K1407">
            <v>0</v>
          </cell>
        </row>
        <row r="1408">
          <cell r="C1408" t="str">
            <v>LOANS (LIABILITY)</v>
          </cell>
          <cell r="E1408">
            <v>277952039.00999999</v>
          </cell>
          <cell r="F1408">
            <v>138852615.93000001</v>
          </cell>
          <cell r="G1408">
            <v>151561204.58000001</v>
          </cell>
          <cell r="I1408">
            <v>290660627.66000003</v>
          </cell>
          <cell r="J1408">
            <v>0</v>
          </cell>
          <cell r="K1408">
            <v>290660627.66000003</v>
          </cell>
        </row>
        <row r="1409">
          <cell r="C1409" t="str">
            <v xml:space="preserve">    BANK OD</v>
          </cell>
          <cell r="E1409">
            <v>87732829.430000007</v>
          </cell>
          <cell r="F1409">
            <v>133748584.73</v>
          </cell>
          <cell r="G1409">
            <v>138026204.58000001</v>
          </cell>
          <cell r="I1409">
            <v>92010449.280000001</v>
          </cell>
          <cell r="J1409">
            <v>0</v>
          </cell>
          <cell r="K1409">
            <v>92010449.280000001</v>
          </cell>
        </row>
        <row r="1410">
          <cell r="C1410" t="str">
            <v xml:space="preserve">        SCB OD A/C -45605147958                                                                             </v>
          </cell>
          <cell r="E1410">
            <v>87732829.430000007</v>
          </cell>
          <cell r="F1410">
            <v>133748584.73</v>
          </cell>
          <cell r="G1410">
            <v>138026204.58000001</v>
          </cell>
          <cell r="I1410">
            <v>92010449.280000001</v>
          </cell>
          <cell r="J1410">
            <v>0</v>
          </cell>
          <cell r="K1410">
            <v>92010449.280000001</v>
          </cell>
        </row>
        <row r="1411">
          <cell r="C1411" t="str">
            <v xml:space="preserve">    LOANS</v>
          </cell>
          <cell r="E1411">
            <v>190219209.58000001</v>
          </cell>
          <cell r="F1411">
            <v>5104031.2</v>
          </cell>
          <cell r="G1411">
            <v>13535000</v>
          </cell>
          <cell r="I1411">
            <v>198650178.38</v>
          </cell>
          <cell r="J1411">
            <v>0</v>
          </cell>
          <cell r="K1411">
            <v>198650178.38</v>
          </cell>
        </row>
        <row r="1412">
          <cell r="C1412" t="str">
            <v xml:space="preserve">        SECURED LOANS</v>
          </cell>
          <cell r="E1412">
            <v>7293384.3899999997</v>
          </cell>
          <cell r="F1412">
            <v>2497225.9500000002</v>
          </cell>
          <cell r="I1412">
            <v>4796158.4400000004</v>
          </cell>
          <cell r="J1412">
            <v>0</v>
          </cell>
          <cell r="K1412">
            <v>4796158.4400000004</v>
          </cell>
        </row>
        <row r="1413">
          <cell r="C1413" t="str">
            <v xml:space="preserve">            SECURED LOANS</v>
          </cell>
          <cell r="E1413">
            <v>7293384.3899999997</v>
          </cell>
          <cell r="F1413">
            <v>2497225.9500000002</v>
          </cell>
          <cell r="I1413">
            <v>4796158.4400000004</v>
          </cell>
          <cell r="J1413">
            <v>0</v>
          </cell>
          <cell r="K1413">
            <v>4796158.4400000004</v>
          </cell>
        </row>
        <row r="1414">
          <cell r="C1414" t="str">
            <v xml:space="preserve">                HDFC VH LOAN A/C NO.86897316 ( TATA MARCOPOLO)                                                      </v>
          </cell>
          <cell r="E1414">
            <v>1439139.96</v>
          </cell>
          <cell r="F1414">
            <v>174447.72</v>
          </cell>
          <cell r="I1414">
            <v>1264692.24</v>
          </cell>
          <cell r="J1414">
            <v>0</v>
          </cell>
          <cell r="K1414">
            <v>1264692.24</v>
          </cell>
        </row>
        <row r="1415">
          <cell r="C1415" t="str">
            <v xml:space="preserve">                INTEREST PAYABLE ON TERM LOAN                                                                       </v>
          </cell>
          <cell r="F1415">
            <v>6916.95</v>
          </cell>
          <cell r="H1415">
            <v>6916.95</v>
          </cell>
          <cell r="J1415">
            <v>-6916.95</v>
          </cell>
          <cell r="K1415">
            <v>-6916.95</v>
          </cell>
        </row>
        <row r="1416">
          <cell r="C1416" t="str">
            <v xml:space="preserve">                SCB TERM LOAN A/C IF005551774-LOAN AMOUNT-2140239/-                                                 </v>
          </cell>
          <cell r="E1416">
            <v>1487284.86</v>
          </cell>
          <cell r="F1416">
            <v>145100.92000000001</v>
          </cell>
          <cell r="I1416">
            <v>1342183.94</v>
          </cell>
          <cell r="J1416">
            <v>0</v>
          </cell>
          <cell r="K1416">
            <v>1342183.94</v>
          </cell>
        </row>
        <row r="1417">
          <cell r="C1417" t="str">
            <v xml:space="preserve">                SCB TERM LOAN A/C IF005629436-LOAN AMOUNT 1026172/-                                                 </v>
          </cell>
          <cell r="E1417">
            <v>751304.5</v>
          </cell>
          <cell r="F1417">
            <v>73298</v>
          </cell>
          <cell r="I1417">
            <v>678006.5</v>
          </cell>
          <cell r="J1417">
            <v>0</v>
          </cell>
          <cell r="K1417">
            <v>678006.5</v>
          </cell>
        </row>
        <row r="1418">
          <cell r="C1418" t="str">
            <v xml:space="preserve">                SCB TERM LOAN A/C NO.50169076 -MSME-IF-004517982- 00156458695                                       </v>
          </cell>
          <cell r="E1418">
            <v>1933333.44</v>
          </cell>
          <cell r="F1418">
            <v>1933333.44</v>
          </cell>
          <cell r="J1418">
            <v>0</v>
          </cell>
          <cell r="K1418">
            <v>0</v>
          </cell>
        </row>
        <row r="1419">
          <cell r="C1419" t="str">
            <v xml:space="preserve">                SCB TERM LOAN A/C-IF005486221- LOAN AMOUNT-2461934/-                                                </v>
          </cell>
          <cell r="E1419">
            <v>1682321.63</v>
          </cell>
          <cell r="F1419">
            <v>164128.92000000001</v>
          </cell>
          <cell r="I1419">
            <v>1518192.71</v>
          </cell>
          <cell r="J1419">
            <v>0</v>
          </cell>
          <cell r="K1419">
            <v>1518192.71</v>
          </cell>
        </row>
        <row r="1420">
          <cell r="C1420" t="str">
            <v xml:space="preserve">        UNSECURED LOANS</v>
          </cell>
          <cell r="E1420">
            <v>182925825.19</v>
          </cell>
          <cell r="F1420">
            <v>2606805.25</v>
          </cell>
          <cell r="G1420">
            <v>13535000</v>
          </cell>
          <cell r="I1420">
            <v>193854019.94</v>
          </cell>
          <cell r="J1420">
            <v>0</v>
          </cell>
          <cell r="K1420">
            <v>193854019.94</v>
          </cell>
        </row>
        <row r="1421">
          <cell r="C1421" t="str">
            <v xml:space="preserve">            UNSECURED LOANS</v>
          </cell>
          <cell r="E1421">
            <v>182925825.19</v>
          </cell>
          <cell r="F1421">
            <v>2606805.25</v>
          </cell>
          <cell r="G1421">
            <v>13535000</v>
          </cell>
          <cell r="I1421">
            <v>193854019.94</v>
          </cell>
          <cell r="J1421">
            <v>0</v>
          </cell>
          <cell r="K1421">
            <v>193854019.94</v>
          </cell>
        </row>
        <row r="1422">
          <cell r="C1422" t="str">
            <v xml:space="preserve">                AMBIKA  R  CHHABRIA                                                                                 </v>
          </cell>
          <cell r="F1422">
            <v>79168</v>
          </cell>
          <cell r="H1422">
            <v>79168</v>
          </cell>
          <cell r="J1422">
            <v>-79168</v>
          </cell>
          <cell r="K1422">
            <v>-79168</v>
          </cell>
        </row>
        <row r="1423">
          <cell r="C1423" t="str">
            <v xml:space="preserve">                ASHA CHHABRIA LOAN A/C                                                                              </v>
          </cell>
          <cell r="E1423">
            <v>82650859.019999996</v>
          </cell>
          <cell r="F1423">
            <v>222186.17</v>
          </cell>
          <cell r="G1423">
            <v>3000000</v>
          </cell>
          <cell r="I1423">
            <v>85428672.849999994</v>
          </cell>
          <cell r="J1423">
            <v>0</v>
          </cell>
          <cell r="K1423">
            <v>85428672.849999994</v>
          </cell>
        </row>
        <row r="1424">
          <cell r="C1424" t="str">
            <v xml:space="preserve">                BHARATI KALRO                                                                                       </v>
          </cell>
          <cell r="E1424">
            <v>1200000</v>
          </cell>
          <cell r="I1424">
            <v>1200000</v>
          </cell>
          <cell r="J1424">
            <v>0</v>
          </cell>
          <cell r="K1424">
            <v>1200000</v>
          </cell>
        </row>
        <row r="1425">
          <cell r="C1425" t="str">
            <v xml:space="preserve">                DNC - HUF                                                                                           </v>
          </cell>
          <cell r="E1425">
            <v>13515227.310000001</v>
          </cell>
          <cell r="I1425">
            <v>13515227.310000001</v>
          </cell>
          <cell r="J1425">
            <v>0</v>
          </cell>
          <cell r="K1425">
            <v>13515227.310000001</v>
          </cell>
        </row>
        <row r="1426">
          <cell r="C1426" t="str">
            <v xml:space="preserve">                DNC LOAN A/C                                                                                        </v>
          </cell>
          <cell r="E1426">
            <v>27781053.120000001</v>
          </cell>
          <cell r="F1426">
            <v>802285.08</v>
          </cell>
          <cell r="G1426">
            <v>4600000</v>
          </cell>
          <cell r="I1426">
            <v>31578768.039999999</v>
          </cell>
          <cell r="J1426">
            <v>0</v>
          </cell>
          <cell r="K1426">
            <v>31578768.039999999</v>
          </cell>
        </row>
        <row r="1427">
          <cell r="C1427" t="str">
            <v xml:space="preserve">                JAMUNA SATISH KUMAR OSWAL                                                                           </v>
          </cell>
          <cell r="E1427">
            <v>1090000</v>
          </cell>
          <cell r="I1427">
            <v>1090000</v>
          </cell>
          <cell r="J1427">
            <v>0</v>
          </cell>
          <cell r="K1427">
            <v>1090000</v>
          </cell>
        </row>
        <row r="1428">
          <cell r="C1428" t="str">
            <v xml:space="preserve">                KISHORE G LUND                                                                                      </v>
          </cell>
          <cell r="G1428">
            <v>2500000</v>
          </cell>
          <cell r="I1428">
            <v>2500000</v>
          </cell>
          <cell r="J1428">
            <v>0</v>
          </cell>
          <cell r="K1428">
            <v>2500000</v>
          </cell>
        </row>
        <row r="1429">
          <cell r="C1429" t="str">
            <v xml:space="preserve">                RADHIECKA PERIWAAL LOAN 2                                                                           </v>
          </cell>
          <cell r="E1429">
            <v>1648500</v>
          </cell>
          <cell r="F1429">
            <v>148500</v>
          </cell>
          <cell r="I1429">
            <v>1500000</v>
          </cell>
          <cell r="J1429">
            <v>0</v>
          </cell>
          <cell r="K1429">
            <v>1500000</v>
          </cell>
        </row>
        <row r="1430">
          <cell r="C1430" t="str">
            <v xml:space="preserve">                REKHA K LUND                                                                                        </v>
          </cell>
          <cell r="E1430">
            <v>2655952</v>
          </cell>
          <cell r="I1430">
            <v>2655952</v>
          </cell>
          <cell r="J1430">
            <v>0</v>
          </cell>
          <cell r="K1430">
            <v>2655952</v>
          </cell>
        </row>
        <row r="1431">
          <cell r="C1431" t="str">
            <v xml:space="preserve">                RISHI CHHABRIA -  HUF                                                                               </v>
          </cell>
          <cell r="E1431">
            <v>10891418.130000001</v>
          </cell>
          <cell r="I1431">
            <v>10891418.130000001</v>
          </cell>
          <cell r="J1431">
            <v>0</v>
          </cell>
          <cell r="K1431">
            <v>10891418.130000001</v>
          </cell>
        </row>
        <row r="1432">
          <cell r="C1432" t="str">
            <v xml:space="preserve">                RITU CHABBRIA                                                                                       </v>
          </cell>
          <cell r="E1432">
            <v>1927191</v>
          </cell>
          <cell r="F1432">
            <v>427191</v>
          </cell>
          <cell r="G1432">
            <v>200000</v>
          </cell>
          <cell r="I1432">
            <v>1700000</v>
          </cell>
          <cell r="J1432">
            <v>0</v>
          </cell>
          <cell r="K1432">
            <v>1700000</v>
          </cell>
        </row>
        <row r="1433">
          <cell r="C1433" t="str">
            <v xml:space="preserve">                SATYAN CHHABRIA- HUF                                                                                </v>
          </cell>
          <cell r="E1433">
            <v>10818519.529999999</v>
          </cell>
          <cell r="I1433">
            <v>10818519.529999999</v>
          </cell>
          <cell r="J1433">
            <v>0</v>
          </cell>
          <cell r="K1433">
            <v>10818519.529999999</v>
          </cell>
        </row>
        <row r="1434">
          <cell r="C1434" t="str">
            <v xml:space="preserve">                SHIBANI CHHABRIA                                                                                    </v>
          </cell>
          <cell r="E1434">
            <v>15287751.15</v>
          </cell>
          <cell r="F1434">
            <v>298454</v>
          </cell>
          <cell r="G1434">
            <v>235000</v>
          </cell>
          <cell r="I1434">
            <v>15224297.15</v>
          </cell>
          <cell r="J1434">
            <v>0</v>
          </cell>
          <cell r="K1434">
            <v>15224297.15</v>
          </cell>
        </row>
        <row r="1435">
          <cell r="C1435" t="str">
            <v xml:space="preserve">                SHILPA RAMESH CHHABRIA                                                                              </v>
          </cell>
          <cell r="E1435">
            <v>3557400</v>
          </cell>
          <cell r="F1435">
            <v>303000</v>
          </cell>
          <cell r="I1435">
            <v>3254400</v>
          </cell>
          <cell r="J1435">
            <v>0</v>
          </cell>
          <cell r="K1435">
            <v>3254400</v>
          </cell>
        </row>
        <row r="1436">
          <cell r="C1436" t="str">
            <v xml:space="preserve">                SNEHAL DHAVAL OSWAL                                                                                 </v>
          </cell>
          <cell r="E1436">
            <v>1090000</v>
          </cell>
          <cell r="I1436">
            <v>1090000</v>
          </cell>
          <cell r="J1436">
            <v>0</v>
          </cell>
          <cell r="K1436">
            <v>1090000</v>
          </cell>
        </row>
        <row r="1437">
          <cell r="C1437" t="str">
            <v xml:space="preserve">                SUSHILA NARIAN DAS CHHABRIA                                                                         </v>
          </cell>
          <cell r="E1437">
            <v>7165932.9299999997</v>
          </cell>
          <cell r="F1437">
            <v>180000</v>
          </cell>
          <cell r="I1437">
            <v>6985932.9299999997</v>
          </cell>
          <cell r="J1437">
            <v>0</v>
          </cell>
          <cell r="K1437">
            <v>6985932.9299999997</v>
          </cell>
        </row>
        <row r="1438">
          <cell r="C1438" t="str">
            <v xml:space="preserve">                VIJAY LACHHMANDAS CHHABRIA - HUF                                                                    </v>
          </cell>
          <cell r="E1438">
            <v>1646021</v>
          </cell>
          <cell r="F1438">
            <v>146021</v>
          </cell>
          <cell r="G1438">
            <v>3000000</v>
          </cell>
          <cell r="I1438">
            <v>4500000</v>
          </cell>
          <cell r="J1438">
            <v>0</v>
          </cell>
          <cell r="K1438">
            <v>4500000</v>
          </cell>
        </row>
        <row r="1439">
          <cell r="C1439" t="str">
            <v>PURCHASE</v>
          </cell>
          <cell r="F1439">
            <v>48086056.969999999</v>
          </cell>
          <cell r="G1439">
            <v>3359320.71</v>
          </cell>
          <cell r="H1439">
            <v>44726736.259999998</v>
          </cell>
          <cell r="J1439">
            <v>-44726736.259999998</v>
          </cell>
          <cell r="K1439">
            <v>-44726736.259999998</v>
          </cell>
        </row>
        <row r="1440">
          <cell r="C1440" t="str">
            <v xml:space="preserve">    BRANCH TRANFER IN</v>
          </cell>
          <cell r="F1440">
            <v>300541.42</v>
          </cell>
          <cell r="H1440">
            <v>300541.42</v>
          </cell>
          <cell r="J1440">
            <v>-300541.42</v>
          </cell>
          <cell r="K1440">
            <v>-300541.42</v>
          </cell>
        </row>
        <row r="1441">
          <cell r="C1441" t="str">
            <v xml:space="preserve">        GST STOCK TRANSFER IN 5%                                                                            </v>
          </cell>
          <cell r="F1441">
            <v>300541.42</v>
          </cell>
          <cell r="H1441">
            <v>300541.42</v>
          </cell>
          <cell r="J1441">
            <v>-300541.42</v>
          </cell>
          <cell r="K1441">
            <v>-300541.42</v>
          </cell>
        </row>
        <row r="1442">
          <cell r="C1442" t="str">
            <v xml:space="preserve">    PURCHASE</v>
          </cell>
          <cell r="F1442">
            <v>47785515.549999997</v>
          </cell>
          <cell r="G1442">
            <v>3359320.71</v>
          </cell>
          <cell r="H1442">
            <v>44426194.840000004</v>
          </cell>
          <cell r="J1442">
            <v>-44426194.840000004</v>
          </cell>
          <cell r="K1442">
            <v>-44426194.840000004</v>
          </cell>
        </row>
        <row r="1443">
          <cell r="C1443" t="str">
            <v xml:space="preserve">        PURCHASE</v>
          </cell>
          <cell r="F1443">
            <v>47785515.549999997</v>
          </cell>
          <cell r="G1443">
            <v>3359320.71</v>
          </cell>
          <cell r="H1443">
            <v>44426194.840000004</v>
          </cell>
          <cell r="J1443">
            <v>-44426194.840000004</v>
          </cell>
          <cell r="K1443">
            <v>-44426194.840000004</v>
          </cell>
        </row>
        <row r="1444">
          <cell r="C1444" t="str">
            <v xml:space="preserve">            PURCHASE</v>
          </cell>
          <cell r="F1444">
            <v>47785515.549999997</v>
          </cell>
          <cell r="G1444">
            <v>3359320.71</v>
          </cell>
          <cell r="H1444">
            <v>44426194.840000004</v>
          </cell>
          <cell r="J1444">
            <v>-44426194.840000004</v>
          </cell>
          <cell r="K1444">
            <v>-44426194.840000004</v>
          </cell>
        </row>
        <row r="1445">
          <cell r="C1445" t="str">
            <v xml:space="preserve">                GST PURCHASE 12%                                                                                    </v>
          </cell>
          <cell r="F1445">
            <v>2351582.75</v>
          </cell>
          <cell r="H1445">
            <v>2351582.75</v>
          </cell>
          <cell r="J1445">
            <v>-2351582.75</v>
          </cell>
          <cell r="K1445">
            <v>-2351582.75</v>
          </cell>
        </row>
        <row r="1446">
          <cell r="C1446" t="str">
            <v xml:space="preserve">                GST PURCHASE 18%                                                                                    </v>
          </cell>
          <cell r="F1446">
            <v>2182854.6800000002</v>
          </cell>
          <cell r="G1446">
            <v>3000</v>
          </cell>
          <cell r="H1446">
            <v>2179854.6800000002</v>
          </cell>
          <cell r="J1446">
            <v>-2179854.6800000002</v>
          </cell>
          <cell r="K1446">
            <v>-2179854.6800000002</v>
          </cell>
        </row>
        <row r="1447">
          <cell r="C1447" t="str">
            <v xml:space="preserve">                GST PURCHASE 28%                                                                                    </v>
          </cell>
          <cell r="F1447">
            <v>172</v>
          </cell>
          <cell r="H1447">
            <v>172</v>
          </cell>
          <cell r="J1447">
            <v>-172</v>
          </cell>
          <cell r="K1447">
            <v>-172</v>
          </cell>
        </row>
        <row r="1448">
          <cell r="C1448" t="str">
            <v xml:space="preserve">                GST PURCHASE 5%                                                                                     </v>
          </cell>
          <cell r="F1448">
            <v>2697311.94</v>
          </cell>
          <cell r="G1448">
            <v>2208414.7400000002</v>
          </cell>
          <cell r="H1448">
            <v>488897.2</v>
          </cell>
          <cell r="J1448">
            <v>-488897.2</v>
          </cell>
          <cell r="K1448">
            <v>-488897.2</v>
          </cell>
        </row>
        <row r="1449">
          <cell r="C1449" t="str">
            <v xml:space="preserve">                GST PURCHASE TAXFREE                                                                                </v>
          </cell>
          <cell r="F1449">
            <v>10943</v>
          </cell>
          <cell r="H1449">
            <v>10943</v>
          </cell>
          <cell r="J1449">
            <v>-10943</v>
          </cell>
          <cell r="K1449">
            <v>-10943</v>
          </cell>
        </row>
        <row r="1450">
          <cell r="C1450" t="str">
            <v xml:space="preserve">                IGST PURCHASE 12%                                                                                   </v>
          </cell>
          <cell r="F1450">
            <v>5293409.9000000004</v>
          </cell>
          <cell r="G1450">
            <v>55557.48</v>
          </cell>
          <cell r="H1450">
            <v>5237852.42</v>
          </cell>
          <cell r="J1450">
            <v>-5237852.42</v>
          </cell>
          <cell r="K1450">
            <v>-5237852.42</v>
          </cell>
        </row>
        <row r="1451">
          <cell r="C1451" t="str">
            <v xml:space="preserve">                IGST PURCHASE 18%                                                                                   </v>
          </cell>
          <cell r="F1451">
            <v>766231.72</v>
          </cell>
          <cell r="H1451">
            <v>766231.72</v>
          </cell>
          <cell r="J1451">
            <v>-766231.72</v>
          </cell>
          <cell r="K1451">
            <v>-766231.72</v>
          </cell>
        </row>
        <row r="1452">
          <cell r="C1452" t="str">
            <v xml:space="preserve">                IGST PURCHASE 5%                                                                                    </v>
          </cell>
          <cell r="F1452">
            <v>34244590.560000002</v>
          </cell>
          <cell r="G1452">
            <v>1092348.49</v>
          </cell>
          <cell r="H1452">
            <v>33152242.07</v>
          </cell>
          <cell r="J1452">
            <v>-33152242.07</v>
          </cell>
          <cell r="K1452">
            <v>-33152242.07</v>
          </cell>
        </row>
        <row r="1453">
          <cell r="C1453" t="str">
            <v xml:space="preserve">                PURCHASE CST 5% A/C                                                                                 </v>
          </cell>
          <cell r="F1453">
            <v>3100</v>
          </cell>
          <cell r="H1453">
            <v>3100</v>
          </cell>
          <cell r="J1453">
            <v>-3100</v>
          </cell>
          <cell r="K1453">
            <v>-3100</v>
          </cell>
        </row>
        <row r="1454">
          <cell r="C1454" t="str">
            <v xml:space="preserve">                PURCHASE IMPORT A/C                                                                                 </v>
          </cell>
          <cell r="F1454">
            <v>230769</v>
          </cell>
          <cell r="H1454">
            <v>230769</v>
          </cell>
          <cell r="J1454">
            <v>-230769</v>
          </cell>
          <cell r="K1454">
            <v>-230769</v>
          </cell>
        </row>
        <row r="1455">
          <cell r="C1455" t="str">
            <v xml:space="preserve">                PURCHASE TAXFREE A/C                                                                                </v>
          </cell>
          <cell r="F1455">
            <v>4550</v>
          </cell>
          <cell r="H1455">
            <v>4550</v>
          </cell>
          <cell r="J1455">
            <v>-4550</v>
          </cell>
          <cell r="K1455">
            <v>-4550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"/>
    </sheetNames>
    <sheetDataSet>
      <sheetData sheetId="0">
        <row r="4">
          <cell r="C4" t="str">
            <v>BRANCH CONTROL</v>
          </cell>
          <cell r="F4">
            <v>561408.88</v>
          </cell>
          <cell r="G4">
            <v>562491</v>
          </cell>
          <cell r="I4">
            <v>1082.1199999999999</v>
          </cell>
          <cell r="J4">
            <v>0</v>
          </cell>
          <cell r="K4">
            <v>1082.1199999999999</v>
          </cell>
        </row>
        <row r="5">
          <cell r="C5" t="str">
            <v xml:space="preserve">    EBO</v>
          </cell>
          <cell r="D5">
            <v>4840822.47</v>
          </cell>
          <cell r="F5">
            <v>273319</v>
          </cell>
          <cell r="G5">
            <v>246687</v>
          </cell>
          <cell r="H5">
            <v>4867454.47</v>
          </cell>
          <cell r="J5">
            <v>-4867454.47</v>
          </cell>
          <cell r="K5">
            <v>-4867454.47</v>
          </cell>
        </row>
        <row r="6">
          <cell r="C6" t="str">
            <v xml:space="preserve">        BRANCH TRANSFER - COSMOS MALL- SILLIGURI -SILIGURI</v>
          </cell>
          <cell r="D6">
            <v>3457382.28</v>
          </cell>
          <cell r="F6">
            <v>273319</v>
          </cell>
          <cell r="G6">
            <v>246687</v>
          </cell>
          <cell r="H6">
            <v>3484014.28</v>
          </cell>
          <cell r="J6">
            <v>-3484014.28</v>
          </cell>
          <cell r="K6">
            <v>-3484014.28</v>
          </cell>
        </row>
        <row r="7">
          <cell r="C7" t="str">
            <v xml:space="preserve">        BRANCH TRANSFER - SEASON MALL- PUNE -PUNE</v>
          </cell>
          <cell r="D7">
            <v>1383440.19</v>
          </cell>
          <cell r="H7">
            <v>1383440.19</v>
          </cell>
          <cell r="J7">
            <v>-1383440.19</v>
          </cell>
          <cell r="K7">
            <v>-1383440.19</v>
          </cell>
        </row>
        <row r="8">
          <cell r="C8" t="str">
            <v xml:space="preserve">    HO</v>
          </cell>
          <cell r="E8">
            <v>4840822.47</v>
          </cell>
          <cell r="F8">
            <v>288089.88</v>
          </cell>
          <cell r="G8">
            <v>315804</v>
          </cell>
          <cell r="I8">
            <v>4868536.59</v>
          </cell>
          <cell r="J8">
            <v>0</v>
          </cell>
          <cell r="K8">
            <v>4868536.59</v>
          </cell>
        </row>
        <row r="9">
          <cell r="C9" t="str">
            <v xml:space="preserve">        INLEATHER BATCH TG PALYA      -BANGALORE</v>
          </cell>
          <cell r="E9">
            <v>4840822.47</v>
          </cell>
          <cell r="F9">
            <v>288089.88</v>
          </cell>
          <cell r="G9">
            <v>315804</v>
          </cell>
          <cell r="I9">
            <v>4868536.59</v>
          </cell>
          <cell r="J9">
            <v>0</v>
          </cell>
          <cell r="K9">
            <v>4868536.59</v>
          </cell>
        </row>
        <row r="10">
          <cell r="C10" t="str">
            <v>DIRECT EXPENSES</v>
          </cell>
          <cell r="F10">
            <v>127003478.26000001</v>
          </cell>
          <cell r="G10">
            <v>355948</v>
          </cell>
          <cell r="H10">
            <v>126647530.26000001</v>
          </cell>
          <cell r="J10">
            <v>-126647530.26000001</v>
          </cell>
          <cell r="K10">
            <v>-126647530.26000001</v>
          </cell>
        </row>
        <row r="11">
          <cell r="C11" t="str">
            <v xml:space="preserve">    CARRIAGE INWARDS</v>
          </cell>
          <cell r="F11">
            <v>787829</v>
          </cell>
          <cell r="G11">
            <v>1061</v>
          </cell>
          <cell r="H11">
            <v>786768</v>
          </cell>
          <cell r="J11">
            <v>-786768</v>
          </cell>
          <cell r="K11">
            <v>-786768</v>
          </cell>
        </row>
        <row r="12">
          <cell r="C12" t="str">
            <v xml:space="preserve">        CARRIAGE INWARD BILL                                                                                </v>
          </cell>
          <cell r="F12">
            <v>787629</v>
          </cell>
          <cell r="G12">
            <v>911</v>
          </cell>
          <cell r="H12">
            <v>786718</v>
          </cell>
          <cell r="J12">
            <v>-786718</v>
          </cell>
          <cell r="K12">
            <v>-786718</v>
          </cell>
        </row>
        <row r="13">
          <cell r="C13" t="str">
            <v xml:space="preserve">        FREIGHT CHARGES                                                                                     </v>
          </cell>
          <cell r="F13">
            <v>200</v>
          </cell>
          <cell r="G13">
            <v>150</v>
          </cell>
          <cell r="H13">
            <v>50</v>
          </cell>
          <cell r="J13">
            <v>-50</v>
          </cell>
          <cell r="K13">
            <v>-50</v>
          </cell>
        </row>
        <row r="14">
          <cell r="C14" t="str">
            <v xml:space="preserve">    FIRST AID EXPENSES AS PER FACTORY ACTS</v>
          </cell>
          <cell r="F14">
            <v>64584</v>
          </cell>
          <cell r="H14">
            <v>64584</v>
          </cell>
          <cell r="J14">
            <v>-64584</v>
          </cell>
          <cell r="K14">
            <v>-64584</v>
          </cell>
        </row>
        <row r="15">
          <cell r="C15" t="str">
            <v xml:space="preserve">        FIRST AID EXPENSES AS  PER FACTORY ACT                                                              </v>
          </cell>
          <cell r="F15">
            <v>64584</v>
          </cell>
          <cell r="H15">
            <v>64584</v>
          </cell>
          <cell r="J15">
            <v>-64584</v>
          </cell>
          <cell r="K15">
            <v>-64584</v>
          </cell>
        </row>
        <row r="16">
          <cell r="C16" t="str">
            <v xml:space="preserve">    JOB WORK CHARGE</v>
          </cell>
          <cell r="F16">
            <v>5660004.7000000002</v>
          </cell>
          <cell r="G16">
            <v>100664</v>
          </cell>
          <cell r="H16">
            <v>5559340.7000000002</v>
          </cell>
          <cell r="J16">
            <v>-5559340.7000000002</v>
          </cell>
          <cell r="K16">
            <v>-5559340.7000000002</v>
          </cell>
        </row>
        <row r="17">
          <cell r="C17" t="str">
            <v xml:space="preserve">        JOB WORK PURCHASE-DYEING                                                                            </v>
          </cell>
          <cell r="F17">
            <v>42694</v>
          </cell>
          <cell r="H17">
            <v>42694</v>
          </cell>
          <cell r="J17">
            <v>-42694</v>
          </cell>
          <cell r="K17">
            <v>-42694</v>
          </cell>
        </row>
        <row r="18">
          <cell r="C18" t="str">
            <v xml:space="preserve">        JOB WORK PURCHASE-EMBROIDERY                                                                        </v>
          </cell>
          <cell r="F18">
            <v>133248</v>
          </cell>
          <cell r="H18">
            <v>133248</v>
          </cell>
          <cell r="J18">
            <v>-133248</v>
          </cell>
          <cell r="K18">
            <v>-133248</v>
          </cell>
        </row>
        <row r="19">
          <cell r="C19" t="str">
            <v xml:space="preserve">        JOB WORK PURCHASE-OTHERS                                                                            </v>
          </cell>
          <cell r="F19">
            <v>539762</v>
          </cell>
          <cell r="H19">
            <v>539762</v>
          </cell>
          <cell r="J19">
            <v>-539762</v>
          </cell>
          <cell r="K19">
            <v>-539762</v>
          </cell>
        </row>
        <row r="20">
          <cell r="C20" t="str">
            <v xml:space="preserve">        JOB WORK PURCHASE-PRINTING                                                                          </v>
          </cell>
          <cell r="F20">
            <v>80585</v>
          </cell>
          <cell r="H20">
            <v>80585</v>
          </cell>
          <cell r="J20">
            <v>-80585</v>
          </cell>
          <cell r="K20">
            <v>-80585</v>
          </cell>
        </row>
        <row r="21">
          <cell r="C21" t="str">
            <v xml:space="preserve">        JOB WORK PURCHASE-QUILTING                                                                          </v>
          </cell>
          <cell r="F21">
            <v>37423</v>
          </cell>
          <cell r="H21">
            <v>37423</v>
          </cell>
          <cell r="J21">
            <v>-37423</v>
          </cell>
          <cell r="K21">
            <v>-37423</v>
          </cell>
        </row>
        <row r="22">
          <cell r="C22" t="str">
            <v xml:space="preserve">        JOB WORK PURCHASE-STICHING                                                                          </v>
          </cell>
          <cell r="F22">
            <v>1353378</v>
          </cell>
          <cell r="H22">
            <v>1353378</v>
          </cell>
          <cell r="J22">
            <v>-1353378</v>
          </cell>
          <cell r="K22">
            <v>-1353378</v>
          </cell>
        </row>
        <row r="23">
          <cell r="C23" t="str">
            <v xml:space="preserve">        JOB WORK PURCHASE-WASHING GST@18%                                                                   </v>
          </cell>
          <cell r="F23">
            <v>9944</v>
          </cell>
          <cell r="H23">
            <v>9944</v>
          </cell>
          <cell r="J23">
            <v>-9944</v>
          </cell>
          <cell r="K23">
            <v>-9944</v>
          </cell>
        </row>
        <row r="24">
          <cell r="C24" t="str">
            <v xml:space="preserve">        JOB WORK PURCHASE-WASHING GST@5%                                                                    </v>
          </cell>
          <cell r="F24">
            <v>3462970.7</v>
          </cell>
          <cell r="G24">
            <v>100664</v>
          </cell>
          <cell r="H24">
            <v>3362306.7</v>
          </cell>
          <cell r="J24">
            <v>-3362306.7</v>
          </cell>
          <cell r="K24">
            <v>-3362306.7</v>
          </cell>
        </row>
        <row r="25">
          <cell r="C25" t="str">
            <v xml:space="preserve">    MANUFACTURING EXPENSE</v>
          </cell>
          <cell r="F25">
            <v>250461.69</v>
          </cell>
          <cell r="H25">
            <v>250461.69</v>
          </cell>
          <cell r="J25">
            <v>-250461.69</v>
          </cell>
          <cell r="K25">
            <v>-250461.69</v>
          </cell>
        </row>
        <row r="26">
          <cell r="C26" t="str">
            <v xml:space="preserve">        LAB TEST CHARGES                                                                                    </v>
          </cell>
          <cell r="F26">
            <v>250461.69</v>
          </cell>
          <cell r="H26">
            <v>250461.69</v>
          </cell>
          <cell r="J26">
            <v>-250461.69</v>
          </cell>
          <cell r="K26">
            <v>-250461.69</v>
          </cell>
        </row>
        <row r="27">
          <cell r="C27" t="str">
            <v xml:space="preserve">    POWER &amp; FULES</v>
          </cell>
          <cell r="F27">
            <v>2728481</v>
          </cell>
          <cell r="G27">
            <v>254223</v>
          </cell>
          <cell r="H27">
            <v>2474258</v>
          </cell>
          <cell r="J27">
            <v>-2474258</v>
          </cell>
          <cell r="K27">
            <v>-2474258</v>
          </cell>
        </row>
        <row r="28">
          <cell r="C28" t="str">
            <v xml:space="preserve">        DIESEL AND OIL FOR GENERATOR                                                                        </v>
          </cell>
          <cell r="F28">
            <v>222291</v>
          </cell>
          <cell r="H28">
            <v>222291</v>
          </cell>
          <cell r="J28">
            <v>-222291</v>
          </cell>
          <cell r="K28">
            <v>-222291</v>
          </cell>
        </row>
        <row r="29">
          <cell r="C29" t="str">
            <v xml:space="preserve">        ELECTRICITY AND WATER CHARGES                                                                       </v>
          </cell>
          <cell r="F29">
            <v>2506190</v>
          </cell>
          <cell r="G29">
            <v>254223</v>
          </cell>
          <cell r="H29">
            <v>2251967</v>
          </cell>
          <cell r="J29">
            <v>-2251967</v>
          </cell>
          <cell r="K29">
            <v>-2251967</v>
          </cell>
        </row>
        <row r="30">
          <cell r="C30" t="str">
            <v xml:space="preserve">    RENT RATE &amp; TAX</v>
          </cell>
          <cell r="F30">
            <v>5120012</v>
          </cell>
          <cell r="H30">
            <v>5120012</v>
          </cell>
          <cell r="J30">
            <v>-5120012</v>
          </cell>
          <cell r="K30">
            <v>-5120012</v>
          </cell>
        </row>
        <row r="31">
          <cell r="C31" t="str">
            <v xml:space="preserve">        RENT FACTORY                                                                                        </v>
          </cell>
          <cell r="F31">
            <v>5120012</v>
          </cell>
          <cell r="H31">
            <v>5120012</v>
          </cell>
          <cell r="J31">
            <v>-5120012</v>
          </cell>
          <cell r="K31">
            <v>-5120012</v>
          </cell>
        </row>
        <row r="32">
          <cell r="C32" t="str">
            <v xml:space="preserve">    SIS SALES TRADING STOCKS</v>
          </cell>
          <cell r="F32">
            <v>63495464</v>
          </cell>
          <cell r="H32">
            <v>63495464</v>
          </cell>
          <cell r="J32">
            <v>-63495464</v>
          </cell>
          <cell r="K32">
            <v>-63495464</v>
          </cell>
        </row>
        <row r="33">
          <cell r="C33" t="str">
            <v xml:space="preserve">        SIS SALES TRADING STOCK</v>
          </cell>
          <cell r="F33">
            <v>63495464</v>
          </cell>
          <cell r="H33">
            <v>63495464</v>
          </cell>
          <cell r="J33">
            <v>-63495464</v>
          </cell>
          <cell r="K33">
            <v>-63495464</v>
          </cell>
        </row>
        <row r="34">
          <cell r="C34" t="str">
            <v xml:space="preserve">            SOR STOCK WITH LFS &amp; SIS                                                                            </v>
          </cell>
          <cell r="F34">
            <v>63495464</v>
          </cell>
          <cell r="H34">
            <v>63495464</v>
          </cell>
          <cell r="J34">
            <v>-63495464</v>
          </cell>
          <cell r="K34">
            <v>-63495464</v>
          </cell>
        </row>
        <row r="35">
          <cell r="C35" t="str">
            <v xml:space="preserve">    WAGES AND SALARY</v>
          </cell>
          <cell r="F35">
            <v>41494964</v>
          </cell>
          <cell r="H35">
            <v>41494964</v>
          </cell>
          <cell r="J35">
            <v>-41494964</v>
          </cell>
          <cell r="K35">
            <v>-41494964</v>
          </cell>
        </row>
        <row r="36">
          <cell r="C36" t="str">
            <v xml:space="preserve">        BONUS FOR WORKERS                                                                                   </v>
          </cell>
          <cell r="F36">
            <v>1319300</v>
          </cell>
          <cell r="H36">
            <v>1319300</v>
          </cell>
          <cell r="J36">
            <v>-1319300</v>
          </cell>
          <cell r="K36">
            <v>-1319300</v>
          </cell>
        </row>
        <row r="37">
          <cell r="C37" t="str">
            <v xml:space="preserve">        ESI EMPLOYER CONTRIBUTION                                                                           </v>
          </cell>
          <cell r="F37">
            <v>1145156</v>
          </cell>
          <cell r="H37">
            <v>1145156</v>
          </cell>
          <cell r="J37">
            <v>-1145156</v>
          </cell>
          <cell r="K37">
            <v>-1145156</v>
          </cell>
        </row>
        <row r="38">
          <cell r="C38" t="str">
            <v xml:space="preserve">        LEAVE ENCASHMENT ( WORKERS)                                                                         </v>
          </cell>
          <cell r="F38">
            <v>1424691</v>
          </cell>
          <cell r="H38">
            <v>1424691</v>
          </cell>
          <cell r="J38">
            <v>-1424691</v>
          </cell>
          <cell r="K38">
            <v>-1424691</v>
          </cell>
        </row>
        <row r="39">
          <cell r="C39" t="str">
            <v xml:space="preserve">        OVER TIME WAGES                                                                                     </v>
          </cell>
          <cell r="F39">
            <v>183925</v>
          </cell>
          <cell r="H39">
            <v>183925</v>
          </cell>
          <cell r="J39">
            <v>-183925</v>
          </cell>
          <cell r="K39">
            <v>-183925</v>
          </cell>
        </row>
        <row r="40">
          <cell r="C40" t="str">
            <v xml:space="preserve">        PF ADMIN CHARGES                                                                                    </v>
          </cell>
          <cell r="F40">
            <v>150270</v>
          </cell>
          <cell r="H40">
            <v>150270</v>
          </cell>
          <cell r="J40">
            <v>-150270</v>
          </cell>
          <cell r="K40">
            <v>-150270</v>
          </cell>
        </row>
        <row r="41">
          <cell r="C41" t="str">
            <v xml:space="preserve">        PF EMPLOYER  CONTRIBUTION                                                                           </v>
          </cell>
          <cell r="F41">
            <v>3756836</v>
          </cell>
          <cell r="H41">
            <v>3756836</v>
          </cell>
          <cell r="J41">
            <v>-3756836</v>
          </cell>
          <cell r="K41">
            <v>-3756836</v>
          </cell>
        </row>
        <row r="42">
          <cell r="C42" t="str">
            <v xml:space="preserve">        PIECE RATE WORK CHARGES                                                                             </v>
          </cell>
          <cell r="F42">
            <v>2739160</v>
          </cell>
          <cell r="H42">
            <v>2739160</v>
          </cell>
          <cell r="J42">
            <v>-2739160</v>
          </cell>
          <cell r="K42">
            <v>-2739160</v>
          </cell>
        </row>
        <row r="43">
          <cell r="C43" t="str">
            <v xml:space="preserve">        SECURITY EXPENSES ( FACTORY)                                                                        </v>
          </cell>
          <cell r="F43">
            <v>1201935</v>
          </cell>
          <cell r="H43">
            <v>1201935</v>
          </cell>
          <cell r="J43">
            <v>-1201935</v>
          </cell>
          <cell r="K43">
            <v>-1201935</v>
          </cell>
        </row>
        <row r="44">
          <cell r="C44" t="str">
            <v xml:space="preserve">        WAGES                                                                                               </v>
          </cell>
          <cell r="F44">
            <v>29573691</v>
          </cell>
          <cell r="H44">
            <v>29573691</v>
          </cell>
          <cell r="J44">
            <v>-29573691</v>
          </cell>
          <cell r="K44">
            <v>-29573691</v>
          </cell>
        </row>
        <row r="45">
          <cell r="C45" t="str">
            <v xml:space="preserve">    STOCK AT BANGALORE GODOWN (TRADING )                                                                </v>
          </cell>
          <cell r="F45">
            <v>7401677.8700000001</v>
          </cell>
          <cell r="H45">
            <v>7401677.8700000001</v>
          </cell>
          <cell r="J45">
            <v>-7401677.8700000001</v>
          </cell>
          <cell r="K45">
            <v>-7401677.8700000001</v>
          </cell>
        </row>
        <row r="46">
          <cell r="C46" t="str">
            <v>OPENING STOCK</v>
          </cell>
          <cell r="D46">
            <v>224680034.13999999</v>
          </cell>
          <cell r="H46">
            <v>224680034.13999999</v>
          </cell>
          <cell r="J46">
            <v>-224680034.13999999</v>
          </cell>
          <cell r="K46">
            <v>-224680034.13999999</v>
          </cell>
        </row>
        <row r="47">
          <cell r="C47" t="str">
            <v xml:space="preserve">    OPENING STOCK AS 0104                                                                               </v>
          </cell>
          <cell r="D47">
            <v>205061056.19999999</v>
          </cell>
          <cell r="H47">
            <v>205061056.19999999</v>
          </cell>
          <cell r="J47">
            <v>-205061056.19999999</v>
          </cell>
          <cell r="K47">
            <v>-205061056.19999999</v>
          </cell>
        </row>
        <row r="48">
          <cell r="C48" t="str">
            <v xml:space="preserve">    WIP STOCK                                                                                           </v>
          </cell>
          <cell r="D48">
            <v>19618977.940000001</v>
          </cell>
          <cell r="H48">
            <v>19618977.940000001</v>
          </cell>
          <cell r="J48">
            <v>-19618977.940000001</v>
          </cell>
          <cell r="K48">
            <v>-19618977.940000001</v>
          </cell>
        </row>
        <row r="49">
          <cell r="C49" t="str">
            <v>SALES</v>
          </cell>
          <cell r="F49">
            <v>19776012.300000001</v>
          </cell>
          <cell r="G49">
            <v>265600097.65000001</v>
          </cell>
          <cell r="I49">
            <v>245824085.34999999</v>
          </cell>
          <cell r="J49">
            <v>0</v>
          </cell>
          <cell r="K49">
            <v>245824085.34999999</v>
          </cell>
        </row>
        <row r="50">
          <cell r="C50" t="str">
            <v xml:space="preserve">    BRANCH STOCK TRANSFER</v>
          </cell>
          <cell r="F50">
            <v>231236.63</v>
          </cell>
          <cell r="G50">
            <v>260279.55</v>
          </cell>
          <cell r="I50">
            <v>29042.92</v>
          </cell>
          <cell r="J50">
            <v>0</v>
          </cell>
          <cell r="K50">
            <v>29042.92</v>
          </cell>
        </row>
        <row r="51">
          <cell r="C51" t="str">
            <v xml:space="preserve">        GST STOCK TRANSFER OUT 12%                                                                          </v>
          </cell>
          <cell r="F51">
            <v>55557.48</v>
          </cell>
          <cell r="H51">
            <v>55557.48</v>
          </cell>
          <cell r="J51">
            <v>-55557.48</v>
          </cell>
          <cell r="K51">
            <v>-55557.48</v>
          </cell>
        </row>
        <row r="52">
          <cell r="C52" t="str">
            <v xml:space="preserve">        GST STOCK TRANSFER OUT 18%                                                                          </v>
          </cell>
          <cell r="G52">
            <v>200</v>
          </cell>
          <cell r="I52">
            <v>200</v>
          </cell>
          <cell r="J52">
            <v>0</v>
          </cell>
          <cell r="K52">
            <v>200</v>
          </cell>
        </row>
        <row r="53">
          <cell r="C53" t="str">
            <v xml:space="preserve">        GST STOCK TRANSFER OUT 5%                                                                           </v>
          </cell>
          <cell r="F53">
            <v>175679.15</v>
          </cell>
          <cell r="G53">
            <v>260079.55</v>
          </cell>
          <cell r="I53">
            <v>84400.4</v>
          </cell>
          <cell r="J53">
            <v>0</v>
          </cell>
          <cell r="K53">
            <v>84400.4</v>
          </cell>
        </row>
        <row r="54">
          <cell r="C54" t="str">
            <v xml:space="preserve">    EXPORT SALE</v>
          </cell>
          <cell r="G54">
            <v>1129038</v>
          </cell>
          <cell r="I54">
            <v>1129038</v>
          </cell>
          <cell r="J54">
            <v>0</v>
          </cell>
          <cell r="K54">
            <v>1129038</v>
          </cell>
        </row>
        <row r="55">
          <cell r="C55" t="str">
            <v xml:space="preserve">        SALES EXPORT A/C                                                                                    </v>
          </cell>
          <cell r="G55">
            <v>1129038</v>
          </cell>
          <cell r="I55">
            <v>1129038</v>
          </cell>
          <cell r="J55">
            <v>0</v>
          </cell>
          <cell r="K55">
            <v>1129038</v>
          </cell>
        </row>
        <row r="56">
          <cell r="C56" t="str">
            <v xml:space="preserve">    SALE</v>
          </cell>
          <cell r="F56">
            <v>19544775.670000002</v>
          </cell>
          <cell r="G56">
            <v>174428328.09999999</v>
          </cell>
          <cell r="I56">
            <v>154883552.43000001</v>
          </cell>
          <cell r="J56">
            <v>0</v>
          </cell>
          <cell r="K56">
            <v>154883552.43000001</v>
          </cell>
        </row>
        <row r="57">
          <cell r="C57" t="str">
            <v xml:space="preserve">        GST SALE 12%                                                                                        </v>
          </cell>
          <cell r="F57">
            <v>2793431.74</v>
          </cell>
          <cell r="G57">
            <v>14070958.34</v>
          </cell>
          <cell r="I57">
            <v>11277526.6</v>
          </cell>
          <cell r="J57">
            <v>0</v>
          </cell>
          <cell r="K57">
            <v>11277526.6</v>
          </cell>
        </row>
        <row r="58">
          <cell r="C58" t="str">
            <v xml:space="preserve">        GST SALE 18%                                                                                        </v>
          </cell>
          <cell r="G58">
            <v>28023.48</v>
          </cell>
          <cell r="I58">
            <v>28023.48</v>
          </cell>
          <cell r="J58">
            <v>0</v>
          </cell>
          <cell r="K58">
            <v>28023.48</v>
          </cell>
        </row>
        <row r="59">
          <cell r="C59" t="str">
            <v xml:space="preserve">        GST SALE 5%                                                                                         </v>
          </cell>
          <cell r="F59">
            <v>1167018.3899999999</v>
          </cell>
          <cell r="G59">
            <v>30849557.93</v>
          </cell>
          <cell r="I59">
            <v>29682539.539999999</v>
          </cell>
          <cell r="J59">
            <v>0</v>
          </cell>
          <cell r="K59">
            <v>29682539.539999999</v>
          </cell>
        </row>
        <row r="60">
          <cell r="C60" t="str">
            <v xml:space="preserve">        IGST SALE 12%</v>
          </cell>
          <cell r="F60">
            <v>10142226.4</v>
          </cell>
          <cell r="G60">
            <v>59129782.689999998</v>
          </cell>
          <cell r="I60">
            <v>48987556.289999999</v>
          </cell>
          <cell r="J60">
            <v>0</v>
          </cell>
          <cell r="K60">
            <v>48987556.289999999</v>
          </cell>
        </row>
        <row r="61">
          <cell r="C61" t="str">
            <v xml:space="preserve">        IGST SALE 18%                                                                                       </v>
          </cell>
          <cell r="F61">
            <v>155980</v>
          </cell>
          <cell r="G61">
            <v>135193.54999999999</v>
          </cell>
          <cell r="H61">
            <v>20786.45</v>
          </cell>
          <cell r="J61">
            <v>-20786.45</v>
          </cell>
          <cell r="K61">
            <v>-20786.45</v>
          </cell>
        </row>
        <row r="62">
          <cell r="C62" t="str">
            <v xml:space="preserve">        IGST SALE 5%</v>
          </cell>
          <cell r="F62">
            <v>5286119.1399999997</v>
          </cell>
          <cell r="G62">
            <v>70214812.109999999</v>
          </cell>
          <cell r="I62">
            <v>64928692.969999999</v>
          </cell>
          <cell r="J62">
            <v>0</v>
          </cell>
          <cell r="K62">
            <v>64928692.969999999</v>
          </cell>
        </row>
        <row r="63">
          <cell r="C63" t="str">
            <v xml:space="preserve">    SOR SALE</v>
          </cell>
          <cell r="G63">
            <v>89782452</v>
          </cell>
          <cell r="I63">
            <v>89782452</v>
          </cell>
          <cell r="J63">
            <v>0</v>
          </cell>
          <cell r="K63">
            <v>89782452</v>
          </cell>
        </row>
        <row r="64">
          <cell r="C64" t="str">
            <v xml:space="preserve">        SALES LFS CONSOLIDATED                                                                              </v>
          </cell>
          <cell r="G64">
            <v>89782452</v>
          </cell>
          <cell r="I64">
            <v>89782452</v>
          </cell>
          <cell r="J64">
            <v>0</v>
          </cell>
          <cell r="K64">
            <v>89782452</v>
          </cell>
        </row>
        <row r="65">
          <cell r="C65" t="str">
            <v>CURRENT ASSETS</v>
          </cell>
          <cell r="D65">
            <v>170697876.56</v>
          </cell>
          <cell r="F65">
            <v>313600699.14999998</v>
          </cell>
          <cell r="G65">
            <v>310352286.31999999</v>
          </cell>
          <cell r="H65">
            <v>173946289.38999999</v>
          </cell>
          <cell r="J65">
            <v>-173946289.38999999</v>
          </cell>
          <cell r="K65">
            <v>-173946289.38999999</v>
          </cell>
        </row>
        <row r="66">
          <cell r="C66" t="str">
            <v xml:space="preserve">    BANK ACCOUNTS</v>
          </cell>
          <cell r="D66">
            <v>247966.28</v>
          </cell>
          <cell r="F66">
            <v>23780380</v>
          </cell>
          <cell r="G66">
            <v>24090625.25</v>
          </cell>
          <cell r="I66">
            <v>62278.97</v>
          </cell>
          <cell r="J66">
            <v>0</v>
          </cell>
          <cell r="K66">
            <v>62278.97</v>
          </cell>
        </row>
        <row r="67">
          <cell r="C67" t="str">
            <v xml:space="preserve">        CURRENT A/C</v>
          </cell>
          <cell r="D67">
            <v>177887.28</v>
          </cell>
          <cell r="F67">
            <v>22694338</v>
          </cell>
          <cell r="G67">
            <v>22905326.25</v>
          </cell>
          <cell r="I67">
            <v>33100.97</v>
          </cell>
          <cell r="J67">
            <v>0</v>
          </cell>
          <cell r="K67">
            <v>33100.97</v>
          </cell>
        </row>
        <row r="68">
          <cell r="C68" t="str">
            <v xml:space="preserve">            CANARA BANK - AVENUE ROAD BANGALORE BRANCH A/C 0402261030026                                        </v>
          </cell>
          <cell r="D68">
            <v>122448.08</v>
          </cell>
          <cell r="F68">
            <v>22287505.739999998</v>
          </cell>
          <cell r="G68">
            <v>22403193.940000001</v>
          </cell>
          <cell r="H68">
            <v>6759.88</v>
          </cell>
          <cell r="J68">
            <v>-6759.88</v>
          </cell>
          <cell r="K68">
            <v>-6759.88</v>
          </cell>
        </row>
        <row r="69">
          <cell r="C69" t="str">
            <v xml:space="preserve">            CANARA BANK - TUMKUR BRANCH - A/C NO.0522201001733                                                  </v>
          </cell>
          <cell r="D69">
            <v>47340.4</v>
          </cell>
          <cell r="G69">
            <v>90534.399999999994</v>
          </cell>
          <cell r="I69">
            <v>43194</v>
          </cell>
          <cell r="J69">
            <v>0</v>
          </cell>
          <cell r="K69">
            <v>43194</v>
          </cell>
        </row>
        <row r="70">
          <cell r="C70" t="str">
            <v xml:space="preserve">            HDFC BANK - A/C NO. 00412000022731                                                                  </v>
          </cell>
          <cell r="D70">
            <v>5167.3500000000004</v>
          </cell>
          <cell r="F70">
            <v>223211.49</v>
          </cell>
          <cell r="G70">
            <v>225818.14</v>
          </cell>
          <cell r="H70">
            <v>2560.6999999999998</v>
          </cell>
          <cell r="J70">
            <v>-2560.6999999999998</v>
          </cell>
          <cell r="K70">
            <v>-2560.6999999999998</v>
          </cell>
        </row>
        <row r="71">
          <cell r="C71" t="str">
            <v xml:space="preserve">            HDFC BANK - A/C NO. 00412320001421                                                                  </v>
          </cell>
          <cell r="D71">
            <v>2159</v>
          </cell>
          <cell r="F71">
            <v>183620.77</v>
          </cell>
          <cell r="G71">
            <v>185779.77</v>
          </cell>
          <cell r="J71">
            <v>0</v>
          </cell>
          <cell r="K71">
            <v>0</v>
          </cell>
        </row>
        <row r="72">
          <cell r="C72" t="str">
            <v xml:space="preserve">            SBI A/C  NO. 31327489024                                                                            </v>
          </cell>
          <cell r="D72">
            <v>772.45</v>
          </cell>
          <cell r="H72">
            <v>772.45</v>
          </cell>
          <cell r="J72">
            <v>-772.45</v>
          </cell>
          <cell r="K72">
            <v>-772.45</v>
          </cell>
        </row>
        <row r="73">
          <cell r="C73" t="str">
            <v xml:space="preserve">        GRATUITY A/C</v>
          </cell>
          <cell r="D73">
            <v>70079</v>
          </cell>
          <cell r="F73">
            <v>1086042</v>
          </cell>
          <cell r="G73">
            <v>1185299</v>
          </cell>
          <cell r="I73">
            <v>29178</v>
          </cell>
          <cell r="J73">
            <v>0</v>
          </cell>
          <cell r="K73">
            <v>29178</v>
          </cell>
        </row>
        <row r="74">
          <cell r="C74" t="str">
            <v xml:space="preserve">            GRATUITY A/C - NO.0402101066296                                                                     </v>
          </cell>
          <cell r="D74">
            <v>70079</v>
          </cell>
          <cell r="F74">
            <v>1086042</v>
          </cell>
          <cell r="G74">
            <v>1185299</v>
          </cell>
          <cell r="I74">
            <v>29178</v>
          </cell>
          <cell r="J74">
            <v>0</v>
          </cell>
          <cell r="K74">
            <v>29178</v>
          </cell>
        </row>
        <row r="75">
          <cell r="C75" t="str">
            <v xml:space="preserve">    CASH</v>
          </cell>
          <cell r="D75">
            <v>205533.01</v>
          </cell>
          <cell r="F75">
            <v>1586641.4</v>
          </cell>
          <cell r="G75">
            <v>1820935</v>
          </cell>
          <cell r="I75">
            <v>28760.59</v>
          </cell>
          <cell r="J75">
            <v>0</v>
          </cell>
          <cell r="K75">
            <v>28760.59</v>
          </cell>
        </row>
        <row r="76">
          <cell r="C76" t="str">
            <v xml:space="preserve">        CASH IN HAND</v>
          </cell>
          <cell r="D76">
            <v>205533.01</v>
          </cell>
          <cell r="F76">
            <v>1586641.4</v>
          </cell>
          <cell r="G76">
            <v>1820935</v>
          </cell>
          <cell r="I76">
            <v>28760.59</v>
          </cell>
          <cell r="J76">
            <v>0</v>
          </cell>
          <cell r="K76">
            <v>28760.59</v>
          </cell>
        </row>
        <row r="77">
          <cell r="C77" t="str">
            <v xml:space="preserve">            CASH IN HAND                                                                                        </v>
          </cell>
          <cell r="D77">
            <v>203635.01</v>
          </cell>
          <cell r="F77">
            <v>1471641.4</v>
          </cell>
          <cell r="G77">
            <v>1707705</v>
          </cell>
          <cell r="I77">
            <v>32428.59</v>
          </cell>
          <cell r="J77">
            <v>0</v>
          </cell>
          <cell r="K77">
            <v>32428.59</v>
          </cell>
        </row>
        <row r="78">
          <cell r="C78" t="str">
            <v xml:space="preserve">            CASH IN HAND (TUMKUR)                                                                               </v>
          </cell>
          <cell r="D78">
            <v>1898</v>
          </cell>
          <cell r="F78">
            <v>115000</v>
          </cell>
          <cell r="G78">
            <v>113230</v>
          </cell>
          <cell r="H78">
            <v>3668</v>
          </cell>
          <cell r="J78">
            <v>-3668</v>
          </cell>
          <cell r="K78">
            <v>-3668</v>
          </cell>
        </row>
        <row r="79">
          <cell r="C79" t="str">
            <v xml:space="preserve">        CASH IN IOU</v>
          </cell>
          <cell r="J79">
            <v>0</v>
          </cell>
          <cell r="K79">
            <v>0</v>
          </cell>
        </row>
        <row r="80">
          <cell r="C80" t="str">
            <v xml:space="preserve">    CLOSING STOCK</v>
          </cell>
          <cell r="D80">
            <v>41402.589999999997</v>
          </cell>
          <cell r="G80">
            <v>41402.589999999997</v>
          </cell>
          <cell r="J80">
            <v>0</v>
          </cell>
          <cell r="K80">
            <v>0</v>
          </cell>
        </row>
        <row r="81">
          <cell r="C81" t="str">
            <v xml:space="preserve">        STOCK IN TRANSIT                                                                                    </v>
          </cell>
          <cell r="D81">
            <v>41402.589999999997</v>
          </cell>
          <cell r="G81">
            <v>41402.589999999997</v>
          </cell>
          <cell r="J81">
            <v>0</v>
          </cell>
          <cell r="K81">
            <v>0</v>
          </cell>
        </row>
        <row r="82">
          <cell r="C82" t="str">
            <v xml:space="preserve">    DEPOSITS (ASSETS)</v>
          </cell>
          <cell r="D82">
            <v>15520776.5</v>
          </cell>
          <cell r="F82">
            <v>1413531</v>
          </cell>
          <cell r="G82">
            <v>601400</v>
          </cell>
          <cell r="H82">
            <v>16332907.5</v>
          </cell>
          <cell r="J82">
            <v>-16332907.5</v>
          </cell>
          <cell r="K82">
            <v>-16332907.5</v>
          </cell>
        </row>
        <row r="83">
          <cell r="C83" t="str">
            <v xml:space="preserve">        DEPOSITS (ASSETS)</v>
          </cell>
          <cell r="D83">
            <v>15520776.5</v>
          </cell>
          <cell r="F83">
            <v>1413531</v>
          </cell>
          <cell r="G83">
            <v>101400</v>
          </cell>
          <cell r="H83">
            <v>16832907.5</v>
          </cell>
          <cell r="J83">
            <v>-16832907.5</v>
          </cell>
          <cell r="K83">
            <v>-16832907.5</v>
          </cell>
        </row>
        <row r="84">
          <cell r="C84" t="str">
            <v xml:space="preserve">            BRAND FACTORY - SECURITY DEPOSIT - ABIDS - ATRIA MALL                                               </v>
          </cell>
          <cell r="D84">
            <v>50301</v>
          </cell>
          <cell r="H84">
            <v>50301</v>
          </cell>
          <cell r="J84">
            <v>-50301</v>
          </cell>
          <cell r="K84">
            <v>-50301</v>
          </cell>
        </row>
        <row r="85">
          <cell r="C85" t="str">
            <v xml:space="preserve">            BRAND FACTORY - SECURITY DEPOSIT - AHMEDABAD - CITY GOLD MALL                                       </v>
          </cell>
          <cell r="D85">
            <v>80190</v>
          </cell>
          <cell r="H85">
            <v>80190</v>
          </cell>
          <cell r="J85">
            <v>-80190</v>
          </cell>
          <cell r="K85">
            <v>-80190</v>
          </cell>
        </row>
        <row r="86">
          <cell r="C86" t="str">
            <v xml:space="preserve">            BRAND FACTORY - SECURITY DEPOSIT - ALLAHABAD - GALAXY PARK                                          </v>
          </cell>
          <cell r="D86">
            <v>44714</v>
          </cell>
          <cell r="H86">
            <v>44714</v>
          </cell>
          <cell r="J86">
            <v>-44714</v>
          </cell>
          <cell r="K86">
            <v>-44714</v>
          </cell>
        </row>
        <row r="87">
          <cell r="C87" t="str">
            <v xml:space="preserve">            BRAND FACTORY - SECURITY DEPOSIT - ASANSOL - SENTRUM MALL                                           </v>
          </cell>
          <cell r="D87">
            <v>109350</v>
          </cell>
          <cell r="H87">
            <v>109350</v>
          </cell>
          <cell r="J87">
            <v>-109350</v>
          </cell>
          <cell r="K87">
            <v>-109350</v>
          </cell>
        </row>
        <row r="88">
          <cell r="C88" t="str">
            <v xml:space="preserve">            BRAND FACTORY - SECURITY DEPOSIT - BANGALORE - KANAKPURA ROAD                                       </v>
          </cell>
          <cell r="D88">
            <v>109350</v>
          </cell>
          <cell r="H88">
            <v>109350</v>
          </cell>
          <cell r="J88">
            <v>-109350</v>
          </cell>
          <cell r="K88">
            <v>-109350</v>
          </cell>
        </row>
        <row r="89">
          <cell r="C89" t="str">
            <v xml:space="preserve">            BRAND FACTORY - SECURITY DEPOSIT - BANGALORE - MARATHAHALLI                                         </v>
          </cell>
          <cell r="D89">
            <v>111780</v>
          </cell>
          <cell r="H89">
            <v>111780</v>
          </cell>
          <cell r="J89">
            <v>-111780</v>
          </cell>
          <cell r="K89">
            <v>-111780</v>
          </cell>
        </row>
        <row r="90">
          <cell r="C90" t="str">
            <v xml:space="preserve">            BRAND FACTORY - SECURITY DEPOSIT - BANGALORE - SARJAPUR ROAD                                        </v>
          </cell>
          <cell r="D90">
            <v>95256</v>
          </cell>
          <cell r="H90">
            <v>95256</v>
          </cell>
          <cell r="J90">
            <v>-95256</v>
          </cell>
          <cell r="K90">
            <v>-95256</v>
          </cell>
        </row>
        <row r="91">
          <cell r="C91" t="str">
            <v xml:space="preserve">            BRAND FACTORY - SECURITY DEPOSIT - CHENNAI - PALLIKARANAI                                           </v>
          </cell>
          <cell r="D91">
            <v>52974</v>
          </cell>
          <cell r="H91">
            <v>52974</v>
          </cell>
          <cell r="J91">
            <v>-52974</v>
          </cell>
          <cell r="K91">
            <v>-52974</v>
          </cell>
        </row>
        <row r="92">
          <cell r="C92" t="str">
            <v xml:space="preserve">            BRAND FACTORY - SECURITY DEPOSIT - DEHRADUN - DARSHANI TOWERS                                       </v>
          </cell>
          <cell r="D92">
            <v>54675</v>
          </cell>
          <cell r="H92">
            <v>54675</v>
          </cell>
          <cell r="J92">
            <v>-54675</v>
          </cell>
          <cell r="K92">
            <v>-54675</v>
          </cell>
        </row>
        <row r="93">
          <cell r="C93" t="str">
            <v xml:space="preserve">            BRAND FACTORY - SECURITY DEPOSIT - GHAZIABAD - JAIPURIA SUNRISE                                     </v>
          </cell>
          <cell r="D93">
            <v>40000</v>
          </cell>
          <cell r="H93">
            <v>40000</v>
          </cell>
          <cell r="J93">
            <v>-40000</v>
          </cell>
          <cell r="K93">
            <v>-40000</v>
          </cell>
        </row>
        <row r="94">
          <cell r="C94" t="str">
            <v xml:space="preserve">            BRAND FACTORY - SECURITY DEPOSIT - GHAZIABAD - PACIFIC MALL -SAHI                                   </v>
          </cell>
          <cell r="D94">
            <v>40000</v>
          </cell>
          <cell r="H94">
            <v>40000</v>
          </cell>
          <cell r="J94">
            <v>-40000</v>
          </cell>
          <cell r="K94">
            <v>-40000</v>
          </cell>
        </row>
        <row r="95">
          <cell r="C95" t="str">
            <v xml:space="preserve">            BRAND FACTORY - SECURITY DEPOSIT - GUWHATI - PRITHVI PLANET                                         </v>
          </cell>
          <cell r="D95">
            <v>65610</v>
          </cell>
          <cell r="H95">
            <v>65610</v>
          </cell>
          <cell r="J95">
            <v>-65610</v>
          </cell>
          <cell r="K95">
            <v>-65610</v>
          </cell>
        </row>
        <row r="96">
          <cell r="C96" t="str">
            <v xml:space="preserve">            BRAND FACTORY - SECURITY DEPOSIT - HYDERABAD - DILSUKH NAGAR                                        </v>
          </cell>
          <cell r="D96">
            <v>110079</v>
          </cell>
          <cell r="H96">
            <v>110079</v>
          </cell>
          <cell r="J96">
            <v>-110079</v>
          </cell>
          <cell r="K96">
            <v>-110079</v>
          </cell>
        </row>
        <row r="97">
          <cell r="C97" t="str">
            <v xml:space="preserve">            BRAND FACTORY - SECURITY DEPOSIT - INDORE BPK SQUARE                                                </v>
          </cell>
          <cell r="D97">
            <v>86994</v>
          </cell>
          <cell r="H97">
            <v>86994</v>
          </cell>
          <cell r="J97">
            <v>-86994</v>
          </cell>
          <cell r="K97">
            <v>-86994</v>
          </cell>
        </row>
        <row r="98">
          <cell r="C98" t="str">
            <v xml:space="preserve">            BRAND FACTORY - SECURITY DEPOSIT - JAIPUR -SUNNY TRADE CENTER                                       </v>
          </cell>
          <cell r="D98">
            <v>36450</v>
          </cell>
          <cell r="H98">
            <v>36450</v>
          </cell>
          <cell r="J98">
            <v>-36450</v>
          </cell>
          <cell r="K98">
            <v>-36450</v>
          </cell>
        </row>
        <row r="99">
          <cell r="C99" t="str">
            <v xml:space="preserve">            BRAND FACTORY - SECURITY DEPOSIT - JAMMU - PRITHVI PLANET                                           </v>
          </cell>
          <cell r="D99">
            <v>77760</v>
          </cell>
          <cell r="H99">
            <v>77760</v>
          </cell>
          <cell r="J99">
            <v>-77760</v>
          </cell>
          <cell r="K99">
            <v>-77760</v>
          </cell>
        </row>
        <row r="100">
          <cell r="C100" t="str">
            <v xml:space="preserve">            BRAND FACTORY - SECURITY DEPOSIT - KANPUR- RAVE MOTI MALL                                           </v>
          </cell>
          <cell r="D100">
            <v>40000</v>
          </cell>
          <cell r="H100">
            <v>40000</v>
          </cell>
          <cell r="J100">
            <v>-40000</v>
          </cell>
          <cell r="K100">
            <v>-40000</v>
          </cell>
        </row>
        <row r="101">
          <cell r="C101" t="str">
            <v xml:space="preserve">            BRAND FACTORY - SECURITY DEPOSIT - KUKATPALLY                                                       </v>
          </cell>
          <cell r="D101">
            <v>58320</v>
          </cell>
          <cell r="H101">
            <v>58320</v>
          </cell>
          <cell r="J101">
            <v>-58320</v>
          </cell>
          <cell r="K101">
            <v>-58320</v>
          </cell>
        </row>
        <row r="102">
          <cell r="C102" t="str">
            <v xml:space="preserve">            BRAND FACTORY - SECURITY DEPOSIT - LUCKNOW SKY LAP                                                  </v>
          </cell>
          <cell r="D102">
            <v>30132</v>
          </cell>
          <cell r="H102">
            <v>30132</v>
          </cell>
          <cell r="J102">
            <v>-30132</v>
          </cell>
          <cell r="K102">
            <v>-30132</v>
          </cell>
        </row>
        <row r="103">
          <cell r="C103" t="str">
            <v xml:space="preserve">            BRAND FACTORY - SECURITY DEPOSIT - NEW DELHI - CITY SQUARE MALL                                     </v>
          </cell>
          <cell r="D103">
            <v>58320</v>
          </cell>
          <cell r="H103">
            <v>58320</v>
          </cell>
          <cell r="J103">
            <v>-58320</v>
          </cell>
          <cell r="K103">
            <v>-58320</v>
          </cell>
        </row>
        <row r="104">
          <cell r="C104" t="str">
            <v xml:space="preserve">            BRAND FACTORY - SECURITY DEPOSIT - NEW DELHI - VIKAS SURYA MALL                                     </v>
          </cell>
          <cell r="D104">
            <v>40000</v>
          </cell>
          <cell r="H104">
            <v>40000</v>
          </cell>
          <cell r="J104">
            <v>-40000</v>
          </cell>
          <cell r="K104">
            <v>-40000</v>
          </cell>
        </row>
        <row r="105">
          <cell r="C105" t="str">
            <v xml:space="preserve">            BRAND FACTORY - SECURITY DEPOSIT - PATNA - RAJA BAZAAR                                              </v>
          </cell>
          <cell r="D105">
            <v>43134</v>
          </cell>
          <cell r="H105">
            <v>43134</v>
          </cell>
          <cell r="J105">
            <v>-43134</v>
          </cell>
          <cell r="K105">
            <v>-43134</v>
          </cell>
        </row>
        <row r="106">
          <cell r="C106" t="str">
            <v xml:space="preserve">            BRAND FACTORY - SECURITY DEPOSIT - PATNA GODAVARI PALACE                                            </v>
          </cell>
          <cell r="D106">
            <v>76300</v>
          </cell>
          <cell r="H106">
            <v>76300</v>
          </cell>
          <cell r="J106">
            <v>-76300</v>
          </cell>
          <cell r="K106">
            <v>-76300</v>
          </cell>
        </row>
        <row r="107">
          <cell r="C107" t="str">
            <v xml:space="preserve">            BRAND FACTORY - SECURITY DEPOSIT - PUNE -PREMIER PLAZA -CHINCHAW                                    </v>
          </cell>
          <cell r="D107">
            <v>123930</v>
          </cell>
          <cell r="H107">
            <v>123930</v>
          </cell>
          <cell r="J107">
            <v>-123930</v>
          </cell>
          <cell r="K107">
            <v>-123930</v>
          </cell>
        </row>
        <row r="108">
          <cell r="C108" t="str">
            <v xml:space="preserve">            BRAND FACTORY - SECURITY DEPOSIT - RAJKOT - AASHIRWAD CITY CENTER                                   </v>
          </cell>
          <cell r="D108">
            <v>108378</v>
          </cell>
          <cell r="H108">
            <v>108378</v>
          </cell>
          <cell r="J108">
            <v>-108378</v>
          </cell>
          <cell r="K108">
            <v>-108378</v>
          </cell>
        </row>
        <row r="109">
          <cell r="C109" t="str">
            <v xml:space="preserve">            BRAND FACTORY - SECURITY DEPOSIT - SALEM -NARASUS MURALI TOWERS                                     </v>
          </cell>
          <cell r="D109">
            <v>72900</v>
          </cell>
          <cell r="H109">
            <v>72900</v>
          </cell>
          <cell r="J109">
            <v>-72900</v>
          </cell>
          <cell r="K109">
            <v>-72900</v>
          </cell>
        </row>
        <row r="110">
          <cell r="C110" t="str">
            <v xml:space="preserve">            BRAND FACTORY - SECURITY DEPOSIT - SECUNDERABAD - BEGUMPETH - GSSH                                  </v>
          </cell>
          <cell r="D110">
            <v>42282</v>
          </cell>
          <cell r="H110">
            <v>42282</v>
          </cell>
          <cell r="J110">
            <v>-42282</v>
          </cell>
          <cell r="K110">
            <v>-42282</v>
          </cell>
        </row>
        <row r="111">
          <cell r="C111" t="str">
            <v xml:space="preserve">            BRAND FACTORY - SECURITY DEPOSIT - SILIGURI - SF ROAD                                               </v>
          </cell>
          <cell r="D111">
            <v>80190</v>
          </cell>
          <cell r="H111">
            <v>80190</v>
          </cell>
          <cell r="J111">
            <v>-80190</v>
          </cell>
          <cell r="K111">
            <v>-80190</v>
          </cell>
        </row>
        <row r="112">
          <cell r="C112" t="str">
            <v xml:space="preserve">            BRAND FACTORY - SECURITY DEPOSIT - SURAT - VIP ROAD                                                 </v>
          </cell>
          <cell r="D112">
            <v>80190</v>
          </cell>
          <cell r="H112">
            <v>80190</v>
          </cell>
          <cell r="J112">
            <v>-80190</v>
          </cell>
          <cell r="K112">
            <v>-80190</v>
          </cell>
        </row>
        <row r="113">
          <cell r="C113" t="str">
            <v xml:space="preserve">            BRAND FACTORY - SECURITY DEPOSIT - THE CELEBRATION MA                                               </v>
          </cell>
          <cell r="D113">
            <v>82620</v>
          </cell>
          <cell r="H113">
            <v>82620</v>
          </cell>
          <cell r="J113">
            <v>-82620</v>
          </cell>
          <cell r="K113">
            <v>-82620</v>
          </cell>
        </row>
        <row r="114">
          <cell r="C114" t="str">
            <v xml:space="preserve">            BRAND FACTORY - SECURITY DEPOSIT - VADODARA - RAAMA ICON                                            </v>
          </cell>
          <cell r="D114">
            <v>103000</v>
          </cell>
          <cell r="H114">
            <v>103000</v>
          </cell>
          <cell r="J114">
            <v>-103000</v>
          </cell>
          <cell r="K114">
            <v>-103000</v>
          </cell>
        </row>
        <row r="115">
          <cell r="C115" t="str">
            <v xml:space="preserve">            BRAND FACTORY - SECURITY DEPOSIT - VISAKAPATNAM - SRIRAM NARAS                                      </v>
          </cell>
          <cell r="D115">
            <v>83106</v>
          </cell>
          <cell r="H115">
            <v>83106</v>
          </cell>
          <cell r="J115">
            <v>-83106</v>
          </cell>
          <cell r="K115">
            <v>-83106</v>
          </cell>
        </row>
        <row r="116">
          <cell r="C116" t="str">
            <v xml:space="preserve">            BRAND FACTORY - SECURITY DEPOSIT - ZIRAKHPUR - COSMOS PLAZA MALL                                    </v>
          </cell>
          <cell r="D116">
            <v>48600</v>
          </cell>
          <cell r="H116">
            <v>48600</v>
          </cell>
          <cell r="J116">
            <v>-48600</v>
          </cell>
          <cell r="K116">
            <v>-48600</v>
          </cell>
        </row>
        <row r="117">
          <cell r="C117" t="str">
            <v xml:space="preserve">            FF-F1EE-SECURITY DEPOSIT-SELAM NARASUS MURALI TOWER                                                 </v>
          </cell>
          <cell r="F117">
            <v>44712</v>
          </cell>
          <cell r="H117">
            <v>44712</v>
          </cell>
          <cell r="J117">
            <v>-44712</v>
          </cell>
          <cell r="K117">
            <v>-44712</v>
          </cell>
        </row>
        <row r="118">
          <cell r="C118" t="str">
            <v xml:space="preserve">            FF-F1FD-SECURITY DEPOSIT-GODAVARI PALACE                                                            </v>
          </cell>
          <cell r="F118">
            <v>50544</v>
          </cell>
          <cell r="H118">
            <v>50544</v>
          </cell>
          <cell r="J118">
            <v>-50544</v>
          </cell>
          <cell r="K118">
            <v>-50544</v>
          </cell>
        </row>
        <row r="119">
          <cell r="C119" t="str">
            <v xml:space="preserve">            FF-F1GD-SECURITY DEPOSIT-ZIRAKHPUR COSMOS PLAZA MALL                                                </v>
          </cell>
          <cell r="F119">
            <v>107406</v>
          </cell>
          <cell r="H119">
            <v>107406</v>
          </cell>
          <cell r="J119">
            <v>-107406</v>
          </cell>
          <cell r="K119">
            <v>-107406</v>
          </cell>
        </row>
        <row r="120">
          <cell r="C120" t="str">
            <v xml:space="preserve">            FF-F1GE-SECURITY DEPOSIT-PATNA RAJA BAZAAR                                                          </v>
          </cell>
          <cell r="F120">
            <v>37665</v>
          </cell>
          <cell r="H120">
            <v>37665</v>
          </cell>
          <cell r="J120">
            <v>-37665</v>
          </cell>
          <cell r="K120">
            <v>-37665</v>
          </cell>
        </row>
        <row r="121">
          <cell r="C121" t="str">
            <v xml:space="preserve">            FF-F1IF-SECURITY DEPOSIT-SURAT VIP ROAD                                                             </v>
          </cell>
          <cell r="F121">
            <v>94770</v>
          </cell>
          <cell r="H121">
            <v>94770</v>
          </cell>
          <cell r="J121">
            <v>-94770</v>
          </cell>
          <cell r="K121">
            <v>-94770</v>
          </cell>
        </row>
        <row r="122">
          <cell r="C122" t="str">
            <v xml:space="preserve">            FF-F1IG-SECURITY DEPOSIT-DEHRADUN DARSHNI TOWER                                                     </v>
          </cell>
          <cell r="F122">
            <v>53946</v>
          </cell>
          <cell r="H122">
            <v>53946</v>
          </cell>
          <cell r="J122">
            <v>-53946</v>
          </cell>
          <cell r="K122">
            <v>-53946</v>
          </cell>
        </row>
        <row r="123">
          <cell r="C123" t="str">
            <v xml:space="preserve">            FF-F1JD-SECURITY DEPOSIT-SILIGURI S F ROAD                                                          </v>
          </cell>
          <cell r="F123">
            <v>112266</v>
          </cell>
          <cell r="H123">
            <v>112266</v>
          </cell>
          <cell r="J123">
            <v>-112266</v>
          </cell>
          <cell r="K123">
            <v>-112266</v>
          </cell>
        </row>
        <row r="124">
          <cell r="C124" t="str">
            <v xml:space="preserve">            FF-F1KE-SECURITY DEPOSIT-JAIPUR SUNNY TRADE CENTER                                                  </v>
          </cell>
          <cell r="F124">
            <v>54918</v>
          </cell>
          <cell r="H124">
            <v>54918</v>
          </cell>
          <cell r="J124">
            <v>-54918</v>
          </cell>
          <cell r="K124">
            <v>-54918</v>
          </cell>
        </row>
        <row r="125">
          <cell r="C125" t="str">
            <v xml:space="preserve">            FF-F1LD-SECURITY DEPOSIT-HYDERABAD DILKUSH NAGAR                                                    </v>
          </cell>
          <cell r="F125">
            <v>142155</v>
          </cell>
          <cell r="H125">
            <v>142155</v>
          </cell>
          <cell r="J125">
            <v>-142155</v>
          </cell>
          <cell r="K125">
            <v>-142155</v>
          </cell>
        </row>
        <row r="126">
          <cell r="C126" t="str">
            <v xml:space="preserve">            FF-F1NE-SECURITY DEPOSIT-RAJKOT AASHIRWAD CITY CENTER                                               </v>
          </cell>
          <cell r="F126">
            <v>52488</v>
          </cell>
          <cell r="H126">
            <v>52488</v>
          </cell>
          <cell r="J126">
            <v>-52488</v>
          </cell>
          <cell r="K126">
            <v>-52488</v>
          </cell>
        </row>
        <row r="127">
          <cell r="C127" t="str">
            <v xml:space="preserve">            FF-F1NG-SECURITY DEPOSIT-GUWAHATI PRITHVI PLANET                                                    </v>
          </cell>
          <cell r="F127">
            <v>86022</v>
          </cell>
          <cell r="H127">
            <v>86022</v>
          </cell>
          <cell r="J127">
            <v>-86022</v>
          </cell>
          <cell r="K127">
            <v>-86022</v>
          </cell>
        </row>
        <row r="128">
          <cell r="C128" t="str">
            <v xml:space="preserve">            FF-F1OD-SECURITY DEPOSIT-BENGALORE SARJAPUR ROAD                                                    </v>
          </cell>
          <cell r="F128">
            <v>41796</v>
          </cell>
          <cell r="H128">
            <v>41796</v>
          </cell>
          <cell r="J128">
            <v>-41796</v>
          </cell>
          <cell r="K128">
            <v>-41796</v>
          </cell>
        </row>
        <row r="129">
          <cell r="C129" t="str">
            <v xml:space="preserve">            FF-F1OG-SECURITY DEPOSIT-ASANSOL SENTRUM MALL                                                       </v>
          </cell>
          <cell r="F129">
            <v>117369</v>
          </cell>
          <cell r="H129">
            <v>117369</v>
          </cell>
          <cell r="J129">
            <v>-117369</v>
          </cell>
          <cell r="K129">
            <v>-117369</v>
          </cell>
        </row>
        <row r="130">
          <cell r="C130" t="str">
            <v xml:space="preserve">            FF-F1QD-SECURITY DEPOSIT-BENGALORE KANAKPURA ROAD                                                   </v>
          </cell>
          <cell r="F130">
            <v>98415</v>
          </cell>
          <cell r="H130">
            <v>98415</v>
          </cell>
          <cell r="J130">
            <v>-98415</v>
          </cell>
          <cell r="K130">
            <v>-98415</v>
          </cell>
        </row>
        <row r="131">
          <cell r="C131" t="str">
            <v xml:space="preserve">            FF-F1RF-SECURITY DEPOSIT-KANPUR RAVE MOTI MALL                                                      </v>
          </cell>
          <cell r="F131">
            <v>54432</v>
          </cell>
          <cell r="H131">
            <v>54432</v>
          </cell>
          <cell r="J131">
            <v>-54432</v>
          </cell>
          <cell r="K131">
            <v>-54432</v>
          </cell>
        </row>
        <row r="132">
          <cell r="C132" t="str">
            <v xml:space="preserve">            FF-F1SG-SECURITY DEPOSIT-INDORE BPK SQARE                                                           </v>
          </cell>
          <cell r="F132">
            <v>82620</v>
          </cell>
          <cell r="H132">
            <v>82620</v>
          </cell>
          <cell r="J132">
            <v>-82620</v>
          </cell>
          <cell r="K132">
            <v>-82620</v>
          </cell>
        </row>
        <row r="133">
          <cell r="C133" t="str">
            <v xml:space="preserve">            FF-F1TD-SECURITY DEPOSIT-HYDERABAD KUKATPALLY                                                       </v>
          </cell>
          <cell r="F133">
            <v>76545</v>
          </cell>
          <cell r="H133">
            <v>76545</v>
          </cell>
          <cell r="J133">
            <v>-76545</v>
          </cell>
          <cell r="K133">
            <v>-76545</v>
          </cell>
        </row>
        <row r="134">
          <cell r="C134" t="str">
            <v xml:space="preserve">            FF-F1WG-SECURITY DEPOSIT-LUCKNOW SKY LAP                                                            </v>
          </cell>
          <cell r="F134">
            <v>47628</v>
          </cell>
          <cell r="H134">
            <v>47628</v>
          </cell>
          <cell r="J134">
            <v>-47628</v>
          </cell>
          <cell r="K134">
            <v>-47628</v>
          </cell>
        </row>
        <row r="135">
          <cell r="C135" t="str">
            <v xml:space="preserve">            FF-F1XG-SECURITY DEPOSIT-CHENNAI PALLIKARANAI                                                       </v>
          </cell>
          <cell r="F135">
            <v>57834</v>
          </cell>
          <cell r="H135">
            <v>57834</v>
          </cell>
          <cell r="J135">
            <v>-57834</v>
          </cell>
          <cell r="K135">
            <v>-57834</v>
          </cell>
        </row>
        <row r="136">
          <cell r="C136" t="str">
            <v xml:space="preserve">            FUTURE MARKET NETWORKS LTD - COSMOS MALL - CAM DEPOSIT                                              </v>
          </cell>
          <cell r="D136">
            <v>26220</v>
          </cell>
          <cell r="H136">
            <v>26220</v>
          </cell>
          <cell r="J136">
            <v>-26220</v>
          </cell>
          <cell r="K136">
            <v>-26220</v>
          </cell>
        </row>
        <row r="137">
          <cell r="C137" t="str">
            <v xml:space="preserve">            FUTURE MARKET NETWORKS LTD - COSMOS MALL - RENT -SECURITY DEPOSIT                                   </v>
          </cell>
          <cell r="D137">
            <v>154009</v>
          </cell>
          <cell r="H137">
            <v>154009</v>
          </cell>
          <cell r="J137">
            <v>-154009</v>
          </cell>
          <cell r="K137">
            <v>-154009</v>
          </cell>
        </row>
        <row r="138">
          <cell r="C138" t="str">
            <v xml:space="preserve">            G ARUNAKSHI -RENTAL DEPOSIT                                                                         </v>
          </cell>
          <cell r="D138">
            <v>4300000.5</v>
          </cell>
          <cell r="H138">
            <v>4300000.5</v>
          </cell>
          <cell r="J138">
            <v>-4300000.5</v>
          </cell>
          <cell r="K138">
            <v>-4300000.5</v>
          </cell>
        </row>
        <row r="139">
          <cell r="C139" t="str">
            <v xml:space="preserve">            GANGANARASAIAH ( SECURITY DEPOSIT)                                                                  </v>
          </cell>
          <cell r="D139">
            <v>57000</v>
          </cell>
          <cell r="H139">
            <v>57000</v>
          </cell>
          <cell r="J139">
            <v>-57000</v>
          </cell>
          <cell r="K139">
            <v>-57000</v>
          </cell>
        </row>
        <row r="140">
          <cell r="C140" t="str">
            <v xml:space="preserve">            GARUDAPPA (SECURITY DEPOSIT) SRI MARUTHI WATER SUPPLY                                               </v>
          </cell>
          <cell r="D140">
            <v>30000</v>
          </cell>
          <cell r="H140">
            <v>30000</v>
          </cell>
          <cell r="J140">
            <v>-30000</v>
          </cell>
          <cell r="K140">
            <v>-30000</v>
          </cell>
        </row>
        <row r="141">
          <cell r="C141" t="str">
            <v xml:space="preserve">            GOVINDRAJU  A - LAGGERE UNIT - SECURITY DEPOSIT                                                     </v>
          </cell>
          <cell r="E141">
            <v>270</v>
          </cell>
          <cell r="I141">
            <v>270</v>
          </cell>
          <cell r="J141">
            <v>0</v>
          </cell>
          <cell r="K141">
            <v>270</v>
          </cell>
        </row>
        <row r="142">
          <cell r="C142" t="str">
            <v xml:space="preserve">            LALITH FLAT - SECURITY DEPOSIT                                                                      </v>
          </cell>
          <cell r="D142">
            <v>100000</v>
          </cell>
          <cell r="G142">
            <v>100000</v>
          </cell>
          <cell r="J142">
            <v>0</v>
          </cell>
          <cell r="K142">
            <v>0</v>
          </cell>
        </row>
        <row r="143">
          <cell r="C143" t="str">
            <v xml:space="preserve">            LFS - FURUTE LIFE STYLE - SECURITY DEPOSIT - NAGPUR - POONAM MALL -VIP ROAD                         </v>
          </cell>
          <cell r="D143">
            <v>104312</v>
          </cell>
          <cell r="H143">
            <v>104312</v>
          </cell>
          <cell r="J143">
            <v>-104312</v>
          </cell>
          <cell r="K143">
            <v>-104312</v>
          </cell>
        </row>
        <row r="144">
          <cell r="C144" t="str">
            <v xml:space="preserve">            LFS - FUTURE LIFE STYLE - SECURITY DEPOSIT -  MUMBAI - VIKHROLI  247 PARK -                         </v>
          </cell>
          <cell r="D144">
            <v>216400</v>
          </cell>
          <cell r="H144">
            <v>216400</v>
          </cell>
          <cell r="J144">
            <v>-216400</v>
          </cell>
          <cell r="K144">
            <v>-216400</v>
          </cell>
        </row>
        <row r="145">
          <cell r="C145" t="str">
            <v xml:space="preserve">            LFS - FUTURE LIFE STYLE - SECURITY DEPOSIT -  RANCHI (SAVYRAJ MALL)                                 </v>
          </cell>
          <cell r="D145">
            <v>180900</v>
          </cell>
          <cell r="H145">
            <v>180900</v>
          </cell>
          <cell r="J145">
            <v>-180900</v>
          </cell>
          <cell r="K145">
            <v>-180900</v>
          </cell>
        </row>
        <row r="146">
          <cell r="C146" t="str">
            <v xml:space="preserve">            LFS - FUTURE LIFE STYLE - SECURITY DEPOSIT-  CENTRE MALL ( PIMPRI CITY)                             </v>
          </cell>
          <cell r="D146">
            <v>184210</v>
          </cell>
          <cell r="H146">
            <v>184210</v>
          </cell>
          <cell r="J146">
            <v>-184210</v>
          </cell>
          <cell r="K146">
            <v>-184210</v>
          </cell>
        </row>
        <row r="147">
          <cell r="C147" t="str">
            <v xml:space="preserve">            LFS - FUTURE LIFE STYLE - SECURITY DEPOSIT - CT SILLIGURI- COSMOS MALL                              </v>
          </cell>
          <cell r="D147">
            <v>221900</v>
          </cell>
          <cell r="H147">
            <v>221900</v>
          </cell>
          <cell r="J147">
            <v>-221900</v>
          </cell>
          <cell r="K147">
            <v>-221900</v>
          </cell>
        </row>
        <row r="148">
          <cell r="C148" t="str">
            <v xml:space="preserve">            LFS - FUTURE LIFE STYLE - SECURITY DEPOSIT - CT-PUNE (AMANORA TOWN CENTER)                          </v>
          </cell>
          <cell r="D148">
            <v>188600</v>
          </cell>
          <cell r="H148">
            <v>188600</v>
          </cell>
          <cell r="J148">
            <v>-188600</v>
          </cell>
          <cell r="K148">
            <v>-188600</v>
          </cell>
        </row>
        <row r="149">
          <cell r="C149" t="str">
            <v xml:space="preserve">            LFS - FUTURE LIFE STYLE - SECURITY DEPOSIT - DAHISAR - THAKUR MALL                                  </v>
          </cell>
          <cell r="D149">
            <v>97653</v>
          </cell>
          <cell r="H149">
            <v>97653</v>
          </cell>
          <cell r="J149">
            <v>-97653</v>
          </cell>
          <cell r="K149">
            <v>-97653</v>
          </cell>
        </row>
        <row r="150">
          <cell r="C150" t="str">
            <v xml:space="preserve">            LFS - FUTURE LIFE STYLE - SECURITY DEPOSIT - GACHIBOWLI ( HYDERABAD)                                </v>
          </cell>
          <cell r="D150">
            <v>201965</v>
          </cell>
          <cell r="H150">
            <v>201965</v>
          </cell>
          <cell r="J150">
            <v>-201965</v>
          </cell>
          <cell r="K150">
            <v>-201965</v>
          </cell>
        </row>
        <row r="151">
          <cell r="C151" t="str">
            <v xml:space="preserve">            LFS - FUTURE LIFE STYLE - SECURITY DEPOSIT - GUWAHATI -  EXOTICA GREENS                             </v>
          </cell>
          <cell r="D151">
            <v>288522</v>
          </cell>
          <cell r="H151">
            <v>288522</v>
          </cell>
          <cell r="J151">
            <v>-288522</v>
          </cell>
          <cell r="K151">
            <v>-288522</v>
          </cell>
        </row>
        <row r="152">
          <cell r="C152" t="str">
            <v xml:space="preserve">            LFS - FUTURE LIFE STYLE - SECURITY DEPOSIT - HYDERABAD - G.S. CENTER POINT                          </v>
          </cell>
          <cell r="D152">
            <v>122067</v>
          </cell>
          <cell r="H152">
            <v>122067</v>
          </cell>
          <cell r="J152">
            <v>-122067</v>
          </cell>
          <cell r="K152">
            <v>-122067</v>
          </cell>
        </row>
        <row r="153">
          <cell r="C153" t="str">
            <v xml:space="preserve">            LFS - FUTURE LIFE STYLE - SECURITY DEPOSIT - HYDERABAD - GSM MALL- CHANDANA                         </v>
          </cell>
          <cell r="D153">
            <v>186400</v>
          </cell>
          <cell r="H153">
            <v>186400</v>
          </cell>
          <cell r="J153">
            <v>-186400</v>
          </cell>
          <cell r="K153">
            <v>-186400</v>
          </cell>
        </row>
        <row r="154">
          <cell r="C154" t="str">
            <v xml:space="preserve">            LFS - FUTURE LIFE STYLE - SECURITY DEPOSIT - KOCHI, M.G ROAD-CENTRE SQUARE                          </v>
          </cell>
          <cell r="D154">
            <v>155358</v>
          </cell>
          <cell r="H154">
            <v>155358</v>
          </cell>
          <cell r="J154">
            <v>-155358</v>
          </cell>
          <cell r="K154">
            <v>-155358</v>
          </cell>
        </row>
        <row r="155">
          <cell r="C155" t="str">
            <v xml:space="preserve">            LFS - FUTURE LIFE STYLE - SECURITY DEPOSIT - LUCKNOW - SAHARA GANJ                                  </v>
          </cell>
          <cell r="D155">
            <v>66582</v>
          </cell>
          <cell r="H155">
            <v>66582</v>
          </cell>
          <cell r="J155">
            <v>-66582</v>
          </cell>
          <cell r="K155">
            <v>-66582</v>
          </cell>
        </row>
        <row r="156">
          <cell r="C156" t="str">
            <v xml:space="preserve">            LFS - FUTURE LIFE STYLE - SECURITY DEPOSIT - NEW DELHI (ROHINI)                                     </v>
          </cell>
          <cell r="D156">
            <v>166400</v>
          </cell>
          <cell r="H156">
            <v>166400</v>
          </cell>
          <cell r="J156">
            <v>-166400</v>
          </cell>
          <cell r="K156">
            <v>-166400</v>
          </cell>
        </row>
        <row r="157">
          <cell r="C157" t="str">
            <v xml:space="preserve">            LFS - FUTURE LIFE STYLE - SECURITY DEPOSIT - RNT MARG -NEAR RIGAL ( INDORE)                         </v>
          </cell>
          <cell r="D157">
            <v>190868</v>
          </cell>
          <cell r="H157">
            <v>190868</v>
          </cell>
          <cell r="J157">
            <v>-190868</v>
          </cell>
          <cell r="K157">
            <v>-190868</v>
          </cell>
        </row>
        <row r="158">
          <cell r="C158" t="str">
            <v xml:space="preserve">            LFS - FUTURE LIFE STYLE - SECURITY DEPOSIT - SAHEED NAGAR ( BHUBANESHWAR)                           </v>
          </cell>
          <cell r="D158">
            <v>179771</v>
          </cell>
          <cell r="H158">
            <v>179771</v>
          </cell>
          <cell r="J158">
            <v>-179771</v>
          </cell>
          <cell r="K158">
            <v>-179771</v>
          </cell>
        </row>
        <row r="159">
          <cell r="C159" t="str">
            <v xml:space="preserve">            LFS - FUTURE LIFE STYLE - SECURITY DEPOSIT - SPECTRUM MALL- BANGALORE                               </v>
          </cell>
          <cell r="D159">
            <v>285200</v>
          </cell>
          <cell r="H159">
            <v>285200</v>
          </cell>
          <cell r="J159">
            <v>-285200</v>
          </cell>
          <cell r="K159">
            <v>-285200</v>
          </cell>
        </row>
        <row r="160">
          <cell r="C160" t="str">
            <v xml:space="preserve">            LFS - FUTURE LIFE STYLE - SECURITY DEPOSIT (GURGAON)                                                </v>
          </cell>
          <cell r="D160">
            <v>145371</v>
          </cell>
          <cell r="H160">
            <v>145371</v>
          </cell>
          <cell r="J160">
            <v>-145371</v>
          </cell>
          <cell r="K160">
            <v>-145371</v>
          </cell>
        </row>
        <row r="161">
          <cell r="C161" t="str">
            <v xml:space="preserve">            LFS - FUTURE LIFE STYLE - SECURITY DEPOSIT (RAIPUR)                                                 </v>
          </cell>
          <cell r="D161">
            <v>197500</v>
          </cell>
          <cell r="H161">
            <v>197500</v>
          </cell>
          <cell r="J161">
            <v>-197500</v>
          </cell>
          <cell r="K161">
            <v>-197500</v>
          </cell>
        </row>
        <row r="162">
          <cell r="C162" t="str">
            <v xml:space="preserve">            LFS - FUTURE LIFE STYLE- SECURITY DEPOSIT - KUKATPALLY ( HYDERABAD)                                 </v>
          </cell>
          <cell r="D162">
            <v>215282</v>
          </cell>
          <cell r="H162">
            <v>215282</v>
          </cell>
          <cell r="J162">
            <v>-215282</v>
          </cell>
          <cell r="K162">
            <v>-215282</v>
          </cell>
        </row>
        <row r="163">
          <cell r="C163" t="str">
            <v xml:space="preserve">            LFS - FUTURE LIFE STYLE- SECURITY DEPOSIT (AHMEDABAD)                                               </v>
          </cell>
          <cell r="D163">
            <v>157562</v>
          </cell>
          <cell r="H163">
            <v>157562</v>
          </cell>
          <cell r="J163">
            <v>-157562</v>
          </cell>
          <cell r="K163">
            <v>-157562</v>
          </cell>
        </row>
        <row r="164">
          <cell r="C164" t="str">
            <v xml:space="preserve">            LFS - FUTURE LIFE STYLE- SECURITY DEPOSIT (J P NGR BANGALORE)                                       </v>
          </cell>
          <cell r="D164">
            <v>194198</v>
          </cell>
          <cell r="H164">
            <v>194198</v>
          </cell>
          <cell r="J164">
            <v>-194198</v>
          </cell>
          <cell r="K164">
            <v>-194198</v>
          </cell>
        </row>
        <row r="165">
          <cell r="C165" t="str">
            <v xml:space="preserve">            LFS - FUTURE LIFE STYLE- SECURITY DEPOSIT (JAIPUR)                                                  </v>
          </cell>
          <cell r="D165">
            <v>126505</v>
          </cell>
          <cell r="H165">
            <v>126505</v>
          </cell>
          <cell r="J165">
            <v>-126505</v>
          </cell>
          <cell r="K165">
            <v>-126505</v>
          </cell>
        </row>
        <row r="166">
          <cell r="C166" t="str">
            <v xml:space="preserve">            LFS - FUTURE LIFE STYLE- SECURITY DEPOSIT (KRD PUNE)                                                </v>
          </cell>
          <cell r="D166">
            <v>272986</v>
          </cell>
          <cell r="H166">
            <v>272986</v>
          </cell>
          <cell r="J166">
            <v>-272986</v>
          </cell>
          <cell r="K166">
            <v>-272986</v>
          </cell>
        </row>
        <row r="167">
          <cell r="C167" t="str">
            <v xml:space="preserve">            LFS - FUTURE LIFE STYLE- SECURITY DEPOSIT (SURAT)                                                   </v>
          </cell>
          <cell r="D167">
            <v>204164</v>
          </cell>
          <cell r="H167">
            <v>204164</v>
          </cell>
          <cell r="J167">
            <v>-204164</v>
          </cell>
          <cell r="K167">
            <v>-204164</v>
          </cell>
        </row>
        <row r="168">
          <cell r="C168" t="str">
            <v xml:space="preserve">            LFS - FUTURE LIFE STYLE- SECURITY DEPOSIT (VISHAKAPATNAM)                                           </v>
          </cell>
          <cell r="D168">
            <v>55485</v>
          </cell>
          <cell r="H168">
            <v>55485</v>
          </cell>
          <cell r="J168">
            <v>-55485</v>
          </cell>
          <cell r="K168">
            <v>-55485</v>
          </cell>
        </row>
        <row r="169">
          <cell r="C169" t="str">
            <v xml:space="preserve">            LFS - FUTURE LIFE STYLE- SECURITY DEPOSIT- ASCENT MALL (PUNE)                                       </v>
          </cell>
          <cell r="D169">
            <v>199746</v>
          </cell>
          <cell r="H169">
            <v>199746</v>
          </cell>
          <cell r="J169">
            <v>-199746</v>
          </cell>
          <cell r="K169">
            <v>-199746</v>
          </cell>
        </row>
        <row r="170">
          <cell r="C170" t="str">
            <v xml:space="preserve">            LFS - FUTURE LIFE STYLE- SECURITY DEPOSIT -FRAZER ROAD (PATNA)                                      </v>
          </cell>
          <cell r="D170">
            <v>172004</v>
          </cell>
          <cell r="H170">
            <v>172004</v>
          </cell>
          <cell r="J170">
            <v>-172004</v>
          </cell>
          <cell r="K170">
            <v>-172004</v>
          </cell>
        </row>
        <row r="171">
          <cell r="C171" t="str">
            <v xml:space="preserve">            LFS - FUTURE LIFE STYLE- SECURITY DEPOSIT -METRO EMPORIUM (KOLKATA)                                 </v>
          </cell>
          <cell r="D171">
            <v>170900</v>
          </cell>
          <cell r="H171">
            <v>170900</v>
          </cell>
          <cell r="J171">
            <v>-170900</v>
          </cell>
          <cell r="K171">
            <v>-170900</v>
          </cell>
        </row>
        <row r="172">
          <cell r="C172" t="str">
            <v xml:space="preserve">            LFS - FUTURE LIFE STYLE- SECURITY DEPOSIT SOUL SPACE SPIRIT (BANGALORE)                             </v>
          </cell>
          <cell r="D172">
            <v>199746</v>
          </cell>
          <cell r="H172">
            <v>199746</v>
          </cell>
          <cell r="J172">
            <v>-199746</v>
          </cell>
          <cell r="K172">
            <v>-199746</v>
          </cell>
        </row>
        <row r="173">
          <cell r="C173" t="str">
            <v xml:space="preserve">            LFS- FUTURE  LIFE STYLE - SECURITY DEPOSIT- BANGALORE - RESIDENCY ROAD                              </v>
          </cell>
          <cell r="D173">
            <v>147600</v>
          </cell>
          <cell r="H173">
            <v>147600</v>
          </cell>
          <cell r="J173">
            <v>-147600</v>
          </cell>
          <cell r="K173">
            <v>-147600</v>
          </cell>
        </row>
        <row r="174">
          <cell r="C174" t="str">
            <v xml:space="preserve">            MOHAMMED MAQSOOD - SECURITY DEPOSIT                                                                 </v>
          </cell>
          <cell r="D174">
            <v>1500000</v>
          </cell>
          <cell r="H174">
            <v>1500000</v>
          </cell>
          <cell r="J174">
            <v>-1500000</v>
          </cell>
          <cell r="K174">
            <v>-1500000</v>
          </cell>
        </row>
        <row r="175">
          <cell r="C175" t="str">
            <v xml:space="preserve">            MOHAMMED MASOOD - SECURITY DEPOSIT                                                                  </v>
          </cell>
          <cell r="D175">
            <v>1500000</v>
          </cell>
          <cell r="H175">
            <v>1500000</v>
          </cell>
          <cell r="J175">
            <v>-1500000</v>
          </cell>
          <cell r="K175">
            <v>-1500000</v>
          </cell>
        </row>
        <row r="176">
          <cell r="C176" t="str">
            <v xml:space="preserve">            SECURITY DEPOSITE MSEDL - PUNE FACTORY CONSUMER NO.160254541637                                     </v>
          </cell>
          <cell r="D176">
            <v>10000</v>
          </cell>
          <cell r="H176">
            <v>10000</v>
          </cell>
          <cell r="J176">
            <v>-10000</v>
          </cell>
          <cell r="K176">
            <v>-10000</v>
          </cell>
        </row>
        <row r="177">
          <cell r="C177" t="str">
            <v xml:space="preserve">            TELEPHONE DEPOSIT                                                                                   </v>
          </cell>
          <cell r="D177">
            <v>9275</v>
          </cell>
          <cell r="H177">
            <v>9275</v>
          </cell>
          <cell r="J177">
            <v>-9275</v>
          </cell>
          <cell r="K177">
            <v>-9275</v>
          </cell>
        </row>
        <row r="178">
          <cell r="C178" t="str">
            <v xml:space="preserve">            TELEPHONE DEPOSIT- TG PALYA                                                                         </v>
          </cell>
          <cell r="D178">
            <v>1500</v>
          </cell>
          <cell r="G178">
            <v>1400</v>
          </cell>
          <cell r="H178">
            <v>100</v>
          </cell>
          <cell r="J178">
            <v>-100</v>
          </cell>
          <cell r="K178">
            <v>-100</v>
          </cell>
        </row>
        <row r="179">
          <cell r="C179" t="str">
            <v xml:space="preserve">        PICASSO INTERNATIONAL -FIXED DEPOSIT                                                                </v>
          </cell>
          <cell r="G179">
            <v>500000</v>
          </cell>
          <cell r="I179">
            <v>500000</v>
          </cell>
          <cell r="J179">
            <v>0</v>
          </cell>
          <cell r="K179">
            <v>500000</v>
          </cell>
        </row>
        <row r="180">
          <cell r="C180" t="str">
            <v xml:space="preserve">    LOANS &amp; ADVANCES (ASSET)</v>
          </cell>
          <cell r="D180">
            <v>1026755.44</v>
          </cell>
          <cell r="F180">
            <v>280682.02</v>
          </cell>
          <cell r="G180">
            <v>57592.35</v>
          </cell>
          <cell r="H180">
            <v>1249845.1100000001</v>
          </cell>
          <cell r="J180">
            <v>-1249845.1100000001</v>
          </cell>
          <cell r="K180">
            <v>-1249845.1100000001</v>
          </cell>
        </row>
        <row r="181">
          <cell r="C181" t="str">
            <v xml:space="preserve">        OTHER CURRENT ASSETS</v>
          </cell>
          <cell r="D181">
            <v>1026755.44</v>
          </cell>
          <cell r="F181">
            <v>280682.02</v>
          </cell>
          <cell r="G181">
            <v>57592.35</v>
          </cell>
          <cell r="H181">
            <v>1249845.1100000001</v>
          </cell>
          <cell r="J181">
            <v>-1249845.1100000001</v>
          </cell>
          <cell r="K181">
            <v>-1249845.1100000001</v>
          </cell>
        </row>
        <row r="182">
          <cell r="C182" t="str">
            <v xml:space="preserve">            INTEREST  ACCURED  ON BANK FD                                                                       </v>
          </cell>
          <cell r="D182">
            <v>69615</v>
          </cell>
          <cell r="G182">
            <v>49835.35</v>
          </cell>
          <cell r="H182">
            <v>19779.650000000001</v>
          </cell>
          <cell r="J182">
            <v>-19779.650000000001</v>
          </cell>
          <cell r="K182">
            <v>-19779.650000000001</v>
          </cell>
        </row>
        <row r="183">
          <cell r="C183" t="str">
            <v xml:space="preserve">            TCS RECEIAVBLE PURCHASE                                                                             </v>
          </cell>
          <cell r="D183">
            <v>15925.63</v>
          </cell>
          <cell r="F183">
            <v>6463.57</v>
          </cell>
          <cell r="H183">
            <v>22389.200000000001</v>
          </cell>
          <cell r="J183">
            <v>-22389.200000000001</v>
          </cell>
          <cell r="K183">
            <v>-22389.200000000001</v>
          </cell>
        </row>
        <row r="184">
          <cell r="C184" t="str">
            <v xml:space="preserve">            TDS-DEDUCTED RECEIVABLE                                                                             </v>
          </cell>
          <cell r="D184">
            <v>941214.81</v>
          </cell>
          <cell r="F184">
            <v>274218.45</v>
          </cell>
          <cell r="G184">
            <v>7757</v>
          </cell>
          <cell r="H184">
            <v>1207676.26</v>
          </cell>
          <cell r="J184">
            <v>-1207676.26</v>
          </cell>
          <cell r="K184">
            <v>-1207676.26</v>
          </cell>
        </row>
        <row r="185">
          <cell r="C185" t="str">
            <v xml:space="preserve">    PROVISION</v>
          </cell>
          <cell r="E185">
            <v>86524175.810000002</v>
          </cell>
          <cell r="F185">
            <v>91692783</v>
          </cell>
          <cell r="G185">
            <v>3542531</v>
          </cell>
          <cell r="H185">
            <v>1626076.19</v>
          </cell>
          <cell r="J185">
            <v>-1626076.19</v>
          </cell>
          <cell r="K185">
            <v>-1626076.19</v>
          </cell>
        </row>
        <row r="186">
          <cell r="C186" t="str">
            <v xml:space="preserve">        SAMPLES</v>
          </cell>
          <cell r="D186">
            <v>3199830.19</v>
          </cell>
          <cell r="F186">
            <v>1910331</v>
          </cell>
          <cell r="G186">
            <v>3542531</v>
          </cell>
          <cell r="H186">
            <v>1567630.19</v>
          </cell>
          <cell r="J186">
            <v>-1567630.19</v>
          </cell>
          <cell r="K186">
            <v>-1567630.19</v>
          </cell>
        </row>
        <row r="187">
          <cell r="C187" t="str">
            <v xml:space="preserve">            ALEKH APPEARLS - SAMPLES      -GUWAHATI</v>
          </cell>
          <cell r="D187">
            <v>1507404.19</v>
          </cell>
          <cell r="F187">
            <v>422324</v>
          </cell>
          <cell r="G187">
            <v>1575300</v>
          </cell>
          <cell r="H187">
            <v>354428.19</v>
          </cell>
          <cell r="J187">
            <v>-354428.19</v>
          </cell>
          <cell r="K187">
            <v>-354428.19</v>
          </cell>
        </row>
        <row r="188">
          <cell r="C188" t="str">
            <v xml:space="preserve">            ALTO ENTERPRISES - SAMPLES    -MUMBAI</v>
          </cell>
          <cell r="D188">
            <v>589290</v>
          </cell>
          <cell r="F188">
            <v>342965</v>
          </cell>
          <cell r="G188">
            <v>594172</v>
          </cell>
          <cell r="H188">
            <v>338083</v>
          </cell>
          <cell r="J188">
            <v>-338083</v>
          </cell>
          <cell r="K188">
            <v>-338083</v>
          </cell>
        </row>
        <row r="189">
          <cell r="C189" t="str">
            <v xml:space="preserve">            KS SELECTIONS PRIVATE LIMITED (SAMPLES) -DELHI</v>
          </cell>
          <cell r="D189">
            <v>92029</v>
          </cell>
          <cell r="F189">
            <v>457753</v>
          </cell>
          <cell r="G189">
            <v>423677</v>
          </cell>
          <cell r="H189">
            <v>126105</v>
          </cell>
          <cell r="J189">
            <v>-126105</v>
          </cell>
          <cell r="K189">
            <v>-126105</v>
          </cell>
        </row>
        <row r="190">
          <cell r="C190" t="str">
            <v xml:space="preserve">            LIBERTY MARKETERS - SAMPLES   -ERNAKULAM</v>
          </cell>
          <cell r="E190">
            <v>3891</v>
          </cell>
          <cell r="F190">
            <v>188904</v>
          </cell>
          <cell r="G190">
            <v>188904</v>
          </cell>
          <cell r="I190">
            <v>3891</v>
          </cell>
          <cell r="J190">
            <v>0</v>
          </cell>
          <cell r="K190">
            <v>3891</v>
          </cell>
        </row>
        <row r="191">
          <cell r="C191" t="str">
            <v xml:space="preserve">            S HARLALKA  ( SAMPLES )       -KOLKATTA</v>
          </cell>
          <cell r="D191">
            <v>249422</v>
          </cell>
          <cell r="F191">
            <v>164999</v>
          </cell>
          <cell r="G191">
            <v>36006</v>
          </cell>
          <cell r="H191">
            <v>378415</v>
          </cell>
          <cell r="J191">
            <v>-378415</v>
          </cell>
          <cell r="K191">
            <v>-378415</v>
          </cell>
        </row>
        <row r="192">
          <cell r="C192" t="str">
            <v xml:space="preserve">            S.E ENTPRRISES - SAMPLES      -PATNA</v>
          </cell>
          <cell r="D192">
            <v>212230</v>
          </cell>
          <cell r="G192">
            <v>212230</v>
          </cell>
          <cell r="J192">
            <v>0</v>
          </cell>
          <cell r="K192">
            <v>0</v>
          </cell>
        </row>
        <row r="193">
          <cell r="C193" t="str">
            <v xml:space="preserve">            SONU AGENCIES ( CHANDIGARH ) SAMPLES -CHANDIGARH</v>
          </cell>
          <cell r="D193">
            <v>553346</v>
          </cell>
          <cell r="F193">
            <v>333386</v>
          </cell>
          <cell r="G193">
            <v>512242</v>
          </cell>
          <cell r="H193">
            <v>374490</v>
          </cell>
          <cell r="J193">
            <v>-374490</v>
          </cell>
          <cell r="K193">
            <v>-374490</v>
          </cell>
        </row>
        <row r="194">
          <cell r="C194" t="str">
            <v xml:space="preserve">        LFS &amp; SIS SALES PROVISION                                                                           </v>
          </cell>
          <cell r="E194">
            <v>89782452</v>
          </cell>
          <cell r="F194">
            <v>89782452</v>
          </cell>
          <cell r="J194">
            <v>0</v>
          </cell>
          <cell r="K194">
            <v>0</v>
          </cell>
        </row>
        <row r="195">
          <cell r="C195" t="str">
            <v xml:space="preserve">        T BASE DIST. SAMPLE MOVEMENT                                                                        </v>
          </cell>
          <cell r="D195">
            <v>58446</v>
          </cell>
          <cell r="H195">
            <v>58446</v>
          </cell>
          <cell r="J195">
            <v>-58446</v>
          </cell>
          <cell r="K195">
            <v>-58446</v>
          </cell>
        </row>
        <row r="196">
          <cell r="C196" t="str">
            <v xml:space="preserve">    STAFF AND LABOUR ADVANCE</v>
          </cell>
          <cell r="D196">
            <v>790146</v>
          </cell>
          <cell r="F196">
            <v>530988</v>
          </cell>
          <cell r="G196">
            <v>606680</v>
          </cell>
          <cell r="H196">
            <v>714454</v>
          </cell>
          <cell r="J196">
            <v>-714454</v>
          </cell>
          <cell r="K196">
            <v>-714454</v>
          </cell>
        </row>
        <row r="197">
          <cell r="C197" t="str">
            <v xml:space="preserve">        STAFF AND LABOUR ADVANCE</v>
          </cell>
          <cell r="D197">
            <v>790146</v>
          </cell>
          <cell r="F197">
            <v>530988</v>
          </cell>
          <cell r="G197">
            <v>606680</v>
          </cell>
          <cell r="H197">
            <v>714454</v>
          </cell>
          <cell r="J197">
            <v>-714454</v>
          </cell>
          <cell r="K197">
            <v>-714454</v>
          </cell>
        </row>
        <row r="198">
          <cell r="C198" t="str">
            <v xml:space="preserve">            AMIT DARJI- T BASE EXPENSES                                                                         </v>
          </cell>
          <cell r="E198">
            <v>11600</v>
          </cell>
          <cell r="F198">
            <v>40970</v>
          </cell>
          <cell r="G198">
            <v>29370</v>
          </cell>
          <cell r="J198">
            <v>0</v>
          </cell>
          <cell r="K198">
            <v>0</v>
          </cell>
        </row>
        <row r="199">
          <cell r="C199" t="str">
            <v xml:space="preserve">            AMITH MODAL SALARY ADVANCE                                                                          </v>
          </cell>
          <cell r="D199">
            <v>329788</v>
          </cell>
          <cell r="H199">
            <v>329788</v>
          </cell>
          <cell r="J199">
            <v>-329788</v>
          </cell>
          <cell r="K199">
            <v>-329788</v>
          </cell>
        </row>
        <row r="200">
          <cell r="C200" t="str">
            <v xml:space="preserve">            ANANDA KUMAR DEVGOSWAMI ( TS 824 ) SALARY ADVANCE                                                   </v>
          </cell>
          <cell r="D200">
            <v>6926</v>
          </cell>
          <cell r="F200">
            <v>1000</v>
          </cell>
          <cell r="G200">
            <v>12926</v>
          </cell>
          <cell r="I200">
            <v>5000</v>
          </cell>
          <cell r="J200">
            <v>0</v>
          </cell>
          <cell r="K200">
            <v>5000</v>
          </cell>
        </row>
        <row r="201">
          <cell r="C201" t="str">
            <v xml:space="preserve">            BHUPEN SARKAR  - SILLIGURI STORES- SALARY ADVANCE                                                   </v>
          </cell>
          <cell r="D201">
            <v>15000</v>
          </cell>
          <cell r="G201">
            <v>8000</v>
          </cell>
          <cell r="H201">
            <v>7000</v>
          </cell>
          <cell r="J201">
            <v>-7000</v>
          </cell>
          <cell r="K201">
            <v>-7000</v>
          </cell>
        </row>
        <row r="202">
          <cell r="C202" t="str">
            <v xml:space="preserve">            CHETHAN A/C SALARY ADVANCE                                                                          </v>
          </cell>
          <cell r="E202">
            <v>10000</v>
          </cell>
          <cell r="F202">
            <v>10000</v>
          </cell>
          <cell r="J202">
            <v>0</v>
          </cell>
          <cell r="K202">
            <v>0</v>
          </cell>
        </row>
        <row r="203">
          <cell r="C203" t="str">
            <v xml:space="preserve">            DIWAKAR SALARY ADVANCE                                                                              </v>
          </cell>
          <cell r="D203">
            <v>14100</v>
          </cell>
          <cell r="F203">
            <v>500</v>
          </cell>
          <cell r="H203">
            <v>14600</v>
          </cell>
          <cell r="J203">
            <v>-14600</v>
          </cell>
          <cell r="K203">
            <v>-14600</v>
          </cell>
        </row>
        <row r="204">
          <cell r="C204" t="str">
            <v xml:space="preserve">            FRANCIS (FG STORE) - SALARY ADVANCE                                                                 </v>
          </cell>
          <cell r="D204">
            <v>53276</v>
          </cell>
          <cell r="F204">
            <v>17200</v>
          </cell>
          <cell r="G204">
            <v>70476</v>
          </cell>
          <cell r="J204">
            <v>0</v>
          </cell>
          <cell r="K204">
            <v>0</v>
          </cell>
        </row>
        <row r="205">
          <cell r="C205" t="str">
            <v xml:space="preserve">            HINDI WORKERS INTERSTATE TUMKUR AND TGP-ADVANCE PAID                                                </v>
          </cell>
          <cell r="D205">
            <v>133384</v>
          </cell>
          <cell r="H205">
            <v>133384</v>
          </cell>
          <cell r="J205">
            <v>-133384</v>
          </cell>
          <cell r="K205">
            <v>-133384</v>
          </cell>
        </row>
        <row r="206">
          <cell r="C206" t="str">
            <v xml:space="preserve">            JAGANATH K B - P M - TS  0459- SALARY ADVANCE                                                       </v>
          </cell>
          <cell r="F206">
            <v>1178</v>
          </cell>
          <cell r="H206">
            <v>1178</v>
          </cell>
          <cell r="J206">
            <v>-1178</v>
          </cell>
          <cell r="K206">
            <v>-1178</v>
          </cell>
        </row>
        <row r="207">
          <cell r="C207" t="str">
            <v xml:space="preserve">            JAYAVANT GILBILIE- ASM - SALARY ADVANCE                                                             </v>
          </cell>
          <cell r="D207">
            <v>8435</v>
          </cell>
          <cell r="H207">
            <v>8435</v>
          </cell>
          <cell r="J207">
            <v>-8435</v>
          </cell>
          <cell r="K207">
            <v>-8435</v>
          </cell>
        </row>
        <row r="208">
          <cell r="C208" t="str">
            <v xml:space="preserve">            KESHAVAMURTHY (DISPATCH WORKER)                                                                     </v>
          </cell>
          <cell r="F208">
            <v>7995</v>
          </cell>
          <cell r="G208">
            <v>5000</v>
          </cell>
          <cell r="H208">
            <v>2995</v>
          </cell>
          <cell r="J208">
            <v>-2995</v>
          </cell>
          <cell r="K208">
            <v>-2995</v>
          </cell>
        </row>
        <row r="209">
          <cell r="C209" t="str">
            <v xml:space="preserve">            KRISHNAMURTHY SALARY ADVANCE TRIMS STORE EMP-9340                                                   </v>
          </cell>
          <cell r="F209">
            <v>3000</v>
          </cell>
          <cell r="G209">
            <v>3000</v>
          </cell>
          <cell r="J209">
            <v>0</v>
          </cell>
          <cell r="K209">
            <v>0</v>
          </cell>
        </row>
        <row r="210">
          <cell r="C210" t="str">
            <v xml:space="preserve">            MANJUNATH ( HR MANAGER) -SALARY ADVANCE                                                             </v>
          </cell>
          <cell r="D210">
            <v>10630</v>
          </cell>
          <cell r="G210">
            <v>10630</v>
          </cell>
          <cell r="J210">
            <v>0</v>
          </cell>
          <cell r="K210">
            <v>0</v>
          </cell>
        </row>
        <row r="211">
          <cell r="C211" t="str">
            <v xml:space="preserve">            MUBEENA ACCOUNTS EXECUTIVE SALARY ADVANCE                                                           </v>
          </cell>
          <cell r="E211">
            <v>10000</v>
          </cell>
          <cell r="F211">
            <v>10000</v>
          </cell>
          <cell r="J211">
            <v>0</v>
          </cell>
          <cell r="K211">
            <v>0</v>
          </cell>
        </row>
        <row r="212">
          <cell r="C212" t="str">
            <v xml:space="preserve">            RAKESH KUMAR ( 958 ) TRAVELLING ADVANCE/SALARY ADVANCE                                              </v>
          </cell>
          <cell r="D212">
            <v>15171</v>
          </cell>
          <cell r="F212">
            <v>54000</v>
          </cell>
          <cell r="G212">
            <v>69171</v>
          </cell>
          <cell r="J212">
            <v>0</v>
          </cell>
          <cell r="K212">
            <v>0</v>
          </cell>
        </row>
        <row r="213">
          <cell r="C213" t="str">
            <v xml:space="preserve">            RAMESH ( ACCOUNTS MANAGER) - SALARY ADVANCE                                                         </v>
          </cell>
          <cell r="D213">
            <v>75000</v>
          </cell>
          <cell r="F213">
            <v>25000</v>
          </cell>
          <cell r="G213">
            <v>55000</v>
          </cell>
          <cell r="H213">
            <v>45000</v>
          </cell>
          <cell r="J213">
            <v>-45000</v>
          </cell>
          <cell r="K213">
            <v>-45000</v>
          </cell>
        </row>
        <row r="214">
          <cell r="C214" t="str">
            <v xml:space="preserve">            S SURESH KUMAR-1493 MM-SALARY ADVANCE                                                               </v>
          </cell>
          <cell r="D214">
            <v>35000</v>
          </cell>
          <cell r="H214">
            <v>35000</v>
          </cell>
          <cell r="J214">
            <v>-35000</v>
          </cell>
          <cell r="K214">
            <v>-35000</v>
          </cell>
        </row>
        <row r="215">
          <cell r="C215" t="str">
            <v xml:space="preserve">            SAGARIKA SAHU-SALARY ADVANCE TK NO.1205 DESIGN                                                      </v>
          </cell>
          <cell r="F215">
            <v>2590</v>
          </cell>
          <cell r="G215">
            <v>2590</v>
          </cell>
          <cell r="J215">
            <v>0</v>
          </cell>
          <cell r="K215">
            <v>0</v>
          </cell>
        </row>
        <row r="216">
          <cell r="C216" t="str">
            <v xml:space="preserve">            SAMEER KHAN TOKEN NO-1184- SALARY ADVANCE                                                           </v>
          </cell>
          <cell r="E216">
            <v>15000</v>
          </cell>
          <cell r="F216">
            <v>32000</v>
          </cell>
          <cell r="G216">
            <v>17000</v>
          </cell>
          <cell r="J216">
            <v>0</v>
          </cell>
          <cell r="K216">
            <v>0</v>
          </cell>
        </row>
        <row r="217">
          <cell r="C217" t="str">
            <v xml:space="preserve">            SANJAY KUMAR ONLINE (1163) SALARY ADVANCE                                                           </v>
          </cell>
          <cell r="F217">
            <v>6221</v>
          </cell>
          <cell r="G217">
            <v>6221</v>
          </cell>
          <cell r="J217">
            <v>0</v>
          </cell>
          <cell r="K217">
            <v>0</v>
          </cell>
        </row>
        <row r="218">
          <cell r="C218" t="str">
            <v xml:space="preserve">            SANOVI DESIGN SALARY ADVANCE                                                                        </v>
          </cell>
          <cell r="F218">
            <v>45000</v>
          </cell>
          <cell r="G218">
            <v>60000</v>
          </cell>
          <cell r="I218">
            <v>15000</v>
          </cell>
          <cell r="J218">
            <v>0</v>
          </cell>
          <cell r="K218">
            <v>15000</v>
          </cell>
        </row>
        <row r="219">
          <cell r="C219" t="str">
            <v xml:space="preserve">            SATISH M B  (QA)  (TS 20131) SALARY ADVANCE                                                         </v>
          </cell>
          <cell r="F219">
            <v>1000</v>
          </cell>
          <cell r="G219">
            <v>1000</v>
          </cell>
          <cell r="J219">
            <v>0</v>
          </cell>
          <cell r="K219">
            <v>0</v>
          </cell>
        </row>
        <row r="220">
          <cell r="C220" t="str">
            <v xml:space="preserve">            SHABEER KHAN-EMP-828-SAMPLE SUPERVISOR                                                              </v>
          </cell>
          <cell r="E220">
            <v>15000</v>
          </cell>
          <cell r="F220">
            <v>15000</v>
          </cell>
          <cell r="J220">
            <v>0</v>
          </cell>
          <cell r="K220">
            <v>0</v>
          </cell>
        </row>
        <row r="221">
          <cell r="C221" t="str">
            <v xml:space="preserve">            SHAFEEQ AHMED-SALARY ADVANCE                                                                        </v>
          </cell>
          <cell r="E221">
            <v>75000</v>
          </cell>
          <cell r="F221">
            <v>75000</v>
          </cell>
          <cell r="J221">
            <v>0</v>
          </cell>
          <cell r="K221">
            <v>0</v>
          </cell>
        </row>
        <row r="222">
          <cell r="C222" t="str">
            <v xml:space="preserve">            SHIVAGAMI- MERCHANDISER- SALARY ADVANCE                                                             </v>
          </cell>
          <cell r="D222">
            <v>33652</v>
          </cell>
          <cell r="F222">
            <v>12080</v>
          </cell>
          <cell r="G222">
            <v>45732</v>
          </cell>
          <cell r="J222">
            <v>0</v>
          </cell>
          <cell r="K222">
            <v>0</v>
          </cell>
        </row>
        <row r="223">
          <cell r="C223" t="str">
            <v xml:space="preserve">            SHIVAGAMI TRAVELLING  ADVANCE                                                                       </v>
          </cell>
          <cell r="D223">
            <v>35000</v>
          </cell>
          <cell r="F223">
            <v>30000</v>
          </cell>
          <cell r="G223">
            <v>34464</v>
          </cell>
          <cell r="H223">
            <v>30536</v>
          </cell>
          <cell r="J223">
            <v>-30536</v>
          </cell>
          <cell r="K223">
            <v>-30536</v>
          </cell>
        </row>
        <row r="224">
          <cell r="C224" t="str">
            <v xml:space="preserve">            SNEHA -SALARY ADVANCE                                                                               </v>
          </cell>
          <cell r="D224">
            <v>12000</v>
          </cell>
          <cell r="H224">
            <v>12000</v>
          </cell>
          <cell r="J224">
            <v>-12000</v>
          </cell>
          <cell r="K224">
            <v>-12000</v>
          </cell>
        </row>
        <row r="225">
          <cell r="C225" t="str">
            <v xml:space="preserve">            SOURABH GOSWAMI - SALARY ADVANCE                                                                    </v>
          </cell>
          <cell r="D225">
            <v>98000</v>
          </cell>
          <cell r="G225">
            <v>30000</v>
          </cell>
          <cell r="H225">
            <v>68000</v>
          </cell>
          <cell r="J225">
            <v>-68000</v>
          </cell>
          <cell r="K225">
            <v>-68000</v>
          </cell>
        </row>
        <row r="226">
          <cell r="C226" t="str">
            <v xml:space="preserve">            SUDHANSHU SURENDRA SINGH -ASM EXPENSES                                                              </v>
          </cell>
          <cell r="D226">
            <v>20000</v>
          </cell>
          <cell r="F226">
            <v>76715</v>
          </cell>
          <cell r="G226">
            <v>99916</v>
          </cell>
          <cell r="I226">
            <v>3201</v>
          </cell>
          <cell r="J226">
            <v>0</v>
          </cell>
          <cell r="K226">
            <v>3201</v>
          </cell>
        </row>
        <row r="227">
          <cell r="C227" t="str">
            <v xml:space="preserve">            SURESH S -QA TRAVELLING ADVANCE                                                                     </v>
          </cell>
          <cell r="D227">
            <v>1384</v>
          </cell>
          <cell r="F227">
            <v>16739</v>
          </cell>
          <cell r="G227">
            <v>1384</v>
          </cell>
          <cell r="H227">
            <v>16739</v>
          </cell>
          <cell r="J227">
            <v>-16739</v>
          </cell>
          <cell r="K227">
            <v>-16739</v>
          </cell>
        </row>
        <row r="228">
          <cell r="C228" t="str">
            <v xml:space="preserve">            UDAY KUMAR HR MANAGER SALARY ADVANCE -BANAGLORE</v>
          </cell>
          <cell r="E228">
            <v>15000</v>
          </cell>
          <cell r="F228">
            <v>15000</v>
          </cell>
          <cell r="J228">
            <v>0</v>
          </cell>
          <cell r="K228">
            <v>0</v>
          </cell>
        </row>
        <row r="229">
          <cell r="C229" t="str">
            <v xml:space="preserve">            VENKATESH G TOKEN NO-10114 WAGES ADVANCE                                                            </v>
          </cell>
          <cell r="F229">
            <v>300</v>
          </cell>
          <cell r="G229">
            <v>300</v>
          </cell>
          <cell r="J229">
            <v>0</v>
          </cell>
          <cell r="K229">
            <v>0</v>
          </cell>
        </row>
        <row r="230">
          <cell r="C230" t="str">
            <v xml:space="preserve">            VENKATESH IE - (357) SALARY ADVANCE -BANGALORE</v>
          </cell>
          <cell r="D230">
            <v>45000</v>
          </cell>
          <cell r="G230">
            <v>20000</v>
          </cell>
          <cell r="H230">
            <v>25000</v>
          </cell>
          <cell r="J230">
            <v>-25000</v>
          </cell>
          <cell r="K230">
            <v>-25000</v>
          </cell>
        </row>
        <row r="231">
          <cell r="C231" t="str">
            <v xml:space="preserve">            VENKATESH MRUTHY N FABRIC MANAGER-EMP NO-20114 SALARY ADVANCE                                       </v>
          </cell>
          <cell r="F231">
            <v>2000</v>
          </cell>
          <cell r="G231">
            <v>2000</v>
          </cell>
          <cell r="J231">
            <v>0</v>
          </cell>
          <cell r="K231">
            <v>0</v>
          </cell>
        </row>
        <row r="232">
          <cell r="C232" t="str">
            <v xml:space="preserve">            VENKATESH MURTHY FABRIC  ASSISTANT-TOKEN NO-1173- SALARY ADVANCE                                    </v>
          </cell>
          <cell r="F232">
            <v>3000</v>
          </cell>
          <cell r="G232">
            <v>3000</v>
          </cell>
          <cell r="J232">
            <v>0</v>
          </cell>
          <cell r="K232">
            <v>0</v>
          </cell>
        </row>
        <row r="233">
          <cell r="C233" t="str">
            <v xml:space="preserve">            VISHNU RATHORE BACHOOMAL STORE SALARY ADVANCE                                                       </v>
          </cell>
          <cell r="F233">
            <v>27500</v>
          </cell>
          <cell r="G233">
            <v>19500</v>
          </cell>
          <cell r="H233">
            <v>8000</v>
          </cell>
          <cell r="J233">
            <v>-8000</v>
          </cell>
          <cell r="K233">
            <v>-8000</v>
          </cell>
        </row>
        <row r="234">
          <cell r="C234" t="str">
            <v xml:space="preserve">    STOCK</v>
          </cell>
          <cell r="D234">
            <v>63495464.07</v>
          </cell>
          <cell r="G234">
            <v>63495464</v>
          </cell>
          <cell r="H234">
            <v>7.0000000000000007E-2</v>
          </cell>
          <cell r="J234">
            <v>-7.0000000000000007E-2</v>
          </cell>
          <cell r="K234">
            <v>-7.0000000000000007E-2</v>
          </cell>
        </row>
        <row r="235">
          <cell r="C235" t="str">
            <v xml:space="preserve">        STOCK WITH DEALERS ( DIRECT)                                                                        </v>
          </cell>
          <cell r="D235">
            <v>7.0000000000000007E-2</v>
          </cell>
          <cell r="H235">
            <v>7.0000000000000007E-2</v>
          </cell>
          <cell r="J235">
            <v>-7.0000000000000007E-2</v>
          </cell>
          <cell r="K235">
            <v>-7.0000000000000007E-2</v>
          </cell>
        </row>
        <row r="236">
          <cell r="C236" t="str">
            <v xml:space="preserve">        STOCK WITH LFS &amp; SIS                                                                                </v>
          </cell>
          <cell r="D236">
            <v>63495464</v>
          </cell>
          <cell r="G236">
            <v>63495464</v>
          </cell>
          <cell r="J236">
            <v>0</v>
          </cell>
          <cell r="K236">
            <v>0</v>
          </cell>
        </row>
        <row r="237">
          <cell r="C237" t="str">
            <v xml:space="preserve">    SUNDRY DEBTORS</v>
          </cell>
          <cell r="D237">
            <v>166421545.83000001</v>
          </cell>
          <cell r="F237">
            <v>192621563.59</v>
          </cell>
          <cell r="G237">
            <v>207587557.22999999</v>
          </cell>
          <cell r="H237">
            <v>151455552.19</v>
          </cell>
          <cell r="J237">
            <v>-151455552.19</v>
          </cell>
          <cell r="K237">
            <v>-151455552.19</v>
          </cell>
        </row>
        <row r="238">
          <cell r="C238" t="str">
            <v xml:space="preserve">        JOB WORK SALES</v>
          </cell>
          <cell r="E238">
            <v>147433.56</v>
          </cell>
          <cell r="F238">
            <v>18013951</v>
          </cell>
          <cell r="G238">
            <v>17146813.969999999</v>
          </cell>
          <cell r="H238">
            <v>719703.47</v>
          </cell>
          <cell r="J238">
            <v>-719703.47</v>
          </cell>
          <cell r="K238">
            <v>-719703.47</v>
          </cell>
        </row>
        <row r="239">
          <cell r="C239" t="str">
            <v xml:space="preserve">            A.I. ENTERPRISES PVT LTD.,    -CHE NNAI</v>
          </cell>
          <cell r="D239">
            <v>58409</v>
          </cell>
          <cell r="H239">
            <v>58409</v>
          </cell>
          <cell r="J239">
            <v>-58409</v>
          </cell>
          <cell r="K239">
            <v>-58409</v>
          </cell>
        </row>
        <row r="240">
          <cell r="C240" t="str">
            <v xml:space="preserve">            BHARTIYA INTERNATIONAL LTD    -BANAGLORE</v>
          </cell>
          <cell r="D240">
            <v>50275</v>
          </cell>
          <cell r="F240">
            <v>427280</v>
          </cell>
          <cell r="G240">
            <v>425600</v>
          </cell>
          <cell r="H240">
            <v>51955</v>
          </cell>
          <cell r="J240">
            <v>-51955</v>
          </cell>
          <cell r="K240">
            <v>-51955</v>
          </cell>
        </row>
        <row r="241">
          <cell r="C241" t="str">
            <v xml:space="preserve">            FASHION LINE APPARELS         -BANGALORE</v>
          </cell>
          <cell r="D241">
            <v>11094</v>
          </cell>
          <cell r="F241">
            <v>1578835</v>
          </cell>
          <cell r="G241">
            <v>1548762</v>
          </cell>
          <cell r="H241">
            <v>41167</v>
          </cell>
          <cell r="J241">
            <v>-41167</v>
          </cell>
          <cell r="K241">
            <v>-41167</v>
          </cell>
        </row>
        <row r="242">
          <cell r="C242" t="str">
            <v xml:space="preserve">            GOKALDAS EXPORTS (DIVISION OF GOKALDAS EXPORTS LTD) -BANAGLORE</v>
          </cell>
          <cell r="F242">
            <v>3555216</v>
          </cell>
          <cell r="G242">
            <v>3223423</v>
          </cell>
          <cell r="H242">
            <v>331793</v>
          </cell>
          <cell r="J242">
            <v>-331793</v>
          </cell>
          <cell r="K242">
            <v>-331793</v>
          </cell>
        </row>
        <row r="243">
          <cell r="C243" t="str">
            <v xml:space="preserve">            GOKALDAS IMAGES PVT LTD       -BANAGLORE</v>
          </cell>
          <cell r="D243">
            <v>82169</v>
          </cell>
          <cell r="H243">
            <v>82169</v>
          </cell>
          <cell r="J243">
            <v>-82169</v>
          </cell>
          <cell r="K243">
            <v>-82169</v>
          </cell>
        </row>
        <row r="244">
          <cell r="C244" t="str">
            <v xml:space="preserve">            GOODWILL FABRICS PVT LTD      -BANAGLORE</v>
          </cell>
          <cell r="D244">
            <v>8232</v>
          </cell>
          <cell r="F244">
            <v>850551</v>
          </cell>
          <cell r="G244">
            <v>824457</v>
          </cell>
          <cell r="H244">
            <v>34326</v>
          </cell>
          <cell r="J244">
            <v>-34326</v>
          </cell>
          <cell r="K244">
            <v>-34326</v>
          </cell>
        </row>
        <row r="245">
          <cell r="C245" t="str">
            <v xml:space="preserve">            LAJ EXPORTS LTD               -BANAGLORE</v>
          </cell>
          <cell r="D245">
            <v>4199</v>
          </cell>
          <cell r="H245">
            <v>4199</v>
          </cell>
          <cell r="J245">
            <v>-4199</v>
          </cell>
          <cell r="K245">
            <v>-4199</v>
          </cell>
        </row>
        <row r="246">
          <cell r="C246" t="str">
            <v xml:space="preserve">            M D CREATIONS                 -BANGALORE</v>
          </cell>
          <cell r="F246">
            <v>287958</v>
          </cell>
          <cell r="G246">
            <v>287958</v>
          </cell>
          <cell r="J246">
            <v>0</v>
          </cell>
          <cell r="K246">
            <v>0</v>
          </cell>
        </row>
        <row r="247">
          <cell r="C247" t="str">
            <v xml:space="preserve">            M.G BROTHERS                  -BANAGLORE</v>
          </cell>
          <cell r="E247">
            <v>12907</v>
          </cell>
          <cell r="I247">
            <v>12907</v>
          </cell>
          <cell r="J247">
            <v>0</v>
          </cell>
          <cell r="K247">
            <v>12907</v>
          </cell>
        </row>
        <row r="248">
          <cell r="C248" t="str">
            <v xml:space="preserve">            NANDA GOKULA CREATIONS        -BANGALORE</v>
          </cell>
          <cell r="E248">
            <v>372243</v>
          </cell>
          <cell r="F248">
            <v>372243</v>
          </cell>
          <cell r="J248">
            <v>0</v>
          </cell>
          <cell r="K248">
            <v>0</v>
          </cell>
        </row>
        <row r="249">
          <cell r="C249" t="str">
            <v xml:space="preserve">            RIVIERA CREATIONS             -BANGALORE</v>
          </cell>
          <cell r="D249">
            <v>22790</v>
          </cell>
          <cell r="F249">
            <v>1094489</v>
          </cell>
          <cell r="G249">
            <v>1044313</v>
          </cell>
          <cell r="H249">
            <v>72966</v>
          </cell>
          <cell r="J249">
            <v>-72966</v>
          </cell>
          <cell r="K249">
            <v>-72966</v>
          </cell>
        </row>
        <row r="250">
          <cell r="C250" t="str">
            <v xml:space="preserve">            SHAHI EXPORTS PVT LTD         -MYSORE</v>
          </cell>
          <cell r="E250">
            <v>7757</v>
          </cell>
          <cell r="F250">
            <v>9776835</v>
          </cell>
          <cell r="G250">
            <v>9721756.9700000007</v>
          </cell>
          <cell r="H250">
            <v>47321.03</v>
          </cell>
          <cell r="J250">
            <v>-47321.03</v>
          </cell>
          <cell r="K250">
            <v>-47321.03</v>
          </cell>
        </row>
        <row r="251">
          <cell r="C251" t="str">
            <v xml:space="preserve">            SNS CREATIONS                 -BANAGLORE</v>
          </cell>
          <cell r="F251">
            <v>70544</v>
          </cell>
          <cell r="G251">
            <v>70544</v>
          </cell>
          <cell r="J251">
            <v>0</v>
          </cell>
          <cell r="K251">
            <v>0</v>
          </cell>
        </row>
        <row r="252">
          <cell r="C252" t="str">
            <v xml:space="preserve">            SUVASTRA INDIA                -BANAGLORE</v>
          </cell>
          <cell r="D252">
            <v>8305.44</v>
          </cell>
          <cell r="H252">
            <v>8305.44</v>
          </cell>
          <cell r="J252">
            <v>-8305.44</v>
          </cell>
          <cell r="K252">
            <v>-8305.44</v>
          </cell>
        </row>
        <row r="253">
          <cell r="C253" t="str">
            <v xml:space="preserve">        T BASE</v>
          </cell>
          <cell r="D253">
            <v>153040586.72</v>
          </cell>
          <cell r="F253">
            <v>121446398.25</v>
          </cell>
          <cell r="G253">
            <v>134195632.52</v>
          </cell>
          <cell r="H253">
            <v>140291352.44999999</v>
          </cell>
          <cell r="J253">
            <v>-140291352.44999999</v>
          </cell>
          <cell r="K253">
            <v>-140291352.44999999</v>
          </cell>
        </row>
        <row r="254">
          <cell r="C254" t="str">
            <v xml:space="preserve">            DEALERS</v>
          </cell>
          <cell r="D254">
            <v>3330991.08</v>
          </cell>
          <cell r="F254">
            <v>3128229.5</v>
          </cell>
          <cell r="G254">
            <v>4147099.76</v>
          </cell>
          <cell r="H254">
            <v>2312120.8199999998</v>
          </cell>
          <cell r="J254">
            <v>-2312120.8199999998</v>
          </cell>
          <cell r="K254">
            <v>-2312120.8199999998</v>
          </cell>
        </row>
        <row r="255">
          <cell r="C255" t="str">
            <v xml:space="preserve">                APPEAL KIDS INTERNATIONAL PVT. LTD. -DELHI</v>
          </cell>
          <cell r="D255">
            <v>23543</v>
          </cell>
          <cell r="H255">
            <v>23543</v>
          </cell>
          <cell r="J255">
            <v>-23543</v>
          </cell>
          <cell r="K255">
            <v>-23543</v>
          </cell>
        </row>
        <row r="256">
          <cell r="C256" t="str">
            <v xml:space="preserve">                BHARNE CREATIONS              -GOA</v>
          </cell>
          <cell r="D256">
            <v>5817</v>
          </cell>
          <cell r="H256">
            <v>5817</v>
          </cell>
          <cell r="J256">
            <v>-5817</v>
          </cell>
          <cell r="K256">
            <v>-5817</v>
          </cell>
        </row>
        <row r="257">
          <cell r="C257" t="str">
            <v xml:space="preserve">                BLUE BELL FASHIONS            -IMPHAL</v>
          </cell>
          <cell r="D257">
            <v>20082</v>
          </cell>
          <cell r="G257">
            <v>16378</v>
          </cell>
          <cell r="H257">
            <v>3704</v>
          </cell>
          <cell r="J257">
            <v>-3704</v>
          </cell>
          <cell r="K257">
            <v>-3704</v>
          </cell>
        </row>
        <row r="258">
          <cell r="C258" t="str">
            <v xml:space="preserve">                CHAWLA FASHIONS,MOHALI        -MOHALI</v>
          </cell>
          <cell r="D258">
            <v>3291</v>
          </cell>
          <cell r="H258">
            <v>3291</v>
          </cell>
          <cell r="J258">
            <v>-3291</v>
          </cell>
          <cell r="K258">
            <v>-3291</v>
          </cell>
        </row>
        <row r="259">
          <cell r="C259" t="str">
            <v xml:space="preserve">                CYCLONE RETAILING &amp; CLOTHING PVT LTD -MUMBAI</v>
          </cell>
          <cell r="E259">
            <v>11224</v>
          </cell>
          <cell r="F259">
            <v>204923.5</v>
          </cell>
          <cell r="G259">
            <v>173087.08</v>
          </cell>
          <cell r="H259">
            <v>20612.419999999998</v>
          </cell>
          <cell r="J259">
            <v>-20612.419999999998</v>
          </cell>
          <cell r="K259">
            <v>-20612.419999999998</v>
          </cell>
        </row>
        <row r="260">
          <cell r="C260" t="str">
            <v xml:space="preserve">                D.D.SETH COLLECTION                                                                                 </v>
          </cell>
          <cell r="D260">
            <v>173507</v>
          </cell>
          <cell r="H260">
            <v>173507</v>
          </cell>
          <cell r="J260">
            <v>-173507</v>
          </cell>
          <cell r="K260">
            <v>-173507</v>
          </cell>
        </row>
        <row r="261">
          <cell r="C261" t="str">
            <v xml:space="preserve">                DEE WEARS                     -NEW DELHI</v>
          </cell>
          <cell r="D261">
            <v>4779</v>
          </cell>
          <cell r="H261">
            <v>4779</v>
          </cell>
          <cell r="J261">
            <v>-4779</v>
          </cell>
          <cell r="K261">
            <v>-4779</v>
          </cell>
        </row>
        <row r="262">
          <cell r="C262" t="str">
            <v xml:space="preserve">                FA GARMENTS                   -SRINAGAR</v>
          </cell>
          <cell r="E262">
            <v>121</v>
          </cell>
          <cell r="I262">
            <v>121</v>
          </cell>
          <cell r="J262">
            <v>0</v>
          </cell>
          <cell r="K262">
            <v>121</v>
          </cell>
        </row>
        <row r="263">
          <cell r="C263" t="str">
            <v xml:space="preserve">                FASHION ERA                   -AGRA</v>
          </cell>
          <cell r="F263">
            <v>106610</v>
          </cell>
          <cell r="G263">
            <v>50000</v>
          </cell>
          <cell r="H263">
            <v>56610</v>
          </cell>
          <cell r="J263">
            <v>-56610</v>
          </cell>
          <cell r="K263">
            <v>-56610</v>
          </cell>
        </row>
        <row r="264">
          <cell r="C264" t="str">
            <v xml:space="preserve">                FINE DRESSES                  -GORAKHAPUR</v>
          </cell>
          <cell r="F264">
            <v>25837</v>
          </cell>
          <cell r="G264">
            <v>25000</v>
          </cell>
          <cell r="H264">
            <v>837</v>
          </cell>
          <cell r="J264">
            <v>-837</v>
          </cell>
          <cell r="K264">
            <v>-837</v>
          </cell>
        </row>
        <row r="265">
          <cell r="C265" t="str">
            <v xml:space="preserve">                GADODIA FASHION PVT. LTD      -NEW DELHI</v>
          </cell>
          <cell r="D265">
            <v>1120364</v>
          </cell>
          <cell r="F265">
            <v>164576</v>
          </cell>
          <cell r="G265">
            <v>1100939</v>
          </cell>
          <cell r="H265">
            <v>184001</v>
          </cell>
          <cell r="J265">
            <v>-184001</v>
          </cell>
          <cell r="K265">
            <v>-184001</v>
          </cell>
        </row>
        <row r="266">
          <cell r="C266" t="str">
            <v xml:space="preserve">                GARG FASHION                                                                                        </v>
          </cell>
          <cell r="D266">
            <v>9847</v>
          </cell>
          <cell r="H266">
            <v>9847</v>
          </cell>
          <cell r="J266">
            <v>-9847</v>
          </cell>
          <cell r="K266">
            <v>-9847</v>
          </cell>
        </row>
        <row r="267">
          <cell r="C267" t="str">
            <v xml:space="preserve">                GEE ENTERPRISES                                                                                     </v>
          </cell>
          <cell r="D267">
            <v>11225</v>
          </cell>
          <cell r="H267">
            <v>11225</v>
          </cell>
          <cell r="J267">
            <v>-11225</v>
          </cell>
          <cell r="K267">
            <v>-11225</v>
          </cell>
        </row>
        <row r="268">
          <cell r="C268" t="str">
            <v xml:space="preserve">                JAY KAY SONS                  -RAMPUR</v>
          </cell>
          <cell r="D268">
            <v>18815</v>
          </cell>
          <cell r="H268">
            <v>18815</v>
          </cell>
          <cell r="J268">
            <v>-18815</v>
          </cell>
          <cell r="K268">
            <v>-18815</v>
          </cell>
        </row>
        <row r="269">
          <cell r="C269" t="str">
            <v xml:space="preserve">                JOONUS SAIT                   -CHENNAI</v>
          </cell>
          <cell r="D269">
            <v>675226.43</v>
          </cell>
          <cell r="F269">
            <v>1993369</v>
          </cell>
          <cell r="G269">
            <v>1295410</v>
          </cell>
          <cell r="H269">
            <v>1373185.43</v>
          </cell>
          <cell r="J269">
            <v>-1373185.43</v>
          </cell>
          <cell r="K269">
            <v>-1373185.43</v>
          </cell>
        </row>
        <row r="270">
          <cell r="C270" t="str">
            <v xml:space="preserve">                KALRA APPARELS  - SANGRUR     -PATIALA</v>
          </cell>
          <cell r="E270">
            <v>30815</v>
          </cell>
          <cell r="I270">
            <v>30815</v>
          </cell>
          <cell r="J270">
            <v>0</v>
          </cell>
          <cell r="K270">
            <v>30815</v>
          </cell>
        </row>
        <row r="271">
          <cell r="C271" t="str">
            <v xml:space="preserve">                LEAVON GARMENTS &amp; SHOES --- ROHRU ( H.P ) -SHIMLA</v>
          </cell>
          <cell r="D271">
            <v>30803</v>
          </cell>
          <cell r="H271">
            <v>30803</v>
          </cell>
          <cell r="J271">
            <v>-30803</v>
          </cell>
          <cell r="K271">
            <v>-30803</v>
          </cell>
        </row>
        <row r="272">
          <cell r="C272" t="str">
            <v xml:space="preserve">                M CHANDIRAM AND SON ( WOOLLEN STORE ) -OOTY</v>
          </cell>
          <cell r="E272">
            <v>77</v>
          </cell>
          <cell r="I272">
            <v>77</v>
          </cell>
          <cell r="J272">
            <v>0</v>
          </cell>
          <cell r="K272">
            <v>77</v>
          </cell>
        </row>
        <row r="273">
          <cell r="C273" t="str">
            <v xml:space="preserve">                MERRY KING                    -HARIDWAR</v>
          </cell>
          <cell r="D273">
            <v>5163</v>
          </cell>
          <cell r="H273">
            <v>5163</v>
          </cell>
          <cell r="J273">
            <v>-5163</v>
          </cell>
          <cell r="K273">
            <v>-5163</v>
          </cell>
        </row>
        <row r="274">
          <cell r="C274" t="str">
            <v xml:space="preserve">                MY STUDIO CORPORATION         -PUNE</v>
          </cell>
          <cell r="F274">
            <v>94054</v>
          </cell>
          <cell r="G274">
            <v>62479</v>
          </cell>
          <cell r="H274">
            <v>31575</v>
          </cell>
          <cell r="J274">
            <v>-31575</v>
          </cell>
          <cell r="K274">
            <v>-31575</v>
          </cell>
        </row>
        <row r="275">
          <cell r="C275" t="str">
            <v xml:space="preserve">                MY STUDIO CORPORATION - SAMPLES -PUNE</v>
          </cell>
          <cell r="E275">
            <v>2680</v>
          </cell>
          <cell r="F275">
            <v>30369</v>
          </cell>
          <cell r="G275">
            <v>13533</v>
          </cell>
          <cell r="H275">
            <v>14156</v>
          </cell>
          <cell r="J275">
            <v>-14156</v>
          </cell>
          <cell r="K275">
            <v>-14156</v>
          </cell>
        </row>
        <row r="276">
          <cell r="C276" t="str">
            <v xml:space="preserve">                PARTHAS                       -TRIVANDRUM</v>
          </cell>
          <cell r="D276">
            <v>581350.31000000006</v>
          </cell>
          <cell r="F276">
            <v>75239</v>
          </cell>
          <cell r="G276">
            <v>585825</v>
          </cell>
          <cell r="H276">
            <v>70764.31</v>
          </cell>
          <cell r="J276">
            <v>-70764.31</v>
          </cell>
          <cell r="K276">
            <v>-70764.31</v>
          </cell>
        </row>
        <row r="277">
          <cell r="C277" t="str">
            <v xml:space="preserve">                RAMAN GARMENTS                                                                                      </v>
          </cell>
          <cell r="D277">
            <v>8525</v>
          </cell>
          <cell r="H277">
            <v>8525</v>
          </cell>
          <cell r="J277">
            <v>-8525</v>
          </cell>
          <cell r="K277">
            <v>-8525</v>
          </cell>
        </row>
        <row r="278">
          <cell r="C278" t="str">
            <v xml:space="preserve">                RAMESH DYEING RETAIL LLP      -PUNE</v>
          </cell>
          <cell r="D278">
            <v>567202.34</v>
          </cell>
          <cell r="F278">
            <v>120123</v>
          </cell>
          <cell r="G278">
            <v>511542.68</v>
          </cell>
          <cell r="H278">
            <v>175782.66</v>
          </cell>
          <cell r="J278">
            <v>-175782.66</v>
          </cell>
          <cell r="K278">
            <v>-175782.66</v>
          </cell>
        </row>
        <row r="279">
          <cell r="C279" t="str">
            <v xml:space="preserve">                SARDAR SONS                   -NAINITAL</v>
          </cell>
          <cell r="F279">
            <v>29925</v>
          </cell>
          <cell r="G279">
            <v>29925</v>
          </cell>
          <cell r="J279">
            <v>0</v>
          </cell>
          <cell r="K279">
            <v>0</v>
          </cell>
        </row>
        <row r="280">
          <cell r="C280" t="str">
            <v xml:space="preserve">                TRUE MAN                      -ARRAH</v>
          </cell>
          <cell r="D280">
            <v>22916</v>
          </cell>
          <cell r="H280">
            <v>22916</v>
          </cell>
          <cell r="J280">
            <v>-22916</v>
          </cell>
          <cell r="K280">
            <v>-22916</v>
          </cell>
        </row>
        <row r="281">
          <cell r="C281" t="str">
            <v xml:space="preserve">                UNIQSTOP PRIVATE LIMITED      -NOIDA</v>
          </cell>
          <cell r="F281">
            <v>135759</v>
          </cell>
          <cell r="G281">
            <v>135759</v>
          </cell>
          <cell r="J281">
            <v>0</v>
          </cell>
          <cell r="K281">
            <v>0</v>
          </cell>
        </row>
        <row r="282">
          <cell r="C282" t="str">
            <v xml:space="preserve">                US APPARELS                   -MUMBAI</v>
          </cell>
          <cell r="D282">
            <v>93452</v>
          </cell>
          <cell r="H282">
            <v>93452</v>
          </cell>
          <cell r="J282">
            <v>-93452</v>
          </cell>
          <cell r="K282">
            <v>-93452</v>
          </cell>
        </row>
        <row r="283">
          <cell r="C283" t="str">
            <v xml:space="preserve">                VISHAL EMPORIUM               -CHAMBA</v>
          </cell>
          <cell r="F283">
            <v>147445</v>
          </cell>
          <cell r="G283">
            <v>147222</v>
          </cell>
          <cell r="H283">
            <v>223</v>
          </cell>
          <cell r="J283">
            <v>-223</v>
          </cell>
          <cell r="K283">
            <v>-223</v>
          </cell>
        </row>
        <row r="284">
          <cell r="C284" t="str">
            <v xml:space="preserve">            DIS. CONSOL SIS/SOR</v>
          </cell>
          <cell r="D284">
            <v>157007</v>
          </cell>
          <cell r="H284">
            <v>157007</v>
          </cell>
          <cell r="J284">
            <v>-157007</v>
          </cell>
          <cell r="K284">
            <v>-157007</v>
          </cell>
        </row>
        <row r="285">
          <cell r="C285" t="str">
            <v xml:space="preserve">                MARUTHI AGENCIES -SIS         -NEW DELHI</v>
          </cell>
          <cell r="D285">
            <v>181077</v>
          </cell>
          <cell r="H285">
            <v>181077</v>
          </cell>
          <cell r="J285">
            <v>-181077</v>
          </cell>
          <cell r="K285">
            <v>-181077</v>
          </cell>
        </row>
        <row r="286">
          <cell r="C286" t="str">
            <v xml:space="preserve">                YUVRAJ                        -AJMER</v>
          </cell>
          <cell r="E286">
            <v>24070</v>
          </cell>
          <cell r="I286">
            <v>24070</v>
          </cell>
          <cell r="J286">
            <v>0</v>
          </cell>
          <cell r="K286">
            <v>24070</v>
          </cell>
        </row>
        <row r="287">
          <cell r="C287" t="str">
            <v xml:space="preserve">            DIST. DIRECT SIS/SOR</v>
          </cell>
          <cell r="D287">
            <v>8815261.6199999992</v>
          </cell>
          <cell r="F287">
            <v>7408165</v>
          </cell>
          <cell r="G287">
            <v>7596984</v>
          </cell>
          <cell r="H287">
            <v>8626442.6199999992</v>
          </cell>
          <cell r="J287">
            <v>-8626442.6199999992</v>
          </cell>
          <cell r="K287">
            <v>-8626442.6199999992</v>
          </cell>
        </row>
        <row r="288">
          <cell r="C288" t="str">
            <v xml:space="preserve">                AHUJA CLOTHIERS PVT LTD       -FARIDABAD</v>
          </cell>
          <cell r="E288">
            <v>15219.19</v>
          </cell>
          <cell r="I288">
            <v>15219.19</v>
          </cell>
          <cell r="J288">
            <v>0</v>
          </cell>
          <cell r="K288">
            <v>15219.19</v>
          </cell>
        </row>
        <row r="289">
          <cell r="C289" t="str">
            <v xml:space="preserve">                AMW LIFESTYLE PVT LTD - FARIDABAD -HARYANA</v>
          </cell>
          <cell r="D289">
            <v>168770.62</v>
          </cell>
          <cell r="H289">
            <v>168770.62</v>
          </cell>
          <cell r="J289">
            <v>-168770.62</v>
          </cell>
          <cell r="K289">
            <v>-168770.62</v>
          </cell>
        </row>
        <row r="290">
          <cell r="C290" t="str">
            <v xml:space="preserve">                ANAND APPARELS (TOWN POINT) - SECTOR 14 -GURGOAN</v>
          </cell>
          <cell r="E290">
            <v>63288.13</v>
          </cell>
          <cell r="I290">
            <v>63288.13</v>
          </cell>
          <cell r="J290">
            <v>0</v>
          </cell>
          <cell r="K290">
            <v>63288.13</v>
          </cell>
        </row>
        <row r="291">
          <cell r="C291" t="str">
            <v xml:space="preserve">                BACHOOMAL SONS                -AGRA</v>
          </cell>
          <cell r="D291">
            <v>1049479.6299999999</v>
          </cell>
          <cell r="F291">
            <v>686829</v>
          </cell>
          <cell r="G291">
            <v>1066839</v>
          </cell>
          <cell r="H291">
            <v>669469.63</v>
          </cell>
          <cell r="J291">
            <v>-669469.63</v>
          </cell>
          <cell r="K291">
            <v>-669469.63</v>
          </cell>
        </row>
        <row r="292">
          <cell r="C292" t="str">
            <v xml:space="preserve">                BINDAL ARCADE PVT LTD         -GHAZIABAD</v>
          </cell>
          <cell r="D292">
            <v>253180.58</v>
          </cell>
          <cell r="H292">
            <v>253180.58</v>
          </cell>
          <cell r="J292">
            <v>-253180.58</v>
          </cell>
          <cell r="K292">
            <v>-253180.58</v>
          </cell>
        </row>
        <row r="293">
          <cell r="C293" t="str">
            <v xml:space="preserve">                BOMBAY STORE                  -HALDWANI</v>
          </cell>
          <cell r="D293">
            <v>529143.15</v>
          </cell>
          <cell r="F293">
            <v>307952</v>
          </cell>
          <cell r="G293">
            <v>504112</v>
          </cell>
          <cell r="H293">
            <v>332983.15000000002</v>
          </cell>
          <cell r="J293">
            <v>-332983.15000000002</v>
          </cell>
          <cell r="K293">
            <v>-332983.15000000002</v>
          </cell>
        </row>
        <row r="294">
          <cell r="C294" t="str">
            <v xml:space="preserve">                COMFORT SQUARE                -JAIPUR</v>
          </cell>
          <cell r="D294">
            <v>529748.36</v>
          </cell>
          <cell r="F294">
            <v>224750</v>
          </cell>
          <cell r="G294">
            <v>283420</v>
          </cell>
          <cell r="H294">
            <v>471078.36</v>
          </cell>
          <cell r="J294">
            <v>-471078.36</v>
          </cell>
          <cell r="K294">
            <v>-471078.36</v>
          </cell>
        </row>
        <row r="295">
          <cell r="C295" t="str">
            <v xml:space="preserve">                ENGLISH CHANNEL CLOTHING      -DELHI</v>
          </cell>
          <cell r="D295">
            <v>290132.28999999998</v>
          </cell>
          <cell r="H295">
            <v>290132.28999999998</v>
          </cell>
          <cell r="J295">
            <v>-290132.28999999998</v>
          </cell>
          <cell r="K295">
            <v>-290132.28999999998</v>
          </cell>
        </row>
        <row r="296">
          <cell r="C296" t="str">
            <v xml:space="preserve">                FASHION ZONE                  -JAIPUR</v>
          </cell>
          <cell r="D296">
            <v>435131</v>
          </cell>
          <cell r="F296">
            <v>195192</v>
          </cell>
          <cell r="G296">
            <v>204800</v>
          </cell>
          <cell r="H296">
            <v>425523</v>
          </cell>
          <cell r="J296">
            <v>-425523</v>
          </cell>
          <cell r="K296">
            <v>-425523</v>
          </cell>
        </row>
        <row r="297">
          <cell r="C297" t="str">
            <v xml:space="preserve">                FOREVER                       -AMRITSAR</v>
          </cell>
          <cell r="D297">
            <v>1227436.3600000001</v>
          </cell>
          <cell r="F297">
            <v>1438180</v>
          </cell>
          <cell r="G297">
            <v>1458385</v>
          </cell>
          <cell r="H297">
            <v>1207231.3600000001</v>
          </cell>
          <cell r="J297">
            <v>-1207231.3600000001</v>
          </cell>
          <cell r="K297">
            <v>-1207231.3600000001</v>
          </cell>
        </row>
        <row r="298">
          <cell r="C298" t="str">
            <v xml:space="preserve">                GADODIA                       -AVANTIKA</v>
          </cell>
          <cell r="F298">
            <v>892520</v>
          </cell>
          <cell r="G298">
            <v>892520</v>
          </cell>
          <cell r="J298">
            <v>0</v>
          </cell>
          <cell r="K298">
            <v>0</v>
          </cell>
        </row>
        <row r="299">
          <cell r="C299" t="str">
            <v xml:space="preserve">                JMD CLOTHING                  -ROHTAK</v>
          </cell>
          <cell r="D299">
            <v>299201</v>
          </cell>
          <cell r="F299">
            <v>350037</v>
          </cell>
          <cell r="G299">
            <v>157007</v>
          </cell>
          <cell r="H299">
            <v>492231</v>
          </cell>
          <cell r="J299">
            <v>-492231</v>
          </cell>
          <cell r="K299">
            <v>-492231</v>
          </cell>
        </row>
        <row r="300">
          <cell r="C300" t="str">
            <v xml:space="preserve">                JMD CREATIONS-(WARDROBE) (JMD CREATIONS) -ROHTAK</v>
          </cell>
          <cell r="D300">
            <v>472860</v>
          </cell>
          <cell r="G300">
            <v>538794</v>
          </cell>
          <cell r="I300">
            <v>65934</v>
          </cell>
          <cell r="J300">
            <v>0</v>
          </cell>
          <cell r="K300">
            <v>65934</v>
          </cell>
        </row>
        <row r="301">
          <cell r="C301" t="str">
            <v xml:space="preserve">                JSK LIFESTYLE                 -GHAZIABAD</v>
          </cell>
          <cell r="D301">
            <v>41865</v>
          </cell>
          <cell r="H301">
            <v>41865</v>
          </cell>
          <cell r="J301">
            <v>-41865</v>
          </cell>
          <cell r="K301">
            <v>-41865</v>
          </cell>
        </row>
        <row r="302">
          <cell r="C302" t="str">
            <v xml:space="preserve">                KAMBAL GHAR EXCLUSIVE         -VARANASI</v>
          </cell>
          <cell r="D302">
            <v>164966</v>
          </cell>
          <cell r="H302">
            <v>164966</v>
          </cell>
          <cell r="J302">
            <v>-164966</v>
          </cell>
          <cell r="K302">
            <v>-164966</v>
          </cell>
        </row>
        <row r="303">
          <cell r="C303" t="str">
            <v xml:space="preserve">                KANHA INTERNATIONAL           -GHAZIABAD</v>
          </cell>
          <cell r="D303">
            <v>73497</v>
          </cell>
          <cell r="H303">
            <v>73497</v>
          </cell>
          <cell r="J303">
            <v>-73497</v>
          </cell>
          <cell r="K303">
            <v>-73497</v>
          </cell>
        </row>
        <row r="304">
          <cell r="C304" t="str">
            <v xml:space="preserve">                KAPIL AGENCIES                -HARYANA</v>
          </cell>
          <cell r="E304">
            <v>111779.12</v>
          </cell>
          <cell r="I304">
            <v>111779.12</v>
          </cell>
          <cell r="J304">
            <v>0</v>
          </cell>
          <cell r="K304">
            <v>111779.12</v>
          </cell>
        </row>
        <row r="305">
          <cell r="C305" t="str">
            <v xml:space="preserve">                KHALSA COLLECTION             -AJMER</v>
          </cell>
          <cell r="D305">
            <v>380783</v>
          </cell>
          <cell r="F305">
            <v>138072</v>
          </cell>
          <cell r="G305">
            <v>364883</v>
          </cell>
          <cell r="H305">
            <v>153972</v>
          </cell>
          <cell r="J305">
            <v>-153972</v>
          </cell>
          <cell r="K305">
            <v>-153972</v>
          </cell>
        </row>
        <row r="306">
          <cell r="C306" t="str">
            <v xml:space="preserve">                MANGALAM                      -GURGOAN</v>
          </cell>
          <cell r="D306">
            <v>135190</v>
          </cell>
          <cell r="H306">
            <v>135190</v>
          </cell>
          <cell r="J306">
            <v>-135190</v>
          </cell>
          <cell r="K306">
            <v>-135190</v>
          </cell>
        </row>
        <row r="307">
          <cell r="C307" t="str">
            <v xml:space="preserve">                MONALISA STORES PRIVATE LIMITED -JAMMU TAWI</v>
          </cell>
          <cell r="D307">
            <v>621120.09</v>
          </cell>
          <cell r="F307">
            <v>1450541</v>
          </cell>
          <cell r="G307">
            <v>913811</v>
          </cell>
          <cell r="H307">
            <v>1157850.0900000001</v>
          </cell>
          <cell r="J307">
            <v>-1157850.0900000001</v>
          </cell>
          <cell r="K307">
            <v>-1157850.0900000001</v>
          </cell>
        </row>
        <row r="308">
          <cell r="C308" t="str">
            <v xml:space="preserve">                MRG FASHIONS PRIVATE LIMITED( GOYAL SON) -NEWDELHI</v>
          </cell>
          <cell r="D308">
            <v>926066.79</v>
          </cell>
          <cell r="F308">
            <v>917880</v>
          </cell>
          <cell r="G308">
            <v>758127</v>
          </cell>
          <cell r="H308">
            <v>1085819.79</v>
          </cell>
          <cell r="J308">
            <v>-1085819.79</v>
          </cell>
          <cell r="K308">
            <v>-1085819.79</v>
          </cell>
        </row>
        <row r="309">
          <cell r="C309" t="str">
            <v xml:space="preserve">                OBEROI COLLECTION             -BHATINDA</v>
          </cell>
          <cell r="D309">
            <v>196914</v>
          </cell>
          <cell r="H309">
            <v>196914</v>
          </cell>
          <cell r="J309">
            <v>-196914</v>
          </cell>
          <cell r="K309">
            <v>-196914</v>
          </cell>
        </row>
        <row r="310">
          <cell r="C310" t="str">
            <v xml:space="preserve">                READY STAR GARMENTS           -JHUNJHUNU</v>
          </cell>
          <cell r="E310">
            <v>2242</v>
          </cell>
          <cell r="I310">
            <v>2242</v>
          </cell>
          <cell r="J310">
            <v>0</v>
          </cell>
          <cell r="K310">
            <v>2242</v>
          </cell>
        </row>
        <row r="311">
          <cell r="C311" t="str">
            <v xml:space="preserve">                RIDDHISHA  VENTURE            -DELHI</v>
          </cell>
          <cell r="D311">
            <v>364931.61</v>
          </cell>
          <cell r="H311">
            <v>364931.61</v>
          </cell>
          <cell r="J311">
            <v>-364931.61</v>
          </cell>
          <cell r="K311">
            <v>-364931.61</v>
          </cell>
        </row>
        <row r="312">
          <cell r="C312" t="str">
            <v xml:space="preserve">                RR CLOTHING                   -HALDWANI</v>
          </cell>
          <cell r="D312">
            <v>126387</v>
          </cell>
          <cell r="H312">
            <v>126387</v>
          </cell>
          <cell r="J312">
            <v>-126387</v>
          </cell>
          <cell r="K312">
            <v>-126387</v>
          </cell>
        </row>
        <row r="313">
          <cell r="C313" t="str">
            <v xml:space="preserve">                SANDHYA GARMENTS              -DELHI</v>
          </cell>
          <cell r="D313">
            <v>81323.64</v>
          </cell>
          <cell r="H313">
            <v>81323.64</v>
          </cell>
          <cell r="J313">
            <v>-81323.64</v>
          </cell>
          <cell r="K313">
            <v>-81323.64</v>
          </cell>
        </row>
        <row r="314">
          <cell r="C314" t="str">
            <v xml:space="preserve">                SHEKHAWAT DEPARTMENTAL STORE  -JAIPUR</v>
          </cell>
          <cell r="D314">
            <v>439166</v>
          </cell>
          <cell r="G314">
            <v>254423</v>
          </cell>
          <cell r="H314">
            <v>184743</v>
          </cell>
          <cell r="J314">
            <v>-184743</v>
          </cell>
          <cell r="K314">
            <v>-184743</v>
          </cell>
        </row>
        <row r="315">
          <cell r="C315" t="str">
            <v xml:space="preserve">                SHREE GURUDAS COLLECTION      -RUDRAPUR</v>
          </cell>
          <cell r="E315">
            <v>124876.06</v>
          </cell>
          <cell r="I315">
            <v>124876.06</v>
          </cell>
          <cell r="J315">
            <v>0</v>
          </cell>
          <cell r="K315">
            <v>124876.06</v>
          </cell>
        </row>
        <row r="316">
          <cell r="C316" t="str">
            <v xml:space="preserve">                SHYAM RETAIL 1 - SADAR BAZAAR -GURGAON</v>
          </cell>
          <cell r="D316">
            <v>12957</v>
          </cell>
          <cell r="G316">
            <v>12957</v>
          </cell>
          <cell r="J316">
            <v>0</v>
          </cell>
          <cell r="K316">
            <v>0</v>
          </cell>
        </row>
        <row r="317">
          <cell r="C317" t="str">
            <v xml:space="preserve">                SIRS N HERS APPAREL PVT. LTD. -DELHI</v>
          </cell>
          <cell r="D317">
            <v>67740</v>
          </cell>
          <cell r="H317">
            <v>67740</v>
          </cell>
          <cell r="J317">
            <v>-67740</v>
          </cell>
          <cell r="K317">
            <v>-67740</v>
          </cell>
        </row>
        <row r="318">
          <cell r="C318" t="str">
            <v xml:space="preserve">                SWADESHI KHADI TRADERS PRIVATE LIMITED -ALIGARH</v>
          </cell>
          <cell r="D318">
            <v>244676</v>
          </cell>
          <cell r="F318">
            <v>153755</v>
          </cell>
          <cell r="G318">
            <v>123664</v>
          </cell>
          <cell r="H318">
            <v>274767</v>
          </cell>
          <cell r="J318">
            <v>-274767</v>
          </cell>
          <cell r="K318">
            <v>-274767</v>
          </cell>
        </row>
        <row r="319">
          <cell r="C319" t="str">
            <v xml:space="preserve">                VARDHMAN CREATIONS            -DELHI</v>
          </cell>
          <cell r="F319">
            <v>652457</v>
          </cell>
          <cell r="G319">
            <v>63242</v>
          </cell>
          <cell r="H319">
            <v>589215</v>
          </cell>
          <cell r="J319">
            <v>-589215</v>
          </cell>
          <cell r="K319">
            <v>-589215</v>
          </cell>
        </row>
        <row r="320">
          <cell r="C320" t="str">
            <v xml:space="preserve">            DISTRIBUTORS</v>
          </cell>
          <cell r="D320">
            <v>23127642.25</v>
          </cell>
          <cell r="F320">
            <v>32878299.789999999</v>
          </cell>
          <cell r="G320">
            <v>35296775.579999998</v>
          </cell>
          <cell r="H320">
            <v>20709166.460000001</v>
          </cell>
          <cell r="J320">
            <v>-20709166.460000001</v>
          </cell>
          <cell r="K320">
            <v>-20709166.460000001</v>
          </cell>
        </row>
        <row r="321">
          <cell r="C321" t="str">
            <v xml:space="preserve">                A R CLOTHING CO               -ZIRAKPUR</v>
          </cell>
          <cell r="D321">
            <v>335963</v>
          </cell>
          <cell r="F321">
            <v>280184</v>
          </cell>
          <cell r="G321">
            <v>433474</v>
          </cell>
          <cell r="H321">
            <v>182673</v>
          </cell>
          <cell r="J321">
            <v>-182673</v>
          </cell>
          <cell r="K321">
            <v>-182673</v>
          </cell>
        </row>
        <row r="322">
          <cell r="C322" t="str">
            <v xml:space="preserve">                AADINATH AGENCIES             -INDORE</v>
          </cell>
          <cell r="D322">
            <v>698687</v>
          </cell>
          <cell r="F322">
            <v>990717</v>
          </cell>
          <cell r="G322">
            <v>604327</v>
          </cell>
          <cell r="H322">
            <v>1085077</v>
          </cell>
          <cell r="J322">
            <v>-1085077</v>
          </cell>
          <cell r="K322">
            <v>-1085077</v>
          </cell>
        </row>
        <row r="323">
          <cell r="C323" t="str">
            <v xml:space="preserve">                AADINATH AGENCIES - SAMPLES   -INDORE</v>
          </cell>
          <cell r="D323">
            <v>23218</v>
          </cell>
          <cell r="F323">
            <v>134174</v>
          </cell>
          <cell r="G323">
            <v>134174</v>
          </cell>
          <cell r="H323">
            <v>23218</v>
          </cell>
          <cell r="J323">
            <v>-23218</v>
          </cell>
          <cell r="K323">
            <v>-23218</v>
          </cell>
        </row>
        <row r="324">
          <cell r="C324" t="str">
            <v xml:space="preserve">                ACE CLOTHING                  -NOIDA</v>
          </cell>
          <cell r="D324">
            <v>2366974.46</v>
          </cell>
          <cell r="F324">
            <v>1500334</v>
          </cell>
          <cell r="G324">
            <v>2529327.91</v>
          </cell>
          <cell r="H324">
            <v>1337980.55</v>
          </cell>
          <cell r="J324">
            <v>-1337980.55</v>
          </cell>
          <cell r="K324">
            <v>-1337980.55</v>
          </cell>
        </row>
        <row r="325">
          <cell r="C325" t="str">
            <v xml:space="preserve">                ACE CLOTHING (SAMPLES)        -NOIDA</v>
          </cell>
          <cell r="D325">
            <v>1091561.02</v>
          </cell>
          <cell r="F325">
            <v>416407</v>
          </cell>
          <cell r="G325">
            <v>284967</v>
          </cell>
          <cell r="H325">
            <v>1223001.02</v>
          </cell>
          <cell r="J325">
            <v>-1223001.02</v>
          </cell>
          <cell r="K325">
            <v>-1223001.02</v>
          </cell>
        </row>
        <row r="326">
          <cell r="C326" t="str">
            <v xml:space="preserve">                ALEKH APPARELS                -GUWAHATI</v>
          </cell>
          <cell r="D326">
            <v>2184370</v>
          </cell>
          <cell r="F326">
            <v>5246341</v>
          </cell>
          <cell r="G326">
            <v>7185043</v>
          </cell>
          <cell r="H326">
            <v>245668</v>
          </cell>
          <cell r="J326">
            <v>-245668</v>
          </cell>
          <cell r="K326">
            <v>-245668</v>
          </cell>
        </row>
        <row r="327">
          <cell r="C327" t="str">
            <v xml:space="preserve">                ALTO ENTERPRISES              -MUMBAI</v>
          </cell>
          <cell r="D327">
            <v>611607.15</v>
          </cell>
          <cell r="F327">
            <v>2054144</v>
          </cell>
          <cell r="G327">
            <v>2169763.7000000002</v>
          </cell>
          <cell r="H327">
            <v>495987.45</v>
          </cell>
          <cell r="J327">
            <v>-495987.45</v>
          </cell>
          <cell r="K327">
            <v>-495987.45</v>
          </cell>
        </row>
        <row r="328">
          <cell r="C328" t="str">
            <v xml:space="preserve">                AMBALA SALES DEPOT            -GURGOAN</v>
          </cell>
          <cell r="D328">
            <v>0.1</v>
          </cell>
          <cell r="H328">
            <v>0.1</v>
          </cell>
          <cell r="J328">
            <v>-0.1</v>
          </cell>
          <cell r="K328">
            <v>-0.1</v>
          </cell>
        </row>
        <row r="329">
          <cell r="C329" t="str">
            <v xml:space="preserve">                AMIT CLOTHING                 -CHENNAI</v>
          </cell>
          <cell r="D329">
            <v>5068</v>
          </cell>
          <cell r="H329">
            <v>5068</v>
          </cell>
          <cell r="J329">
            <v>-5068</v>
          </cell>
          <cell r="K329">
            <v>-5068</v>
          </cell>
        </row>
        <row r="330">
          <cell r="C330" t="str">
            <v xml:space="preserve">                AMIT ENTERPRISES              -RANCHI</v>
          </cell>
          <cell r="D330">
            <v>14750</v>
          </cell>
          <cell r="F330">
            <v>45398</v>
          </cell>
          <cell r="H330">
            <v>60148</v>
          </cell>
          <cell r="J330">
            <v>-60148</v>
          </cell>
          <cell r="K330">
            <v>-60148</v>
          </cell>
        </row>
        <row r="331">
          <cell r="C331" t="str">
            <v xml:space="preserve">                AMP .CORP -SAMPLES            -AHMEDABAD</v>
          </cell>
          <cell r="D331">
            <v>13055</v>
          </cell>
          <cell r="H331">
            <v>13055</v>
          </cell>
          <cell r="J331">
            <v>-13055</v>
          </cell>
          <cell r="K331">
            <v>-13055</v>
          </cell>
        </row>
        <row r="332">
          <cell r="C332" t="str">
            <v xml:space="preserve">                DEV GARMENTS                  -PUNE</v>
          </cell>
          <cell r="F332">
            <v>414585</v>
          </cell>
          <cell r="G332">
            <v>200005</v>
          </cell>
          <cell r="H332">
            <v>214580</v>
          </cell>
          <cell r="J332">
            <v>-214580</v>
          </cell>
          <cell r="K332">
            <v>-214580</v>
          </cell>
        </row>
        <row r="333">
          <cell r="C333" t="str">
            <v xml:space="preserve">                DEV GARMENTS-SAMPLES          -PUNE</v>
          </cell>
          <cell r="F333">
            <v>594938.56999999995</v>
          </cell>
          <cell r="G333">
            <v>391886</v>
          </cell>
          <cell r="H333">
            <v>203052.57</v>
          </cell>
          <cell r="J333">
            <v>-203052.57</v>
          </cell>
          <cell r="K333">
            <v>-203052.57</v>
          </cell>
        </row>
        <row r="334">
          <cell r="C334" t="str">
            <v xml:space="preserve">                KS SELECTIONS PRIVATE LIMITED -DELHI</v>
          </cell>
          <cell r="D334">
            <v>2048684.49</v>
          </cell>
          <cell r="F334">
            <v>1378840</v>
          </cell>
          <cell r="G334">
            <v>2765968.49</v>
          </cell>
          <cell r="H334">
            <v>661556</v>
          </cell>
          <cell r="J334">
            <v>-661556</v>
          </cell>
          <cell r="K334">
            <v>-661556</v>
          </cell>
        </row>
        <row r="335">
          <cell r="C335" t="str">
            <v xml:space="preserve">                KUMAR CLOTHING CO             -LUDHIANA</v>
          </cell>
          <cell r="D335">
            <v>223577</v>
          </cell>
          <cell r="F335">
            <v>904784</v>
          </cell>
          <cell r="G335">
            <v>1023969.38</v>
          </cell>
          <cell r="H335">
            <v>104391.62</v>
          </cell>
          <cell r="J335">
            <v>-104391.62</v>
          </cell>
          <cell r="K335">
            <v>-104391.62</v>
          </cell>
        </row>
        <row r="336">
          <cell r="C336" t="str">
            <v xml:space="preserve">                LIBERTY MARKETERS             -ERNAKULAM</v>
          </cell>
          <cell r="D336">
            <v>206664</v>
          </cell>
          <cell r="F336">
            <v>2198807</v>
          </cell>
          <cell r="G336">
            <v>818823</v>
          </cell>
          <cell r="H336">
            <v>1586648</v>
          </cell>
          <cell r="J336">
            <v>-1586648</v>
          </cell>
          <cell r="K336">
            <v>-1586648</v>
          </cell>
        </row>
        <row r="337">
          <cell r="C337" t="str">
            <v xml:space="preserve">                MONCHER COLLECTION            -LUDHIANA</v>
          </cell>
          <cell r="D337">
            <v>1107196.5</v>
          </cell>
          <cell r="G337">
            <v>50000</v>
          </cell>
          <cell r="H337">
            <v>1057196.5</v>
          </cell>
          <cell r="J337">
            <v>-1057196.5</v>
          </cell>
          <cell r="K337">
            <v>-1057196.5</v>
          </cell>
        </row>
        <row r="338">
          <cell r="C338" t="str">
            <v xml:space="preserve">                NATH JI AGENCIES              -LUCKNOW</v>
          </cell>
          <cell r="D338">
            <v>113694</v>
          </cell>
          <cell r="G338">
            <v>113694</v>
          </cell>
          <cell r="J338">
            <v>0</v>
          </cell>
          <cell r="K338">
            <v>0</v>
          </cell>
        </row>
        <row r="339">
          <cell r="C339" t="str">
            <v xml:space="preserve">                PANCHAJANYA FASHIONS PVT LTD  -BENGALURU</v>
          </cell>
          <cell r="D339">
            <v>161869</v>
          </cell>
          <cell r="F339">
            <v>2593115</v>
          </cell>
          <cell r="G339">
            <v>957175</v>
          </cell>
          <cell r="H339">
            <v>1797809</v>
          </cell>
          <cell r="J339">
            <v>-1797809</v>
          </cell>
          <cell r="K339">
            <v>-1797809</v>
          </cell>
        </row>
        <row r="340">
          <cell r="C340" t="str">
            <v xml:space="preserve">                PANCHAJANYA FASHIONS PVT LTD - SAMPLES -BANAGLORE</v>
          </cell>
          <cell r="D340">
            <v>296357</v>
          </cell>
          <cell r="F340">
            <v>66749</v>
          </cell>
          <cell r="G340">
            <v>41222</v>
          </cell>
          <cell r="H340">
            <v>321884</v>
          </cell>
          <cell r="J340">
            <v>-321884</v>
          </cell>
          <cell r="K340">
            <v>-321884</v>
          </cell>
        </row>
        <row r="341">
          <cell r="C341" t="str">
            <v xml:space="preserve">                PICASSO INTERNATIONAL         -PATNA</v>
          </cell>
          <cell r="F341">
            <v>660699</v>
          </cell>
          <cell r="G341">
            <v>142206</v>
          </cell>
          <cell r="H341">
            <v>518493</v>
          </cell>
          <cell r="J341">
            <v>-518493</v>
          </cell>
          <cell r="K341">
            <v>-518493</v>
          </cell>
        </row>
        <row r="342">
          <cell r="C342" t="str">
            <v xml:space="preserve">                PICASSO INTERNATIONAL SAMPLES -PATNA</v>
          </cell>
          <cell r="F342">
            <v>395934</v>
          </cell>
          <cell r="H342">
            <v>395934</v>
          </cell>
          <cell r="J342">
            <v>-395934</v>
          </cell>
          <cell r="K342">
            <v>-395934</v>
          </cell>
        </row>
        <row r="343">
          <cell r="C343" t="str">
            <v xml:space="preserve">                PIONEER AGENCIES              -LUDHIANA</v>
          </cell>
          <cell r="D343">
            <v>3366204.65</v>
          </cell>
          <cell r="H343">
            <v>3366204.65</v>
          </cell>
          <cell r="J343">
            <v>-3366204.65</v>
          </cell>
          <cell r="K343">
            <v>-3366204.65</v>
          </cell>
        </row>
        <row r="344">
          <cell r="C344" t="str">
            <v xml:space="preserve">                PRISHA APPARELS               -JAMMU TAWI</v>
          </cell>
          <cell r="D344">
            <v>2454762</v>
          </cell>
          <cell r="F344">
            <v>3294145</v>
          </cell>
          <cell r="G344">
            <v>3933635</v>
          </cell>
          <cell r="H344">
            <v>1815272</v>
          </cell>
          <cell r="J344">
            <v>-1815272</v>
          </cell>
          <cell r="K344">
            <v>-1815272</v>
          </cell>
        </row>
        <row r="345">
          <cell r="C345" t="str">
            <v xml:space="preserve">                R.M DISTRIBUTORS -SAMPLES     -PUNE</v>
          </cell>
          <cell r="E345">
            <v>19390</v>
          </cell>
          <cell r="I345">
            <v>19390</v>
          </cell>
          <cell r="J345">
            <v>0</v>
          </cell>
          <cell r="K345">
            <v>19390</v>
          </cell>
        </row>
        <row r="346">
          <cell r="C346" t="str">
            <v xml:space="preserve">                S HARLALKA                    -KOLKATTA</v>
          </cell>
          <cell r="D346">
            <v>2033176</v>
          </cell>
          <cell r="F346">
            <v>3620093</v>
          </cell>
          <cell r="G346">
            <v>3826355</v>
          </cell>
          <cell r="H346">
            <v>1826914</v>
          </cell>
          <cell r="J346">
            <v>-1826914</v>
          </cell>
          <cell r="K346">
            <v>-1826914</v>
          </cell>
        </row>
        <row r="347">
          <cell r="C347" t="str">
            <v xml:space="preserve">                S.E ENTERPRISES               -PATNA</v>
          </cell>
          <cell r="D347">
            <v>117534</v>
          </cell>
          <cell r="F347">
            <v>300340.21999999997</v>
          </cell>
          <cell r="G347">
            <v>621379</v>
          </cell>
          <cell r="I347">
            <v>203504.78</v>
          </cell>
          <cell r="J347">
            <v>0</v>
          </cell>
          <cell r="K347">
            <v>203504.78</v>
          </cell>
        </row>
        <row r="348">
          <cell r="C348" t="str">
            <v xml:space="preserve">                SHAKUNTLAM APPARELS           -JAIPUR</v>
          </cell>
          <cell r="D348">
            <v>608226</v>
          </cell>
          <cell r="F348">
            <v>2639680</v>
          </cell>
          <cell r="G348">
            <v>2810672.1</v>
          </cell>
          <cell r="H348">
            <v>437233.9</v>
          </cell>
          <cell r="J348">
            <v>-437233.9</v>
          </cell>
          <cell r="K348">
            <v>-437233.9</v>
          </cell>
        </row>
        <row r="349">
          <cell r="C349" t="str">
            <v xml:space="preserve">                SHAKUNTLAM APPARELS- SAMPELS  -JAIPUR</v>
          </cell>
          <cell r="F349">
            <v>550989</v>
          </cell>
          <cell r="G349">
            <v>550989</v>
          </cell>
          <cell r="J349">
            <v>0</v>
          </cell>
          <cell r="K349">
            <v>0</v>
          </cell>
        </row>
        <row r="350">
          <cell r="C350" t="str">
            <v xml:space="preserve">                SKR AGENCIES                  -LUCKNOW</v>
          </cell>
          <cell r="D350">
            <v>848091</v>
          </cell>
          <cell r="G350">
            <v>563823</v>
          </cell>
          <cell r="H350">
            <v>284268</v>
          </cell>
          <cell r="J350">
            <v>-284268</v>
          </cell>
          <cell r="K350">
            <v>-284268</v>
          </cell>
        </row>
        <row r="351">
          <cell r="C351" t="str">
            <v xml:space="preserve">                SONU AGENCIES ( CHANDIGARH )  -CHANDIGARH</v>
          </cell>
          <cell r="D351">
            <v>2215743.88</v>
          </cell>
          <cell r="F351">
            <v>2523444</v>
          </cell>
          <cell r="G351">
            <v>3071477</v>
          </cell>
          <cell r="H351">
            <v>1667710.88</v>
          </cell>
          <cell r="J351">
            <v>-1667710.88</v>
          </cell>
          <cell r="K351">
            <v>-1667710.88</v>
          </cell>
        </row>
        <row r="352">
          <cell r="C352" t="str">
            <v xml:space="preserve">                SRI RAMA AGENCIES- SAMPLES    -HYDERABAD CITY</v>
          </cell>
          <cell r="E352">
            <v>1</v>
          </cell>
          <cell r="F352">
            <v>73458</v>
          </cell>
          <cell r="G352">
            <v>72420</v>
          </cell>
          <cell r="H352">
            <v>1037</v>
          </cell>
          <cell r="J352">
            <v>-1037</v>
          </cell>
          <cell r="K352">
            <v>-1037</v>
          </cell>
        </row>
        <row r="353">
          <cell r="C353" t="str">
            <v xml:space="preserve">            E B O</v>
          </cell>
          <cell r="D353">
            <v>60200.160000000003</v>
          </cell>
          <cell r="F353">
            <v>688589</v>
          </cell>
          <cell r="G353">
            <v>703614.93</v>
          </cell>
          <cell r="H353">
            <v>45174.23</v>
          </cell>
          <cell r="J353">
            <v>-45174.23</v>
          </cell>
          <cell r="K353">
            <v>-45174.23</v>
          </cell>
        </row>
        <row r="354">
          <cell r="C354" t="str">
            <v xml:space="preserve">                CASH SALES - COSMOS MALL- SILLIGURI STORE                                                           </v>
          </cell>
          <cell r="D354">
            <v>16974</v>
          </cell>
          <cell r="F354">
            <v>316946</v>
          </cell>
          <cell r="G354">
            <v>306725</v>
          </cell>
          <cell r="H354">
            <v>27195</v>
          </cell>
          <cell r="J354">
            <v>-27195</v>
          </cell>
          <cell r="K354">
            <v>-27195</v>
          </cell>
        </row>
        <row r="355">
          <cell r="C355" t="str">
            <v xml:space="preserve">                COSMOS STORE SILLIGURI        -SILIGURI</v>
          </cell>
          <cell r="D355">
            <v>17680.16</v>
          </cell>
          <cell r="G355">
            <v>17680.16</v>
          </cell>
          <cell r="J355">
            <v>0</v>
          </cell>
          <cell r="K355">
            <v>0</v>
          </cell>
        </row>
        <row r="356">
          <cell r="C356" t="str">
            <v xml:space="preserve">                OM ENTERPRISES                -BANGALORE</v>
          </cell>
          <cell r="D356">
            <v>25546</v>
          </cell>
          <cell r="H356">
            <v>25546</v>
          </cell>
          <cell r="J356">
            <v>-25546</v>
          </cell>
          <cell r="K356">
            <v>-25546</v>
          </cell>
        </row>
        <row r="357">
          <cell r="C357" t="str">
            <v xml:space="preserve">                TID-63092609 CARD SETTLEMENT-COSMOS MALL SILIGUDI                                                   </v>
          </cell>
          <cell r="F357">
            <v>195589</v>
          </cell>
          <cell r="G357">
            <v>195589</v>
          </cell>
          <cell r="J357">
            <v>0</v>
          </cell>
          <cell r="K357">
            <v>0</v>
          </cell>
        </row>
        <row r="358">
          <cell r="C358" t="str">
            <v xml:space="preserve">                UPI SETTLEMENT-CCB819 - COSMOS STORE (UPI SALES - HDFC BANK - 00412320001421)                       </v>
          </cell>
          <cell r="F358">
            <v>176054</v>
          </cell>
          <cell r="G358">
            <v>183620.77</v>
          </cell>
          <cell r="I358">
            <v>7566.77</v>
          </cell>
          <cell r="J358">
            <v>0</v>
          </cell>
          <cell r="K358">
            <v>7566.77</v>
          </cell>
        </row>
        <row r="359">
          <cell r="C359" t="str">
            <v xml:space="preserve">            EXPORTS</v>
          </cell>
          <cell r="D359">
            <v>13989.33</v>
          </cell>
          <cell r="F359">
            <v>1130260.94</v>
          </cell>
          <cell r="G359">
            <v>1126664.08</v>
          </cell>
          <cell r="H359">
            <v>17586.189999999999</v>
          </cell>
          <cell r="J359">
            <v>-17586.189999999999</v>
          </cell>
          <cell r="K359">
            <v>-17586.189999999999</v>
          </cell>
        </row>
        <row r="360">
          <cell r="C360" t="str">
            <v xml:space="preserve">                HAJO-STRICK GMBH                                                                                    </v>
          </cell>
          <cell r="D360">
            <v>813.83</v>
          </cell>
          <cell r="H360">
            <v>813.83</v>
          </cell>
          <cell r="J360">
            <v>-813.83</v>
          </cell>
          <cell r="K360">
            <v>-813.83</v>
          </cell>
        </row>
        <row r="361">
          <cell r="C361" t="str">
            <v xml:space="preserve">                INDKOBSFORENINGEN AF 1964 AMBA -GREENS BORO</v>
          </cell>
          <cell r="E361">
            <v>1222.94</v>
          </cell>
          <cell r="F361">
            <v>605673.93999999994</v>
          </cell>
          <cell r="G361">
            <v>605077.07999999996</v>
          </cell>
          <cell r="I361">
            <v>626.08000000000004</v>
          </cell>
          <cell r="J361">
            <v>0</v>
          </cell>
          <cell r="K361">
            <v>626.08000000000004</v>
          </cell>
        </row>
        <row r="362">
          <cell r="C362" t="str">
            <v xml:space="preserve">                KONTOOR US LLC                -GREENS BORO</v>
          </cell>
          <cell r="D362">
            <v>1717</v>
          </cell>
          <cell r="H362">
            <v>1717</v>
          </cell>
          <cell r="J362">
            <v>-1717</v>
          </cell>
          <cell r="K362">
            <v>-1717</v>
          </cell>
        </row>
        <row r="363">
          <cell r="C363" t="str">
            <v xml:space="preserve">                KONTOOR US LLC - DALLAS       -DALLAS</v>
          </cell>
          <cell r="D363">
            <v>2620</v>
          </cell>
          <cell r="H363">
            <v>2620</v>
          </cell>
          <cell r="J363">
            <v>-2620</v>
          </cell>
          <cell r="K363">
            <v>-2620</v>
          </cell>
        </row>
        <row r="364">
          <cell r="C364" t="str">
            <v xml:space="preserve">                KONTOOR US LLC (EL PASO)      -EL PASO</v>
          </cell>
          <cell r="D364">
            <v>4737.4399999999996</v>
          </cell>
          <cell r="H364">
            <v>4737.4399999999996</v>
          </cell>
          <cell r="J364">
            <v>-4737.4399999999996</v>
          </cell>
          <cell r="K364">
            <v>-4737.4399999999996</v>
          </cell>
        </row>
        <row r="365">
          <cell r="C365" t="str">
            <v xml:space="preserve">                LEE WRANGLER INTERNATIONAL SAGL - USA EUROPE CHINA -CHINA</v>
          </cell>
          <cell r="D365">
            <v>7823</v>
          </cell>
          <cell r="H365">
            <v>7823</v>
          </cell>
          <cell r="J365">
            <v>-7823</v>
          </cell>
          <cell r="K365">
            <v>-7823</v>
          </cell>
        </row>
        <row r="366">
          <cell r="C366" t="str">
            <v xml:space="preserve">                SYNERGY TRADERS               -KATHMANDU</v>
          </cell>
          <cell r="E366">
            <v>2499</v>
          </cell>
          <cell r="F366">
            <v>524587</v>
          </cell>
          <cell r="G366">
            <v>521587</v>
          </cell>
          <cell r="H366">
            <v>501</v>
          </cell>
          <cell r="J366">
            <v>-501</v>
          </cell>
          <cell r="K366">
            <v>-501</v>
          </cell>
        </row>
        <row r="367">
          <cell r="C367" t="str">
            <v xml:space="preserve">            L F S - S O R</v>
          </cell>
          <cell r="D367">
            <v>105361241</v>
          </cell>
          <cell r="F367">
            <v>57023678.210000001</v>
          </cell>
          <cell r="G367">
            <v>64185198.170000002</v>
          </cell>
          <cell r="H367">
            <v>98199721.040000007</v>
          </cell>
          <cell r="J367">
            <v>-98199721.040000007</v>
          </cell>
          <cell r="K367">
            <v>-98199721.040000007</v>
          </cell>
        </row>
        <row r="368">
          <cell r="C368" t="str">
            <v xml:space="preserve">                BRAND FACTORY</v>
          </cell>
          <cell r="D368">
            <v>22999088.32</v>
          </cell>
          <cell r="H368">
            <v>22999088.32</v>
          </cell>
          <cell r="J368">
            <v>-22999088.32</v>
          </cell>
          <cell r="K368">
            <v>-22999088.32</v>
          </cell>
        </row>
        <row r="369">
          <cell r="C369" t="str">
            <v xml:space="preserve">                    BRAND FACTORY - FUTURE LIFESTYLE FASHION LTD  - RAJA BAZAAR (303) -PATNA</v>
          </cell>
          <cell r="D369">
            <v>941556.83</v>
          </cell>
          <cell r="H369">
            <v>941556.83</v>
          </cell>
          <cell r="J369">
            <v>-941556.83</v>
          </cell>
          <cell r="K369">
            <v>-941556.83</v>
          </cell>
        </row>
        <row r="370">
          <cell r="C370" t="str">
            <v xml:space="preserve">                    BRAND FACTORY - FUTURE LIFESTYLE FASHION LTD - ABIDS -MAHABOOBNAGAR</v>
          </cell>
          <cell r="D370">
            <v>286794.03999999998</v>
          </cell>
          <cell r="H370">
            <v>286794.03999999998</v>
          </cell>
          <cell r="J370">
            <v>-286794.03999999998</v>
          </cell>
          <cell r="K370">
            <v>-286794.03999999998</v>
          </cell>
        </row>
        <row r="371">
          <cell r="C371" t="str">
            <v xml:space="preserve">                    BRAND FACTORY - FUTURE LIFESTYLE FASHION LTD - ALLAHABAD - UP (STORE CODE 0389) -ALLAHABAD</v>
          </cell>
          <cell r="D371">
            <v>661488.96</v>
          </cell>
          <cell r="H371">
            <v>661488.96</v>
          </cell>
          <cell r="J371">
            <v>-661488.96</v>
          </cell>
          <cell r="K371">
            <v>-661488.96</v>
          </cell>
        </row>
        <row r="372">
          <cell r="C372" t="str">
            <v xml:space="preserve">                    BRAND FACTORY - FUTURE LIFESTYLE FASHION LTD - CELEBRATION MALL- AMRITSAR (STORE CODE 0396)-AMRISTAR</v>
          </cell>
          <cell r="D372">
            <v>755282.77</v>
          </cell>
          <cell r="H372">
            <v>755282.77</v>
          </cell>
          <cell r="J372">
            <v>-755282.77</v>
          </cell>
          <cell r="K372">
            <v>-755282.77</v>
          </cell>
        </row>
        <row r="373">
          <cell r="C373" t="str">
            <v xml:space="preserve">                    BRAND FACTORY - FUTURE LIFESTYLE FASHION LTD - COSMOS MALL - ZIRAKPUR -AMBALA</v>
          </cell>
          <cell r="D373">
            <v>1195920.97</v>
          </cell>
          <cell r="H373">
            <v>1195920.97</v>
          </cell>
          <cell r="J373">
            <v>-1195920.97</v>
          </cell>
          <cell r="K373">
            <v>-1195920.97</v>
          </cell>
        </row>
        <row r="374">
          <cell r="C374" t="str">
            <v xml:space="preserve">                    BRAND FACTORY - FUTURE LIFESTYLE FASHION LTD - DEHRADUN-DARSHANI TOWERS(342) -HALDWANI</v>
          </cell>
          <cell r="D374">
            <v>14334.47</v>
          </cell>
          <cell r="H374">
            <v>14334.47</v>
          </cell>
          <cell r="J374">
            <v>-14334.47</v>
          </cell>
          <cell r="K374">
            <v>-14334.47</v>
          </cell>
        </row>
        <row r="375">
          <cell r="C375" t="str">
            <v xml:space="preserve">                    BRAND FACTORY - FUTURE LIFESTYLE FASHION LTD - DELHI RAJOURI -DELHI</v>
          </cell>
          <cell r="D375">
            <v>2690.61</v>
          </cell>
          <cell r="H375">
            <v>2690.61</v>
          </cell>
          <cell r="J375">
            <v>-2690.61</v>
          </cell>
          <cell r="K375">
            <v>-2690.61</v>
          </cell>
        </row>
        <row r="376">
          <cell r="C376" t="str">
            <v xml:space="preserve">                    BRAND FACTORY - FUTURE LIFESTYLE FASHION LTD - DILSUKHNAGAR- HYDERABAD (STORE CODE 326)   -HYDERABAD</v>
          </cell>
          <cell r="D376">
            <v>1419637.39</v>
          </cell>
          <cell r="H376">
            <v>1419637.39</v>
          </cell>
          <cell r="J376">
            <v>-1419637.39</v>
          </cell>
          <cell r="K376">
            <v>-1419637.39</v>
          </cell>
        </row>
        <row r="377">
          <cell r="C377" t="str">
            <v xml:space="preserve">                    BRAND FACTORY - FUTURE LIFESTYLE FASHION LTD - JAMMU (STORE CODE 0313) -JAMMU &amp; KASHMIR</v>
          </cell>
          <cell r="D377">
            <v>1718358.1</v>
          </cell>
          <cell r="H377">
            <v>1718358.1</v>
          </cell>
          <cell r="J377">
            <v>-1718358.1</v>
          </cell>
          <cell r="K377">
            <v>-1718358.1</v>
          </cell>
        </row>
        <row r="378">
          <cell r="C378" t="str">
            <v xml:space="preserve">                    BRAND FACTORY - FUTURE LIFESTYLE FASHION LTD - -KANAKPURA - BANGALORE (STORE CODE 0431)   -BANAGLORE</v>
          </cell>
          <cell r="D378">
            <v>629358.25</v>
          </cell>
          <cell r="H378">
            <v>629358.25</v>
          </cell>
          <cell r="J378">
            <v>-629358.25</v>
          </cell>
          <cell r="K378">
            <v>-629358.25</v>
          </cell>
        </row>
        <row r="379">
          <cell r="C379" t="str">
            <v xml:space="preserve">                    BRAND FACTORY - FUTURE LIFESTYLE FASHION LTD - KUKATPALLY-HYDERABAD (STORE CODE 0446)     -HYDERABAD</v>
          </cell>
          <cell r="D379">
            <v>1415949.97</v>
          </cell>
          <cell r="H379">
            <v>1415949.97</v>
          </cell>
          <cell r="J379">
            <v>-1415949.97</v>
          </cell>
          <cell r="K379">
            <v>-1415949.97</v>
          </cell>
        </row>
        <row r="380">
          <cell r="C380" t="str">
            <v xml:space="preserve">                    BRAND FACTORY - FUTURE LIFESTYLE FASHION LTD - LIG-INDORE (STORE CODE 2488) -INDRE</v>
          </cell>
          <cell r="D380">
            <v>800925</v>
          </cell>
          <cell r="H380">
            <v>800925</v>
          </cell>
          <cell r="J380">
            <v>-800925</v>
          </cell>
          <cell r="K380">
            <v>-800925</v>
          </cell>
        </row>
        <row r="381">
          <cell r="C381" t="str">
            <v xml:space="preserve">                    BRAND FACTORY - FUTURE LIFESTYLE FASHION LTD - MARATHAHALLI (2409) -BANGALORE</v>
          </cell>
          <cell r="D381">
            <v>309374.58</v>
          </cell>
          <cell r="H381">
            <v>309374.58</v>
          </cell>
          <cell r="J381">
            <v>-309374.58</v>
          </cell>
          <cell r="K381">
            <v>-309374.58</v>
          </cell>
        </row>
        <row r="382">
          <cell r="C382" t="str">
            <v xml:space="preserve">                    BRAND FACTORY - FUTURE LIFESTYLE FASHION LTD - PALLIKARANAI-CHENNAI (STORE CODE 0395)       -CHENNAI</v>
          </cell>
          <cell r="D382">
            <v>793081.02</v>
          </cell>
          <cell r="H382">
            <v>793081.02</v>
          </cell>
          <cell r="J382">
            <v>-793081.02</v>
          </cell>
          <cell r="K382">
            <v>-793081.02</v>
          </cell>
        </row>
        <row r="383">
          <cell r="C383" t="str">
            <v xml:space="preserve">                    BRAND FACTORY - FUTURE LIFESTYLE FASHION LTD - RAJKOT- GUJRAT (STORE CODE 0316) -GUJRAT</v>
          </cell>
          <cell r="D383">
            <v>1246079.67</v>
          </cell>
          <cell r="H383">
            <v>1246079.67</v>
          </cell>
          <cell r="J383">
            <v>-1246079.67</v>
          </cell>
          <cell r="K383">
            <v>-1246079.67</v>
          </cell>
        </row>
        <row r="384">
          <cell r="C384" t="str">
            <v xml:space="preserve">                    BRAND FACTORY - FUTURE LIFESTYLE FASHION LTD - SALEM -SALEM</v>
          </cell>
          <cell r="D384">
            <v>1004293.96</v>
          </cell>
          <cell r="H384">
            <v>1004293.96</v>
          </cell>
          <cell r="J384">
            <v>-1004293.96</v>
          </cell>
          <cell r="K384">
            <v>-1004293.96</v>
          </cell>
        </row>
        <row r="385">
          <cell r="C385" t="str">
            <v xml:space="preserve">                    BRAND FACTORY - FUTURE LIFESTYLE FASHION LTD - SARJAPURA (STORE CODE 0393) -BANAGLORE</v>
          </cell>
          <cell r="D385">
            <v>22430.15</v>
          </cell>
          <cell r="H385">
            <v>22430.15</v>
          </cell>
          <cell r="J385">
            <v>-22430.15</v>
          </cell>
          <cell r="K385">
            <v>-22430.15</v>
          </cell>
        </row>
        <row r="386">
          <cell r="C386" t="str">
            <v xml:space="preserve">                    BRAND FACTORY - FUTURE LIFESTYLE FASHION LTD - SILIGURI-S F ROAD (348) -SILIGURI</v>
          </cell>
          <cell r="D386">
            <v>1214245.1100000001</v>
          </cell>
          <cell r="H386">
            <v>1214245.1100000001</v>
          </cell>
          <cell r="J386">
            <v>-1214245.1100000001</v>
          </cell>
          <cell r="K386">
            <v>-1214245.1100000001</v>
          </cell>
        </row>
        <row r="387">
          <cell r="C387" t="str">
            <v xml:space="preserve">                    BRAND FACTORY - FUTURE LIFESTYLE FASHION LTD - SUNNY TRADE CENTRE- JAIPUR (STORE CODE 0309)  -JAIPUR</v>
          </cell>
          <cell r="D387">
            <v>1951593.94</v>
          </cell>
          <cell r="H387">
            <v>1951593.94</v>
          </cell>
          <cell r="J387">
            <v>-1951593.94</v>
          </cell>
          <cell r="K387">
            <v>-1951593.94</v>
          </cell>
        </row>
        <row r="388">
          <cell r="C388" t="str">
            <v xml:space="preserve">                    BRAND FACTORY - FUTURE LIFESTYLE FASHION LTD - SURAT VIP ROAD  (STORE CODE 0311) -SURAT</v>
          </cell>
          <cell r="D388">
            <v>617482.31000000006</v>
          </cell>
          <cell r="H388">
            <v>617482.31000000006</v>
          </cell>
          <cell r="J388">
            <v>-617482.31000000006</v>
          </cell>
          <cell r="K388">
            <v>-617482.31000000006</v>
          </cell>
        </row>
        <row r="389">
          <cell r="C389" t="str">
            <v xml:space="preserve">                    BRAND FACTORY - FUTURE LIFESTYLE FASHION LTD -( GODAVARI ) -PATNA</v>
          </cell>
          <cell r="D389">
            <v>708359.74</v>
          </cell>
          <cell r="H389">
            <v>708359.74</v>
          </cell>
          <cell r="J389">
            <v>-708359.74</v>
          </cell>
          <cell r="K389">
            <v>-708359.74</v>
          </cell>
        </row>
        <row r="390">
          <cell r="C390" t="str">
            <v xml:space="preserve">                    BRAND FACTORY - FUTURE LIFESTYLE FASHION LTD -ASANSOL-SENTRUM MALL(1447) -ASANSOL</v>
          </cell>
          <cell r="D390">
            <v>1794301.45</v>
          </cell>
          <cell r="H390">
            <v>1794301.45</v>
          </cell>
          <cell r="J390">
            <v>-1794301.45</v>
          </cell>
          <cell r="K390">
            <v>-1794301.45</v>
          </cell>
        </row>
        <row r="391">
          <cell r="C391" t="str">
            <v xml:space="preserve">                    BRAND FACTORY - FUTURE LIFESTYLE FASHION LTD -GUWAHATI-PRITHVI PLANET ( 1446) -GUWAHATI</v>
          </cell>
          <cell r="D391">
            <v>256430.82</v>
          </cell>
          <cell r="H391">
            <v>256430.82</v>
          </cell>
          <cell r="J391">
            <v>-256430.82</v>
          </cell>
          <cell r="K391">
            <v>-256430.82</v>
          </cell>
        </row>
        <row r="392">
          <cell r="C392" t="str">
            <v xml:space="preserve">                    BRAND FACTORY - FUTURE LIFESTYLE FASHION LTD -PATNA</v>
          </cell>
          <cell r="D392">
            <v>931262</v>
          </cell>
          <cell r="H392">
            <v>931262</v>
          </cell>
          <cell r="J392">
            <v>-931262</v>
          </cell>
          <cell r="K392">
            <v>-931262</v>
          </cell>
        </row>
        <row r="393">
          <cell r="C393" t="str">
            <v xml:space="preserve">                    BRAND FACTORY - FUTURE LIFESTYLE FASHIONS LTD - PACIFIC MALL ( STORE CODE -2483) -GHAZIABAD</v>
          </cell>
          <cell r="D393">
            <v>830420.64</v>
          </cell>
          <cell r="H393">
            <v>830420.64</v>
          </cell>
          <cell r="J393">
            <v>-830420.64</v>
          </cell>
          <cell r="K393">
            <v>-830420.64</v>
          </cell>
        </row>
        <row r="394">
          <cell r="C394" t="str">
            <v xml:space="preserve">                    BRAND FACTORY - FUTURE LIFESTYLE FASHIONS LTD- KANPUR RAVE MOTI MALL ( STORE CODE 1448)      -KANPUR</v>
          </cell>
          <cell r="D394">
            <v>1055267.47</v>
          </cell>
          <cell r="H394">
            <v>1055267.47</v>
          </cell>
          <cell r="J394">
            <v>-1055267.47</v>
          </cell>
          <cell r="K394">
            <v>-1055267.47</v>
          </cell>
        </row>
        <row r="395">
          <cell r="C395" t="str">
            <v xml:space="preserve">                    BRAND FACTORY - FUTURE LIFESTYLE FASHIONS LTD- PUNE PIMPARI ( STORE CODE -2473) -PUNE</v>
          </cell>
          <cell r="D395">
            <v>422168.1</v>
          </cell>
          <cell r="H395">
            <v>422168.1</v>
          </cell>
          <cell r="J395">
            <v>-422168.1</v>
          </cell>
          <cell r="K395">
            <v>-422168.1</v>
          </cell>
        </row>
        <row r="396">
          <cell r="C396" t="str">
            <v xml:space="preserve">                FUTURE LIFE STYLE - CENTRAL</v>
          </cell>
          <cell r="D396">
            <v>10563987.029999999</v>
          </cell>
          <cell r="H396">
            <v>10563987.029999999</v>
          </cell>
          <cell r="J396">
            <v>-10563987.029999999</v>
          </cell>
          <cell r="K396">
            <v>-10563987.029999999</v>
          </cell>
        </row>
        <row r="397">
          <cell r="C397" t="str">
            <v xml:space="preserve">                    FUTURE LIFESTYLE FASHION LTD - INDORE -INDORE</v>
          </cell>
          <cell r="D397">
            <v>592398.93000000005</v>
          </cell>
          <cell r="H397">
            <v>592398.93000000005</v>
          </cell>
          <cell r="J397">
            <v>-592398.93000000005</v>
          </cell>
          <cell r="K397">
            <v>-592398.93000000005</v>
          </cell>
        </row>
        <row r="398">
          <cell r="C398" t="str">
            <v xml:space="preserve">                    FUTURE LIFESTYLE FASHIONS LTD  - MSM MALL -PUNE</v>
          </cell>
          <cell r="D398">
            <v>1143971</v>
          </cell>
          <cell r="H398">
            <v>1143971</v>
          </cell>
          <cell r="J398">
            <v>-1143971</v>
          </cell>
          <cell r="K398">
            <v>-1143971</v>
          </cell>
        </row>
        <row r="399">
          <cell r="C399" t="str">
            <v xml:space="preserve">                    FUTURE LIFESTYLE FASHIONS LTD - BANNERGHATTA SPECTRUM MALL - BANGALORE -BANAGLORE</v>
          </cell>
          <cell r="D399">
            <v>544258.59</v>
          </cell>
          <cell r="H399">
            <v>544258.59</v>
          </cell>
          <cell r="J399">
            <v>-544258.59</v>
          </cell>
          <cell r="K399">
            <v>-544258.59</v>
          </cell>
        </row>
        <row r="400">
          <cell r="C400" t="str">
            <v xml:space="preserve">                    FUTURE LIFESTYLE FASHIONS LTD - BHUBANESWAR                                                         </v>
          </cell>
          <cell r="D400">
            <v>17577.04</v>
          </cell>
          <cell r="H400">
            <v>17577.04</v>
          </cell>
          <cell r="J400">
            <v>-17577.04</v>
          </cell>
          <cell r="K400">
            <v>-17577.04</v>
          </cell>
        </row>
        <row r="401">
          <cell r="C401" t="str">
            <v xml:space="preserve">                    FUTURE LIFESTYLE FASHIONS LTD - FRAZER ROAD -PATNA</v>
          </cell>
          <cell r="D401">
            <v>1483313.73</v>
          </cell>
          <cell r="H401">
            <v>1483313.73</v>
          </cell>
          <cell r="J401">
            <v>-1483313.73</v>
          </cell>
          <cell r="K401">
            <v>-1483313.73</v>
          </cell>
        </row>
        <row r="402">
          <cell r="C402" t="str">
            <v xml:space="preserve">                    FUTURE LIFESTYLE FASHIONS LTD - GSM MALL  CHANDANAGAR HYDERABAD -SECUNDERABAD</v>
          </cell>
          <cell r="D402">
            <v>824587.07</v>
          </cell>
          <cell r="H402">
            <v>824587.07</v>
          </cell>
          <cell r="J402">
            <v>-824587.07</v>
          </cell>
          <cell r="K402">
            <v>-824587.07</v>
          </cell>
        </row>
        <row r="403">
          <cell r="C403" t="str">
            <v xml:space="preserve">                    FUTURE LIFESTYLE FASHIONS LTD - GUWAHATI (ASSAM) -GUWAHATI</v>
          </cell>
          <cell r="D403">
            <v>1763725.87</v>
          </cell>
          <cell r="H403">
            <v>1763725.87</v>
          </cell>
          <cell r="J403">
            <v>-1763725.87</v>
          </cell>
          <cell r="K403">
            <v>-1763725.87</v>
          </cell>
        </row>
        <row r="404">
          <cell r="C404" t="str">
            <v xml:space="preserve">                    FUTURE LIFESTYLE FASHIONS LTD - HYDERABAD - GACHIBOWLI -SECUNDERABAD</v>
          </cell>
          <cell r="D404">
            <v>755740.8</v>
          </cell>
          <cell r="H404">
            <v>755740.8</v>
          </cell>
          <cell r="J404">
            <v>-755740.8</v>
          </cell>
          <cell r="K404">
            <v>-755740.8</v>
          </cell>
        </row>
        <row r="405">
          <cell r="C405" t="str">
            <v xml:space="preserve">                    FUTURE LIFESTYLE FASHIONS LTD - JHARKHAND - RANCHI -RANCHI</v>
          </cell>
          <cell r="D405">
            <v>908019.16</v>
          </cell>
          <cell r="H405">
            <v>908019.16</v>
          </cell>
          <cell r="J405">
            <v>-908019.16</v>
          </cell>
          <cell r="K405">
            <v>-908019.16</v>
          </cell>
        </row>
        <row r="406">
          <cell r="C406" t="str">
            <v xml:space="preserve">                    FUTURE LIFESTYLE FASHIONS LTD - JP NAGAR -BANAGLORE</v>
          </cell>
          <cell r="D406">
            <v>453825</v>
          </cell>
          <cell r="H406">
            <v>453825</v>
          </cell>
          <cell r="J406">
            <v>-453825</v>
          </cell>
          <cell r="K406">
            <v>-453825</v>
          </cell>
        </row>
        <row r="407">
          <cell r="C407" t="str">
            <v xml:space="preserve">                    FUTURE LIFESTYLE FASHIONS LTD - KOCHI -COCHIN</v>
          </cell>
          <cell r="D407">
            <v>71255.41</v>
          </cell>
          <cell r="H407">
            <v>71255.41</v>
          </cell>
          <cell r="J407">
            <v>-71255.41</v>
          </cell>
          <cell r="K407">
            <v>-71255.41</v>
          </cell>
        </row>
        <row r="408">
          <cell r="C408" t="str">
            <v xml:space="preserve">                    FUTURE LIFESTYLE FASHIONS LTD - KUKATPALLY - HYDERABAD -SECUNDERABAD</v>
          </cell>
          <cell r="D408">
            <v>425925.73</v>
          </cell>
          <cell r="H408">
            <v>425925.73</v>
          </cell>
          <cell r="J408">
            <v>-425925.73</v>
          </cell>
          <cell r="K408">
            <v>-425925.73</v>
          </cell>
        </row>
        <row r="409">
          <cell r="C409" t="str">
            <v xml:space="preserve">                    FUTURE LIFESTYLE FASHIONS LTD - PUNJAGUTTA ( G.S CENTRE POINT)  - HYDERABAD -HYDERABAD</v>
          </cell>
          <cell r="D409">
            <v>537475</v>
          </cell>
          <cell r="H409">
            <v>537475</v>
          </cell>
          <cell r="J409">
            <v>-537475</v>
          </cell>
          <cell r="K409">
            <v>-537475</v>
          </cell>
        </row>
        <row r="410">
          <cell r="C410" t="str">
            <v xml:space="preserve">                    FUTURE LIFESTYLE FASHIONS LTD (DIVISION CENTRAL) - CT-SILIGURI-COSMOS MALL -SILIGURI</v>
          </cell>
          <cell r="D410">
            <v>295652.37</v>
          </cell>
          <cell r="H410">
            <v>295652.37</v>
          </cell>
          <cell r="J410">
            <v>-295652.37</v>
          </cell>
          <cell r="K410">
            <v>-295652.37</v>
          </cell>
        </row>
        <row r="411">
          <cell r="C411" t="str">
            <v xml:space="preserve">                    FUTURE LIFESTYLE FASHIONS LTD BELLANDUR VILLAGE(SOUL SPACE SPIRIT) -BANGALORE</v>
          </cell>
          <cell r="D411">
            <v>110402.83</v>
          </cell>
          <cell r="H411">
            <v>110402.83</v>
          </cell>
          <cell r="J411">
            <v>-110402.83</v>
          </cell>
          <cell r="K411">
            <v>-110402.83</v>
          </cell>
        </row>
        <row r="412">
          <cell r="C412" t="str">
            <v xml:space="preserve">                    FUTURE LIFESTYLE FASHIONS LTD -JAIPUR</v>
          </cell>
          <cell r="D412">
            <v>635858.5</v>
          </cell>
          <cell r="H412">
            <v>635858.5</v>
          </cell>
          <cell r="J412">
            <v>-635858.5</v>
          </cell>
          <cell r="K412">
            <v>-635858.5</v>
          </cell>
        </row>
        <row r="413">
          <cell r="C413" t="str">
            <v xml:space="preserve">                GLOBUS STORES - SOR</v>
          </cell>
          <cell r="E413">
            <v>103394.68</v>
          </cell>
          <cell r="I413">
            <v>103394.68</v>
          </cell>
          <cell r="J413">
            <v>0</v>
          </cell>
          <cell r="K413">
            <v>103394.68</v>
          </cell>
        </row>
        <row r="414">
          <cell r="C414" t="str">
            <v xml:space="preserve">                    GLOBUS STORE LUDHIANA-WEST END MALL - SOR (STORE NO 61) -LUDHIANA</v>
          </cell>
          <cell r="E414">
            <v>130228</v>
          </cell>
          <cell r="I414">
            <v>130228</v>
          </cell>
          <cell r="J414">
            <v>0</v>
          </cell>
          <cell r="K414">
            <v>130228</v>
          </cell>
        </row>
        <row r="415">
          <cell r="C415" t="str">
            <v xml:space="preserve">                    GLOBUS STORE MORADABAD-WAVE CINEMA COMPLEX - SOR (STORE NO 38) -MORADABAD</v>
          </cell>
          <cell r="D415">
            <v>26833.32</v>
          </cell>
          <cell r="H415">
            <v>26833.32</v>
          </cell>
          <cell r="J415">
            <v>-26833.32</v>
          </cell>
          <cell r="K415">
            <v>-26833.32</v>
          </cell>
        </row>
        <row r="416">
          <cell r="C416" t="str">
            <v xml:space="preserve">                LIFE STYLE INTERNATIONAL</v>
          </cell>
          <cell r="D416">
            <v>48813149.619999997</v>
          </cell>
          <cell r="F416">
            <v>42569622.210000001</v>
          </cell>
          <cell r="G416">
            <v>44181760.579999998</v>
          </cell>
          <cell r="H416">
            <v>47201011.25</v>
          </cell>
          <cell r="J416">
            <v>-47201011.25</v>
          </cell>
          <cell r="K416">
            <v>-47201011.25</v>
          </cell>
        </row>
        <row r="417">
          <cell r="C417" t="str">
            <v xml:space="preserve">                    LIFE STYLE INTERNATIONAL  (P) LTD - KOLKATA -KOLKATTA</v>
          </cell>
          <cell r="D417">
            <v>2287674.62</v>
          </cell>
          <cell r="F417">
            <v>1477151</v>
          </cell>
          <cell r="G417">
            <v>1023212.54</v>
          </cell>
          <cell r="H417">
            <v>2741613.08</v>
          </cell>
          <cell r="J417">
            <v>-2741613.08</v>
          </cell>
          <cell r="K417">
            <v>-2741613.08</v>
          </cell>
        </row>
        <row r="418">
          <cell r="C418" t="str">
            <v xml:space="preserve">                    LIFE STYLE INTERNATIONAL (P)  LTD -GURGAON -GURGOAN</v>
          </cell>
          <cell r="D418">
            <v>1500705.35</v>
          </cell>
          <cell r="F418">
            <v>92179.21</v>
          </cell>
          <cell r="G418">
            <v>784358.21</v>
          </cell>
          <cell r="H418">
            <v>808526.35</v>
          </cell>
          <cell r="J418">
            <v>-808526.35</v>
          </cell>
          <cell r="K418">
            <v>-808526.35</v>
          </cell>
        </row>
        <row r="419">
          <cell r="C419" t="str">
            <v xml:space="preserve">                    LIFE STYLE INTERNATIONAL (P)  LTD MUMBAI -MUMBAI</v>
          </cell>
          <cell r="D419">
            <v>12002165.550000001</v>
          </cell>
          <cell r="F419">
            <v>11141952</v>
          </cell>
          <cell r="G419">
            <v>11114512.73</v>
          </cell>
          <cell r="H419">
            <v>12029604.82</v>
          </cell>
          <cell r="J419">
            <v>-12029604.82</v>
          </cell>
          <cell r="K419">
            <v>-12029604.82</v>
          </cell>
        </row>
        <row r="420">
          <cell r="C420" t="str">
            <v xml:space="preserve">                    LIFE STYLE INTERNATIONAL (P) LTD - HYDERABAD -SECUNDERABAD</v>
          </cell>
          <cell r="D420">
            <v>5929689.21</v>
          </cell>
          <cell r="F420">
            <v>4181768</v>
          </cell>
          <cell r="G420">
            <v>4173581.2</v>
          </cell>
          <cell r="H420">
            <v>5937876.0099999998</v>
          </cell>
          <cell r="J420">
            <v>-5937876.0099999998</v>
          </cell>
          <cell r="K420">
            <v>-5937876.0099999998</v>
          </cell>
        </row>
        <row r="421">
          <cell r="C421" t="str">
            <v xml:space="preserve">                    LIFE STYLE INTERNATIONAL (P) LTD- BANGALORE -BANAGLORE</v>
          </cell>
          <cell r="D421">
            <v>14356148.960000001</v>
          </cell>
          <cell r="F421">
            <v>10419031</v>
          </cell>
          <cell r="G421">
            <v>14485155.460000001</v>
          </cell>
          <cell r="H421">
            <v>10290024.5</v>
          </cell>
          <cell r="J421">
            <v>-10290024.5</v>
          </cell>
          <cell r="K421">
            <v>-10290024.5</v>
          </cell>
        </row>
        <row r="422">
          <cell r="C422" t="str">
            <v xml:space="preserve">                    LIFE STYLE INTERNATIONAL (P) LTD -CHENNAI -CHENNAI</v>
          </cell>
          <cell r="D422">
            <v>5499921.6500000004</v>
          </cell>
          <cell r="F422">
            <v>3013227</v>
          </cell>
          <cell r="G422">
            <v>2647413.48</v>
          </cell>
          <cell r="H422">
            <v>5865735.1699999999</v>
          </cell>
          <cell r="J422">
            <v>-5865735.1699999999</v>
          </cell>
          <cell r="K422">
            <v>-5865735.1699999999</v>
          </cell>
        </row>
        <row r="423">
          <cell r="C423" t="str">
            <v xml:space="preserve">                    LIFE STYLE INTERNATIONAL (P) LTD- MEWAT -HARYANA</v>
          </cell>
          <cell r="D423">
            <v>7236844.2800000003</v>
          </cell>
          <cell r="F423">
            <v>12244314</v>
          </cell>
          <cell r="G423">
            <v>9953526.9600000009</v>
          </cell>
          <cell r="H423">
            <v>9527631.3200000003</v>
          </cell>
          <cell r="J423">
            <v>-9527631.3200000003</v>
          </cell>
          <cell r="K423">
            <v>-9527631.3200000003</v>
          </cell>
        </row>
        <row r="424">
          <cell r="C424" t="str">
            <v xml:space="preserve">                RELIANCE - CENTRO</v>
          </cell>
          <cell r="D424">
            <v>8275991.29</v>
          </cell>
          <cell r="F424">
            <v>5352777</v>
          </cell>
          <cell r="G424">
            <v>7215710.5199999996</v>
          </cell>
          <cell r="H424">
            <v>6413057.7699999996</v>
          </cell>
          <cell r="J424">
            <v>-6413057.7699999996</v>
          </cell>
          <cell r="K424">
            <v>-6413057.7699999996</v>
          </cell>
        </row>
        <row r="425">
          <cell r="C425" t="str">
            <v xml:space="preserve">                    RRL CENTRO ( SITE F1JH)  SPECTRUM MALL -BANGALORE</v>
          </cell>
          <cell r="E425">
            <v>17955.439999999999</v>
          </cell>
          <cell r="G425">
            <v>19889.28</v>
          </cell>
          <cell r="I425">
            <v>37844.720000000001</v>
          </cell>
          <cell r="J425">
            <v>0</v>
          </cell>
          <cell r="K425">
            <v>37844.720000000001</v>
          </cell>
        </row>
        <row r="426">
          <cell r="C426" t="str">
            <v xml:space="preserve">                    RRL CENTRO (SITE  F1ZC) BENGALURU-SOUL SPACE SPIRIT -BANGALORE</v>
          </cell>
          <cell r="D426">
            <v>260184.99</v>
          </cell>
          <cell r="F426">
            <v>379915</v>
          </cell>
          <cell r="G426">
            <v>304252.45</v>
          </cell>
          <cell r="H426">
            <v>335847.54</v>
          </cell>
          <cell r="J426">
            <v>-335847.54</v>
          </cell>
          <cell r="K426">
            <v>-335847.54</v>
          </cell>
        </row>
        <row r="427">
          <cell r="C427" t="str">
            <v xml:space="preserve">                    RRL CENTRO (SITE F1AD) MSM PARANJAPE PUNE -NAVI MUMBAI</v>
          </cell>
          <cell r="D427">
            <v>206770.64</v>
          </cell>
          <cell r="F427">
            <v>325051</v>
          </cell>
          <cell r="G427">
            <v>212690.37</v>
          </cell>
          <cell r="H427">
            <v>319131.27</v>
          </cell>
          <cell r="J427">
            <v>-319131.27</v>
          </cell>
          <cell r="K427">
            <v>-319131.27</v>
          </cell>
        </row>
        <row r="428">
          <cell r="C428" t="str">
            <v xml:space="preserve">                    RRL CENTRO (SITE F1BD) POONAM MALL NAGPUR -NAVI MUMBAI</v>
          </cell>
          <cell r="D428">
            <v>491919.61</v>
          </cell>
          <cell r="F428">
            <v>197920</v>
          </cell>
          <cell r="G428">
            <v>177103.28</v>
          </cell>
          <cell r="H428">
            <v>512736.33</v>
          </cell>
          <cell r="J428">
            <v>-512736.33</v>
          </cell>
          <cell r="K428">
            <v>-512736.33</v>
          </cell>
        </row>
        <row r="429">
          <cell r="C429" t="str">
            <v xml:space="preserve">                    RRL CENTRO (SITE F1BI) PUNE-AMANORA-TOWN CENTER - PUNE-3 -PUNE</v>
          </cell>
          <cell r="D429">
            <v>84826.36</v>
          </cell>
          <cell r="F429">
            <v>1514</v>
          </cell>
          <cell r="G429">
            <v>38775</v>
          </cell>
          <cell r="H429">
            <v>47565.36</v>
          </cell>
          <cell r="J429">
            <v>-47565.36</v>
          </cell>
          <cell r="K429">
            <v>-47565.36</v>
          </cell>
        </row>
        <row r="430">
          <cell r="C430" t="str">
            <v xml:space="preserve">                    RRL CENTRO (SITE F1CD) PATNA-THE MALL-FRAZER ROAD -PATNA</v>
          </cell>
          <cell r="D430">
            <v>285212.65000000002</v>
          </cell>
          <cell r="F430">
            <v>346002</v>
          </cell>
          <cell r="G430">
            <v>206611.03</v>
          </cell>
          <cell r="H430">
            <v>424603.62</v>
          </cell>
          <cell r="J430">
            <v>-424603.62</v>
          </cell>
          <cell r="K430">
            <v>-424603.62</v>
          </cell>
        </row>
        <row r="431">
          <cell r="C431" t="str">
            <v xml:space="preserve">                    RRL CENTRO (SITE F1DI) GUWAHATI -GUWAHATI</v>
          </cell>
          <cell r="D431">
            <v>1439441.57</v>
          </cell>
          <cell r="F431">
            <v>418349</v>
          </cell>
          <cell r="G431">
            <v>810176.5</v>
          </cell>
          <cell r="H431">
            <v>1047614.07</v>
          </cell>
          <cell r="J431">
            <v>-1047614.07</v>
          </cell>
          <cell r="K431">
            <v>-1047614.07</v>
          </cell>
        </row>
        <row r="432">
          <cell r="C432" t="str">
            <v xml:space="preserve">                    RRL CENTRO (SITE F1EI)  JAIPUR -JAIPUR</v>
          </cell>
          <cell r="D432">
            <v>239078.67</v>
          </cell>
          <cell r="F432">
            <v>218088</v>
          </cell>
          <cell r="G432">
            <v>429001.39</v>
          </cell>
          <cell r="H432">
            <v>28165.279999999999</v>
          </cell>
          <cell r="J432">
            <v>-28165.279999999999</v>
          </cell>
          <cell r="K432">
            <v>-28165.279999999999</v>
          </cell>
        </row>
        <row r="433">
          <cell r="C433" t="str">
            <v xml:space="preserve">                    RRL CENTRO (SITE F1FH)  INDORE -BHOPAL</v>
          </cell>
          <cell r="E433">
            <v>128606</v>
          </cell>
          <cell r="I433">
            <v>128606</v>
          </cell>
          <cell r="J433">
            <v>0</v>
          </cell>
          <cell r="K433">
            <v>128606</v>
          </cell>
        </row>
        <row r="434">
          <cell r="C434" t="str">
            <v xml:space="preserve">                    RRL CENTRO (SITE F1FI) BHUBANESWAR -BHUBANESWAR</v>
          </cell>
          <cell r="D434">
            <v>1066745.52</v>
          </cell>
          <cell r="F434">
            <v>692723</v>
          </cell>
          <cell r="G434">
            <v>1292486.95</v>
          </cell>
          <cell r="H434">
            <v>466981.57</v>
          </cell>
          <cell r="J434">
            <v>-466981.57</v>
          </cell>
          <cell r="K434">
            <v>-466981.57</v>
          </cell>
        </row>
        <row r="435">
          <cell r="C435" t="str">
            <v xml:space="preserve">                    RRL CENTRO (SITE F1GH) KUKATPALLY - HYDERABAD -KUKUTPALLY;HYDERABA</v>
          </cell>
          <cell r="D435">
            <v>158319.07999999999</v>
          </cell>
          <cell r="F435">
            <v>351512</v>
          </cell>
          <cell r="G435">
            <v>248258.7</v>
          </cell>
          <cell r="H435">
            <v>261572.38</v>
          </cell>
          <cell r="J435">
            <v>-261572.38</v>
          </cell>
          <cell r="K435">
            <v>-261572.38</v>
          </cell>
        </row>
        <row r="436">
          <cell r="C436" t="str">
            <v xml:space="preserve">                    RRL CENTRO (SITE F1HH)  COSMOS MALL SILIGUDI -NORTH 24 PARGANAS</v>
          </cell>
          <cell r="D436">
            <v>292041.78999999998</v>
          </cell>
          <cell r="F436">
            <v>270901</v>
          </cell>
          <cell r="G436">
            <v>176975.6</v>
          </cell>
          <cell r="H436">
            <v>385967.19</v>
          </cell>
          <cell r="J436">
            <v>-385967.19</v>
          </cell>
          <cell r="K436">
            <v>-385967.19</v>
          </cell>
        </row>
        <row r="437">
          <cell r="C437" t="str">
            <v xml:space="preserve">                    RRL CENTRO (SITE F1KI) KOCHI-M G ROAD-CENTRE SQUAR -KOCHI</v>
          </cell>
          <cell r="D437">
            <v>443592.65</v>
          </cell>
          <cell r="F437">
            <v>455825</v>
          </cell>
          <cell r="G437">
            <v>513293.78</v>
          </cell>
          <cell r="H437">
            <v>386123.87</v>
          </cell>
          <cell r="J437">
            <v>-386123.87</v>
          </cell>
          <cell r="K437">
            <v>-386123.87</v>
          </cell>
        </row>
        <row r="438">
          <cell r="C438" t="str">
            <v xml:space="preserve">                    RRL CENTRO (SITE F1LH)  GACHIBOWLI HYDERABAD -HYDERABAD CITY</v>
          </cell>
          <cell r="E438">
            <v>390201</v>
          </cell>
          <cell r="I438">
            <v>390201</v>
          </cell>
          <cell r="J438">
            <v>0</v>
          </cell>
          <cell r="K438">
            <v>390201</v>
          </cell>
        </row>
        <row r="439">
          <cell r="C439" t="str">
            <v xml:space="preserve">                    RRL CENTRO (SITE F1LI)  GSM MALL HYDERABAD -HYDERABAD CITY</v>
          </cell>
          <cell r="D439">
            <v>462321.91999999998</v>
          </cell>
          <cell r="F439">
            <v>401029</v>
          </cell>
          <cell r="G439">
            <v>405986.33</v>
          </cell>
          <cell r="H439">
            <v>457364.59</v>
          </cell>
          <cell r="J439">
            <v>-457364.59</v>
          </cell>
          <cell r="K439">
            <v>-457364.59</v>
          </cell>
        </row>
        <row r="440">
          <cell r="C440" t="str">
            <v xml:space="preserve">                    RRL CENTRO (SITE F1PH) SAVYRAJ MALL RANCHI -RANCHI</v>
          </cell>
          <cell r="D440">
            <v>172954.75</v>
          </cell>
          <cell r="F440">
            <v>178680</v>
          </cell>
          <cell r="G440">
            <v>141046</v>
          </cell>
          <cell r="H440">
            <v>210588.75</v>
          </cell>
          <cell r="J440">
            <v>-210588.75</v>
          </cell>
          <cell r="K440">
            <v>-210588.75</v>
          </cell>
        </row>
        <row r="441">
          <cell r="C441" t="str">
            <v xml:space="preserve">                    RRL CENTRO (SITE F1TH)  ASCENT MALL PUNE -NAVI MUMBAI</v>
          </cell>
          <cell r="D441">
            <v>227261.28</v>
          </cell>
          <cell r="G441">
            <v>37113</v>
          </cell>
          <cell r="H441">
            <v>190148.28</v>
          </cell>
          <cell r="J441">
            <v>-190148.28</v>
          </cell>
          <cell r="K441">
            <v>-190148.28</v>
          </cell>
        </row>
        <row r="442">
          <cell r="C442" t="str">
            <v xml:space="preserve">                    RRL CENTRO (SITE F1UH) AHMEDABAD-AMBAVADI -AHMEDABAD</v>
          </cell>
          <cell r="D442">
            <v>627614.9</v>
          </cell>
          <cell r="F442">
            <v>416126</v>
          </cell>
          <cell r="G442">
            <v>336982.45</v>
          </cell>
          <cell r="H442">
            <v>706758.45</v>
          </cell>
          <cell r="J442">
            <v>-706758.45</v>
          </cell>
          <cell r="K442">
            <v>-706758.45</v>
          </cell>
        </row>
        <row r="443">
          <cell r="C443" t="str">
            <v xml:space="preserve">                    RRL CENTRO (SITE F1VH)  VISHAKAPATNAM-MAIN ROAD -VISAKHAPATNAM</v>
          </cell>
          <cell r="D443">
            <v>599973.36</v>
          </cell>
          <cell r="F443">
            <v>135380</v>
          </cell>
          <cell r="G443">
            <v>98966.8</v>
          </cell>
          <cell r="H443">
            <v>636386.56000000006</v>
          </cell>
          <cell r="J443">
            <v>-636386.56000000006</v>
          </cell>
          <cell r="K443">
            <v>-636386.56000000006</v>
          </cell>
        </row>
        <row r="444">
          <cell r="C444" t="str">
            <v xml:space="preserve">                    RRL CENTRO (SITE F1XH) LUCKNOW-SAHARA GANJ -LUCKNOW</v>
          </cell>
          <cell r="D444">
            <v>468896.78</v>
          </cell>
          <cell r="F444">
            <v>174559</v>
          </cell>
          <cell r="G444">
            <v>989767.02</v>
          </cell>
          <cell r="I444">
            <v>346311.24</v>
          </cell>
          <cell r="J444">
            <v>0</v>
          </cell>
          <cell r="K444">
            <v>346311.24</v>
          </cell>
        </row>
        <row r="445">
          <cell r="C445" t="str">
            <v xml:space="preserve">                    RRL CENTRO (SITE F1YH) THANE-DAHISAR-THAKUR MALL -MUMBAI</v>
          </cell>
          <cell r="D445">
            <v>636862.69999999995</v>
          </cell>
          <cell r="F445">
            <v>389203</v>
          </cell>
          <cell r="G445">
            <v>469861.97</v>
          </cell>
          <cell r="H445">
            <v>556203.73</v>
          </cell>
          <cell r="J445">
            <v>-556203.73</v>
          </cell>
          <cell r="K445">
            <v>-556203.73</v>
          </cell>
        </row>
        <row r="446">
          <cell r="C446" t="str">
            <v xml:space="preserve">                    RRL CENTRO (SITE TY5G)  GREAT INDIA PLACE-UTTAR PRADESH -LUCKNOW</v>
          </cell>
          <cell r="D446">
            <v>648734.51</v>
          </cell>
          <cell r="G446">
            <v>306472.62</v>
          </cell>
          <cell r="H446">
            <v>342261.89</v>
          </cell>
          <cell r="J446">
            <v>-342261.89</v>
          </cell>
          <cell r="K446">
            <v>-342261.89</v>
          </cell>
        </row>
        <row r="447">
          <cell r="C447" t="str">
            <v xml:space="preserve">                RELIANCE - FASHION FACTORY</v>
          </cell>
          <cell r="D447">
            <v>14812419.42</v>
          </cell>
          <cell r="F447">
            <v>9101279</v>
          </cell>
          <cell r="G447">
            <v>12787727.07</v>
          </cell>
          <cell r="H447">
            <v>11125971.35</v>
          </cell>
          <cell r="J447">
            <v>-11125971.35</v>
          </cell>
          <cell r="K447">
            <v>-11125971.35</v>
          </cell>
        </row>
        <row r="448">
          <cell r="C448" t="str">
            <v xml:space="preserve">                    FF ( F1BH KOL-LEE ROAD) RELIANCE RETAIL LIMITED -NORTH 24 PARGANAS</v>
          </cell>
          <cell r="G448">
            <v>15901</v>
          </cell>
          <cell r="I448">
            <v>15901</v>
          </cell>
          <cell r="J448">
            <v>0</v>
          </cell>
          <cell r="K448">
            <v>15901</v>
          </cell>
        </row>
        <row r="449">
          <cell r="C449" t="str">
            <v xml:space="preserve">                    FF ( F1DH NEW DELHI-JANAKPURI)- RELIANCE RETAIL LIMITED -DELHI</v>
          </cell>
          <cell r="D449">
            <v>547923.96</v>
          </cell>
          <cell r="G449">
            <v>257813</v>
          </cell>
          <cell r="H449">
            <v>290110.96000000002</v>
          </cell>
          <cell r="J449">
            <v>-290110.96000000002</v>
          </cell>
          <cell r="K449">
            <v>-290110.96000000002</v>
          </cell>
        </row>
        <row r="450">
          <cell r="C450" t="str">
            <v xml:space="preserve">                    FF ( F1EE  SALEM ) - RELIANCE RETAIL LIMITED -CHENNAI</v>
          </cell>
          <cell r="D450">
            <v>808187.56</v>
          </cell>
          <cell r="F450">
            <v>841627</v>
          </cell>
          <cell r="G450">
            <v>907455.33</v>
          </cell>
          <cell r="H450">
            <v>742359.23</v>
          </cell>
          <cell r="J450">
            <v>-742359.23</v>
          </cell>
          <cell r="K450">
            <v>-742359.23</v>
          </cell>
        </row>
        <row r="451">
          <cell r="C451" t="str">
            <v xml:space="preserve">                    FF ( F1FD  PATNA GODAVARI ) - RELIANCE RETAIL LIMITED -PATNA</v>
          </cell>
          <cell r="E451">
            <v>15385.72</v>
          </cell>
          <cell r="F451">
            <v>364566</v>
          </cell>
          <cell r="G451">
            <v>351260.54</v>
          </cell>
          <cell r="I451">
            <v>2080.2600000000002</v>
          </cell>
          <cell r="J451">
            <v>0</v>
          </cell>
          <cell r="K451">
            <v>2080.2600000000002</v>
          </cell>
        </row>
        <row r="452">
          <cell r="C452" t="str">
            <v xml:space="preserve">                    FF ( F1GD PUNJAB) - RELIANCE RETAIL LIMITED -MOHALI</v>
          </cell>
          <cell r="D452">
            <v>676926</v>
          </cell>
          <cell r="F452">
            <v>358865</v>
          </cell>
          <cell r="G452">
            <v>88291.16</v>
          </cell>
          <cell r="H452">
            <v>947499.84</v>
          </cell>
          <cell r="J452">
            <v>-947499.84</v>
          </cell>
          <cell r="K452">
            <v>-947499.84</v>
          </cell>
        </row>
        <row r="453">
          <cell r="C453" t="str">
            <v xml:space="preserve">                    FF ( F1GD ZIRAKPUR)- RELIANCE RETAIL LIMITED -MOHALI</v>
          </cell>
          <cell r="E453">
            <v>362114.24</v>
          </cell>
          <cell r="G453">
            <v>261977</v>
          </cell>
          <cell r="I453">
            <v>624091.24</v>
          </cell>
          <cell r="J453">
            <v>0</v>
          </cell>
          <cell r="K453">
            <v>624091.24</v>
          </cell>
        </row>
        <row r="454">
          <cell r="C454" t="str">
            <v xml:space="preserve">                    FF ( F1GE PATNA RAJA BAZAR ) - RELIANCE RETAIL LIMITED -PATNA</v>
          </cell>
          <cell r="D454">
            <v>376726.65</v>
          </cell>
          <cell r="F454">
            <v>487532</v>
          </cell>
          <cell r="G454">
            <v>418125.54</v>
          </cell>
          <cell r="H454">
            <v>446133.11</v>
          </cell>
          <cell r="J454">
            <v>-446133.11</v>
          </cell>
          <cell r="K454">
            <v>-446133.11</v>
          </cell>
        </row>
        <row r="455">
          <cell r="C455" t="str">
            <v xml:space="preserve">                    FF ( F1GG ALLAHABAD ) - RELIANCE RETAIL LIMITED - UTTARPRADESH -LUCKNOW</v>
          </cell>
          <cell r="E455">
            <v>18723.79</v>
          </cell>
          <cell r="F455">
            <v>673773</v>
          </cell>
          <cell r="G455">
            <v>45566</v>
          </cell>
          <cell r="H455">
            <v>609483.21</v>
          </cell>
          <cell r="J455">
            <v>-609483.21</v>
          </cell>
          <cell r="K455">
            <v>-609483.21</v>
          </cell>
        </row>
        <row r="456">
          <cell r="C456" t="str">
            <v xml:space="preserve">                    FF ( F1IF SURAT) - RELIANCE RETAIL LIMITED -SURAT</v>
          </cell>
          <cell r="D456">
            <v>1013870.73</v>
          </cell>
          <cell r="F456">
            <v>395711</v>
          </cell>
          <cell r="G456">
            <v>552563</v>
          </cell>
          <cell r="H456">
            <v>857018.73</v>
          </cell>
          <cell r="J456">
            <v>-857018.73</v>
          </cell>
          <cell r="K456">
            <v>-857018.73</v>
          </cell>
        </row>
        <row r="457">
          <cell r="C457" t="str">
            <v xml:space="preserve">                    FF ( F1IG DEHARADUN) - RELIANCE RETAIL LIMITED - UTTARNCHAL -DEHARADUN</v>
          </cell>
          <cell r="D457">
            <v>137379.70000000001</v>
          </cell>
          <cell r="F457">
            <v>371958</v>
          </cell>
          <cell r="G457">
            <v>515531.92</v>
          </cell>
          <cell r="I457">
            <v>6194.22</v>
          </cell>
          <cell r="J457">
            <v>0</v>
          </cell>
          <cell r="K457">
            <v>6194.22</v>
          </cell>
        </row>
        <row r="458">
          <cell r="C458" t="str">
            <v xml:space="preserve">                    FF ( F1JD  SILIGURI ) - RELIANCE RETAIL LIMITED -SILIGURI</v>
          </cell>
          <cell r="D458">
            <v>789526.76</v>
          </cell>
          <cell r="F458">
            <v>471962</v>
          </cell>
          <cell r="G458">
            <v>375397</v>
          </cell>
          <cell r="H458">
            <v>886091.76</v>
          </cell>
          <cell r="J458">
            <v>-886091.76</v>
          </cell>
          <cell r="K458">
            <v>-886091.76</v>
          </cell>
        </row>
        <row r="459">
          <cell r="C459" t="str">
            <v xml:space="preserve">                    FF ( F1KE  JAIPUR ) - RELIANCE RETAIL LIMITED -JAIPUR</v>
          </cell>
          <cell r="D459">
            <v>1283931.47</v>
          </cell>
          <cell r="F459">
            <v>429878</v>
          </cell>
          <cell r="G459">
            <v>888435.72</v>
          </cell>
          <cell r="H459">
            <v>825373.75</v>
          </cell>
          <cell r="J459">
            <v>-825373.75</v>
          </cell>
          <cell r="K459">
            <v>-825373.75</v>
          </cell>
        </row>
        <row r="460">
          <cell r="C460" t="str">
            <v xml:space="preserve">                    FF ( F1LD HYD - DILSUKHNAGAR) - RELIANCE RETAIL LIMITED - TELANGANA -HYDERABAD CITY</v>
          </cell>
          <cell r="D460">
            <v>1122093.96</v>
          </cell>
          <cell r="F460">
            <v>710114</v>
          </cell>
          <cell r="G460">
            <v>892951</v>
          </cell>
          <cell r="H460">
            <v>939256.96</v>
          </cell>
          <cell r="J460">
            <v>-939256.96</v>
          </cell>
          <cell r="K460">
            <v>-939256.96</v>
          </cell>
        </row>
        <row r="461">
          <cell r="C461" t="str">
            <v xml:space="preserve">                    FF ( F1LE GHAZIABAD-JAIPURIA SUNRISE) -RELIANCE RETAIL LIMITED -LUCKNOW</v>
          </cell>
          <cell r="D461">
            <v>132142.46</v>
          </cell>
          <cell r="G461">
            <v>127674</v>
          </cell>
          <cell r="H461">
            <v>4468.46</v>
          </cell>
          <cell r="J461">
            <v>-4468.46</v>
          </cell>
          <cell r="K461">
            <v>-4468.46</v>
          </cell>
        </row>
        <row r="462">
          <cell r="C462" t="str">
            <v xml:space="preserve">                    FF ( F1NE AHMEDABAD )- RELIANCE RETAIL LIMITED - GUJARAT -AHMEDABAD</v>
          </cell>
          <cell r="D462">
            <v>394766.72</v>
          </cell>
          <cell r="F462">
            <v>502676</v>
          </cell>
          <cell r="G462">
            <v>571853.68000000005</v>
          </cell>
          <cell r="H462">
            <v>325589.03999999998</v>
          </cell>
          <cell r="J462">
            <v>-325589.03999999998</v>
          </cell>
          <cell r="K462">
            <v>-325589.03999999998</v>
          </cell>
        </row>
        <row r="463">
          <cell r="C463" t="str">
            <v xml:space="preserve">                    FF ( F1NG GUWAHATI-PRITHVI PLANET )- RELIANCE RETAIL LIMITED -KAMRUP</v>
          </cell>
          <cell r="D463">
            <v>951202.47</v>
          </cell>
          <cell r="F463">
            <v>434162</v>
          </cell>
          <cell r="G463">
            <v>1157192.7</v>
          </cell>
          <cell r="H463">
            <v>228171.77</v>
          </cell>
          <cell r="J463">
            <v>-228171.77</v>
          </cell>
          <cell r="K463">
            <v>-228171.77</v>
          </cell>
        </row>
        <row r="464">
          <cell r="C464" t="str">
            <v xml:space="preserve">                    FF ( F1OD BENGALURU-SARJAPUR ROAD) - RELIANCE RETAIL LIMITED -BANGALORE</v>
          </cell>
          <cell r="D464">
            <v>794240.9</v>
          </cell>
          <cell r="F464">
            <v>237223</v>
          </cell>
          <cell r="G464">
            <v>627118.41</v>
          </cell>
          <cell r="H464">
            <v>404345.49</v>
          </cell>
          <cell r="J464">
            <v>-404345.49</v>
          </cell>
          <cell r="K464">
            <v>-404345.49</v>
          </cell>
        </row>
        <row r="465">
          <cell r="C465" t="str">
            <v xml:space="preserve">                    FF ( F1OG ASANSOL) - RELIANCE RETAIL LIMITED -NORTH 24 PARGANAS</v>
          </cell>
          <cell r="D465">
            <v>1095265.3600000001</v>
          </cell>
          <cell r="F465">
            <v>306047</v>
          </cell>
          <cell r="G465">
            <v>778127</v>
          </cell>
          <cell r="H465">
            <v>623185.36</v>
          </cell>
          <cell r="J465">
            <v>-623185.36</v>
          </cell>
          <cell r="K465">
            <v>-623185.36</v>
          </cell>
        </row>
        <row r="466">
          <cell r="C466" t="str">
            <v xml:space="preserve">                    FF ( F1QD KARNATAKA) - RELIANCE RETAIL LIMITED - -BANGALORE</v>
          </cell>
          <cell r="D466">
            <v>706695.91</v>
          </cell>
          <cell r="F466">
            <v>500150</v>
          </cell>
          <cell r="G466">
            <v>369341</v>
          </cell>
          <cell r="H466">
            <v>837504.91</v>
          </cell>
          <cell r="J466">
            <v>-837504.91</v>
          </cell>
          <cell r="K466">
            <v>-837504.91</v>
          </cell>
        </row>
        <row r="467">
          <cell r="C467" t="str">
            <v xml:space="preserve">                    FF ( F1RF LUCKNOW) - RELIACE RETAILS LIMITED -KANPUR</v>
          </cell>
          <cell r="D467">
            <v>782544.46</v>
          </cell>
          <cell r="F467">
            <v>363354</v>
          </cell>
          <cell r="G467">
            <v>379137</v>
          </cell>
          <cell r="H467">
            <v>766761.46</v>
          </cell>
          <cell r="J467">
            <v>-766761.46</v>
          </cell>
          <cell r="K467">
            <v>-766761.46</v>
          </cell>
        </row>
        <row r="468">
          <cell r="C468" t="str">
            <v xml:space="preserve">                    FF ( F1SG INDORE ) - RELIANCE RETAIL LIMITED -BHOPAL</v>
          </cell>
          <cell r="D468">
            <v>501634.57</v>
          </cell>
          <cell r="F468">
            <v>361280</v>
          </cell>
          <cell r="G468">
            <v>448178.12</v>
          </cell>
          <cell r="H468">
            <v>414736.45</v>
          </cell>
          <cell r="J468">
            <v>-414736.45</v>
          </cell>
          <cell r="K468">
            <v>-414736.45</v>
          </cell>
        </row>
        <row r="469">
          <cell r="C469" t="str">
            <v xml:space="preserve">                    FF ( F1TD  KUKATPALLY ) - RELIANCE RETAIL LIMITED -HYDERABAD CITY</v>
          </cell>
          <cell r="D469">
            <v>539207.57999999996</v>
          </cell>
          <cell r="F469">
            <v>286476</v>
          </cell>
          <cell r="G469">
            <v>145223</v>
          </cell>
          <cell r="H469">
            <v>680460.58</v>
          </cell>
          <cell r="J469">
            <v>-680460.58</v>
          </cell>
          <cell r="K469">
            <v>-680460.58</v>
          </cell>
        </row>
        <row r="470">
          <cell r="C470" t="str">
            <v xml:space="preserve">                    FF ( F1WG  LUCKNOW ) - RELIANCE RETAIL LIMITED -LUCKNOW</v>
          </cell>
          <cell r="E470">
            <v>138373.74</v>
          </cell>
          <cell r="F470">
            <v>314048</v>
          </cell>
          <cell r="G470">
            <v>337026</v>
          </cell>
          <cell r="I470">
            <v>161351.74</v>
          </cell>
          <cell r="J470">
            <v>0</v>
          </cell>
          <cell r="K470">
            <v>161351.74</v>
          </cell>
        </row>
        <row r="471">
          <cell r="C471" t="str">
            <v xml:space="preserve">                    FF ( F1XG CHENNAI- PALLIKARANAI) - RELIANCE RETAIL LIMTED -CHE NNAI</v>
          </cell>
          <cell r="D471">
            <v>1041627.09</v>
          </cell>
          <cell r="F471">
            <v>689877</v>
          </cell>
          <cell r="G471">
            <v>811114.03</v>
          </cell>
          <cell r="H471">
            <v>920390.06</v>
          </cell>
          <cell r="J471">
            <v>-920390.06</v>
          </cell>
          <cell r="K471">
            <v>-920390.06</v>
          </cell>
        </row>
        <row r="472">
          <cell r="C472" t="str">
            <v xml:space="preserve">                    FF ( FR1E KARNAL KUNJPURA ROAD) RELIANCE RETAIL LIMITED -GURGOAN</v>
          </cell>
          <cell r="E472">
            <v>827491.55</v>
          </cell>
          <cell r="G472">
            <v>438603</v>
          </cell>
          <cell r="I472">
            <v>1266094.55</v>
          </cell>
          <cell r="J472">
            <v>0</v>
          </cell>
          <cell r="K472">
            <v>1266094.55</v>
          </cell>
        </row>
        <row r="473">
          <cell r="C473" t="str">
            <v xml:space="preserve">                    FF ( FR1L RAEBARELI SATGURU HEIGH)- RELIANCE RETAIL LIMITED -LUCKNOW</v>
          </cell>
          <cell r="D473">
            <v>625590.85</v>
          </cell>
          <cell r="G473">
            <v>213410</v>
          </cell>
          <cell r="H473">
            <v>412180.85</v>
          </cell>
          <cell r="J473">
            <v>-412180.85</v>
          </cell>
          <cell r="K473">
            <v>-412180.85</v>
          </cell>
        </row>
        <row r="474">
          <cell r="C474" t="str">
            <v xml:space="preserve">                    FF ( FR1Y MORADABAD B R SQUARE ) - RELIANCE RETAIL LIMITED -LUCKNOW</v>
          </cell>
          <cell r="D474">
            <v>526483.30000000005</v>
          </cell>
          <cell r="G474">
            <v>218127.92</v>
          </cell>
          <cell r="H474">
            <v>308355.38</v>
          </cell>
          <cell r="J474">
            <v>-308355.38</v>
          </cell>
          <cell r="K474">
            <v>-308355.38</v>
          </cell>
        </row>
        <row r="475">
          <cell r="C475" t="str">
            <v xml:space="preserve">                    FF ( FR2V  LUCKNOW-ALAMBAGH)- RELIANCE RETAIL LIMITED -LUCKNOW</v>
          </cell>
          <cell r="D475">
            <v>576939.12</v>
          </cell>
          <cell r="G475">
            <v>361898</v>
          </cell>
          <cell r="H475">
            <v>215041.12</v>
          </cell>
          <cell r="J475">
            <v>-215041.12</v>
          </cell>
          <cell r="K475">
            <v>-215041.12</v>
          </cell>
        </row>
        <row r="476">
          <cell r="C476" t="str">
            <v xml:space="preserve">                    FF ( FR3N TRITON MALL) - RELIANCE RETAIL LIMITED -JAIPUR</v>
          </cell>
          <cell r="D476">
            <v>749600.88</v>
          </cell>
          <cell r="G476">
            <v>232435</v>
          </cell>
          <cell r="H476">
            <v>517165.88</v>
          </cell>
          <cell r="J476">
            <v>-517165.88</v>
          </cell>
          <cell r="K476">
            <v>-517165.88</v>
          </cell>
        </row>
        <row r="477">
          <cell r="C477" t="str">
            <v xml:space="preserve">            ONLINE</v>
          </cell>
          <cell r="D477">
            <v>12174254.279999999</v>
          </cell>
          <cell r="F477">
            <v>19189175.809999999</v>
          </cell>
          <cell r="G477">
            <v>21139296</v>
          </cell>
          <cell r="H477">
            <v>10224134.09</v>
          </cell>
          <cell r="J477">
            <v>-10224134.09</v>
          </cell>
          <cell r="K477">
            <v>-10224134.09</v>
          </cell>
        </row>
        <row r="478">
          <cell r="C478" t="str">
            <v xml:space="preserve">                AMAZON - MARKET PLACE                                                                               </v>
          </cell>
          <cell r="G478">
            <v>1712</v>
          </cell>
          <cell r="I478">
            <v>1712</v>
          </cell>
          <cell r="J478">
            <v>0</v>
          </cell>
          <cell r="K478">
            <v>1712</v>
          </cell>
        </row>
        <row r="479">
          <cell r="C479" t="str">
            <v xml:space="preserve">                BIG FOOT RETAIL SOLUTIONS PVT LTD ( SHIPROCKET PVT LTD ) -GURUGRAM</v>
          </cell>
          <cell r="G479">
            <v>6414.98</v>
          </cell>
          <cell r="I479">
            <v>6414.98</v>
          </cell>
          <cell r="J479">
            <v>0</v>
          </cell>
          <cell r="K479">
            <v>6414.98</v>
          </cell>
        </row>
        <row r="480">
          <cell r="C480" t="str">
            <v xml:space="preserve">                DIRECT ONLINE CUSTOMER                                                                              </v>
          </cell>
          <cell r="F480">
            <v>3479</v>
          </cell>
          <cell r="H480">
            <v>3479</v>
          </cell>
          <cell r="J480">
            <v>-3479</v>
          </cell>
          <cell r="K480">
            <v>-3479</v>
          </cell>
        </row>
        <row r="481">
          <cell r="C481" t="str">
            <v xml:space="preserve">                FLIPKART ONLINE SALES                                                                               </v>
          </cell>
          <cell r="D481">
            <v>4974.8999999999996</v>
          </cell>
          <cell r="H481">
            <v>4974.8999999999996</v>
          </cell>
          <cell r="J481">
            <v>-4974.8999999999996</v>
          </cell>
          <cell r="K481">
            <v>-4974.8999999999996</v>
          </cell>
        </row>
        <row r="482">
          <cell r="C482" t="str">
            <v xml:space="preserve">                JIO MART                                                                                            </v>
          </cell>
          <cell r="D482">
            <v>29436.73</v>
          </cell>
          <cell r="H482">
            <v>29436.73</v>
          </cell>
          <cell r="J482">
            <v>-29436.73</v>
          </cell>
          <cell r="K482">
            <v>-29436.73</v>
          </cell>
        </row>
        <row r="483">
          <cell r="C483" t="str">
            <v xml:space="preserve">                MYNTRA DESIGNS - PPMP -NEW B2C -MUMBAI</v>
          </cell>
          <cell r="D483">
            <v>9344694.4100000001</v>
          </cell>
          <cell r="F483">
            <v>10453725</v>
          </cell>
          <cell r="G483">
            <v>12345800.720000001</v>
          </cell>
          <cell r="H483">
            <v>7452618.6900000004</v>
          </cell>
          <cell r="J483">
            <v>-7452618.6900000004</v>
          </cell>
          <cell r="K483">
            <v>-7452618.6900000004</v>
          </cell>
        </row>
        <row r="484">
          <cell r="C484" t="str">
            <v xml:space="preserve">                MYNTRA DESIGNS - PPMP -NEW B2C-SHIPPING CHG-TDS 94C AC                                              </v>
          </cell>
          <cell r="F484">
            <v>557889.85</v>
          </cell>
          <cell r="G484">
            <v>768215.84</v>
          </cell>
          <cell r="I484">
            <v>210325.99</v>
          </cell>
          <cell r="J484">
            <v>0</v>
          </cell>
          <cell r="K484">
            <v>210325.99</v>
          </cell>
        </row>
        <row r="485">
          <cell r="C485" t="str">
            <v xml:space="preserve">                MYNTRA DESIGNS (PPMP) - JAMMU &amp; KASHMIR                                                             </v>
          </cell>
          <cell r="F485">
            <v>1499</v>
          </cell>
          <cell r="H485">
            <v>1499</v>
          </cell>
          <cell r="J485">
            <v>-1499</v>
          </cell>
          <cell r="K485">
            <v>-1499</v>
          </cell>
        </row>
        <row r="486">
          <cell r="C486" t="str">
            <v xml:space="preserve">                MYNTRA DESIGNS (PPMP) - MAHARASHTRA                                                                 </v>
          </cell>
          <cell r="F486">
            <v>1039</v>
          </cell>
          <cell r="H486">
            <v>1039</v>
          </cell>
          <cell r="J486">
            <v>-1039</v>
          </cell>
          <cell r="K486">
            <v>-1039</v>
          </cell>
        </row>
        <row r="487">
          <cell r="C487" t="str">
            <v xml:space="preserve">                MYNTRA JABONG INDIA PVT LTD - HOSKOTE - B2C OLD                                                     </v>
          </cell>
          <cell r="E487">
            <v>0</v>
          </cell>
          <cell r="I487">
            <v>0</v>
          </cell>
          <cell r="J487">
            <v>0</v>
          </cell>
          <cell r="K487">
            <v>0</v>
          </cell>
        </row>
        <row r="488">
          <cell r="C488" t="str">
            <v xml:space="preserve">                RELIANCE AJIO - B2C- OMNI MODEL -TUMKUR</v>
          </cell>
          <cell r="D488">
            <v>2744378.65</v>
          </cell>
          <cell r="F488">
            <v>5947401</v>
          </cell>
          <cell r="G488">
            <v>5743408.1200000001</v>
          </cell>
          <cell r="H488">
            <v>2948371.53</v>
          </cell>
          <cell r="J488">
            <v>-2948371.53</v>
          </cell>
          <cell r="K488">
            <v>-2948371.53</v>
          </cell>
        </row>
        <row r="489">
          <cell r="C489" t="str">
            <v xml:space="preserve">                RELIANCE RETAIL LIMITED (AJIO) -TUMKUR</v>
          </cell>
          <cell r="F489">
            <v>2082402.72</v>
          </cell>
          <cell r="G489">
            <v>2082402.72</v>
          </cell>
          <cell r="J489">
            <v>0</v>
          </cell>
          <cell r="K489">
            <v>0</v>
          </cell>
        </row>
        <row r="490">
          <cell r="C490" t="str">
            <v xml:space="preserve">                SHOPIFY - KARNATAKA                                                                                 </v>
          </cell>
          <cell r="F490">
            <v>1439</v>
          </cell>
          <cell r="G490">
            <v>1439</v>
          </cell>
          <cell r="J490">
            <v>0</v>
          </cell>
          <cell r="K490">
            <v>0</v>
          </cell>
        </row>
        <row r="491">
          <cell r="C491" t="str">
            <v xml:space="preserve">                SHOPIFY PAYMENTS - RAZER      -MUMBAI</v>
          </cell>
          <cell r="F491">
            <v>38242.239999999998</v>
          </cell>
          <cell r="G491">
            <v>38242.239999999998</v>
          </cell>
          <cell r="J491">
            <v>0</v>
          </cell>
          <cell r="K491">
            <v>0</v>
          </cell>
        </row>
        <row r="492">
          <cell r="C492" t="str">
            <v xml:space="preserve">                SHOPIFY-PAYU PAYMENTS-PYTM PAYMENT SERVICES                                                         </v>
          </cell>
          <cell r="D492">
            <v>50769.59</v>
          </cell>
          <cell r="F492">
            <v>102059</v>
          </cell>
          <cell r="G492">
            <v>151660.38</v>
          </cell>
          <cell r="H492">
            <v>1168.21</v>
          </cell>
          <cell r="J492">
            <v>-1168.21</v>
          </cell>
          <cell r="K492">
            <v>-1168.21</v>
          </cell>
        </row>
        <row r="493">
          <cell r="C493" t="str">
            <v xml:space="preserve">        OTHER BRANDS</v>
          </cell>
          <cell r="D493">
            <v>13528392.67</v>
          </cell>
          <cell r="F493">
            <v>53161214.340000004</v>
          </cell>
          <cell r="G493">
            <v>56245110.740000002</v>
          </cell>
          <cell r="H493">
            <v>10444496.27</v>
          </cell>
          <cell r="J493">
            <v>-10444496.27</v>
          </cell>
          <cell r="K493">
            <v>-10444496.27</v>
          </cell>
        </row>
        <row r="494">
          <cell r="C494" t="str">
            <v xml:space="preserve">            OTHER BRAND</v>
          </cell>
          <cell r="D494">
            <v>12056197.76</v>
          </cell>
          <cell r="F494">
            <v>43057061</v>
          </cell>
          <cell r="G494">
            <v>44201312.899999999</v>
          </cell>
          <cell r="H494">
            <v>10911945.859999999</v>
          </cell>
          <cell r="J494">
            <v>-10911945.859999999</v>
          </cell>
          <cell r="K494">
            <v>-10911945.859999999</v>
          </cell>
        </row>
        <row r="495">
          <cell r="C495" t="str">
            <v xml:space="preserve">                ACE TURTLE  OMNI PRIVATE LIMITED -BANAGLORE</v>
          </cell>
          <cell r="D495">
            <v>904289</v>
          </cell>
          <cell r="G495">
            <v>904289</v>
          </cell>
          <cell r="J495">
            <v>0</v>
          </cell>
          <cell r="K495">
            <v>0</v>
          </cell>
        </row>
        <row r="496">
          <cell r="C496" t="str">
            <v xml:space="preserve">                CELIO FUTURE FASHION PVT LTD  -BHIWANDI</v>
          </cell>
          <cell r="F496">
            <v>22900247</v>
          </cell>
          <cell r="G496">
            <v>13641592.529999999</v>
          </cell>
          <cell r="H496">
            <v>9258654.4700000007</v>
          </cell>
          <cell r="J496">
            <v>-9258654.4700000007</v>
          </cell>
          <cell r="K496">
            <v>-9258654.4700000007</v>
          </cell>
        </row>
        <row r="497">
          <cell r="C497" t="str">
            <v xml:space="preserve">                INDIAN TERRAIN FASHIONS LIMITED -CHENNAI</v>
          </cell>
          <cell r="D497">
            <v>5047871.95</v>
          </cell>
          <cell r="F497">
            <v>714558</v>
          </cell>
          <cell r="G497">
            <v>4735345.4000000004</v>
          </cell>
          <cell r="H497">
            <v>1027084.55</v>
          </cell>
          <cell r="J497">
            <v>-1027084.55</v>
          </cell>
          <cell r="K497">
            <v>-1027084.55</v>
          </cell>
        </row>
        <row r="498">
          <cell r="C498" t="str">
            <v xml:space="preserve">                PDS LIMITED                   -KOLKATA</v>
          </cell>
          <cell r="E498">
            <v>0.82</v>
          </cell>
          <cell r="I498">
            <v>0.82</v>
          </cell>
          <cell r="J498">
            <v>0</v>
          </cell>
          <cell r="K498">
            <v>0.82</v>
          </cell>
        </row>
        <row r="499">
          <cell r="C499" t="str">
            <v xml:space="preserve">                PEPE JEANS INDIA LIMITED      -MUMBAI</v>
          </cell>
          <cell r="D499">
            <v>5880850.6399999997</v>
          </cell>
          <cell r="F499">
            <v>19442256</v>
          </cell>
          <cell r="G499">
            <v>24920085.969999999</v>
          </cell>
          <cell r="H499">
            <v>403020.67</v>
          </cell>
          <cell r="J499">
            <v>-403020.67</v>
          </cell>
          <cell r="K499">
            <v>-403020.67</v>
          </cell>
        </row>
        <row r="500">
          <cell r="C500" t="str">
            <v xml:space="preserve">                PUMA SPORTS INDIA PVT LTD     -BANGALORE</v>
          </cell>
          <cell r="D500">
            <v>128035.19</v>
          </cell>
          <cell r="H500">
            <v>128035.19</v>
          </cell>
          <cell r="J500">
            <v>-128035.19</v>
          </cell>
          <cell r="K500">
            <v>-128035.19</v>
          </cell>
        </row>
        <row r="501">
          <cell r="C501" t="str">
            <v xml:space="preserve">                RADHAMANI TEXTILES PRIVATE LIMITED-DEBTOR -BANGALORE</v>
          </cell>
          <cell r="D501">
            <v>111181.75999999999</v>
          </cell>
          <cell r="H501">
            <v>111181.75999999999</v>
          </cell>
          <cell r="J501">
            <v>-111181.75999999999</v>
          </cell>
          <cell r="K501">
            <v>-111181.75999999999</v>
          </cell>
        </row>
        <row r="502">
          <cell r="C502" t="str">
            <v xml:space="preserve">                SELFX INDIA PVT.LTD           -GURUGRAM</v>
          </cell>
          <cell r="E502">
            <v>14439.26</v>
          </cell>
          <cell r="I502">
            <v>14439.26</v>
          </cell>
          <cell r="J502">
            <v>0</v>
          </cell>
          <cell r="K502">
            <v>14439.26</v>
          </cell>
        </row>
        <row r="503">
          <cell r="C503" t="str">
            <v xml:space="preserve">                SHOPPER STOP LTD-KA           -BANAGLORE</v>
          </cell>
          <cell r="E503">
            <v>6072.7</v>
          </cell>
          <cell r="I503">
            <v>6072.7</v>
          </cell>
          <cell r="J503">
            <v>0</v>
          </cell>
          <cell r="K503">
            <v>6072.7</v>
          </cell>
        </row>
        <row r="504">
          <cell r="C504" t="str">
            <v xml:space="preserve">                ZETWERK MANUFACTURING BUSINESSES PRIVATE LIMITED -BANGALORE</v>
          </cell>
          <cell r="D504">
            <v>4482</v>
          </cell>
          <cell r="H504">
            <v>4482</v>
          </cell>
          <cell r="J504">
            <v>-4482</v>
          </cell>
          <cell r="K504">
            <v>-4482</v>
          </cell>
        </row>
        <row r="505">
          <cell r="C505" t="str">
            <v xml:space="preserve">            OTHERS / STOCKLOT</v>
          </cell>
          <cell r="D505">
            <v>1324905.9099999999</v>
          </cell>
          <cell r="F505">
            <v>9927094.3399999999</v>
          </cell>
          <cell r="G505">
            <v>11806433.84</v>
          </cell>
          <cell r="I505">
            <v>554433.59</v>
          </cell>
          <cell r="J505">
            <v>0</v>
          </cell>
          <cell r="K505">
            <v>554433.59</v>
          </cell>
        </row>
        <row r="506">
          <cell r="C506" t="str">
            <v xml:space="preserve">                ABHIRAJ GARMENTS              -BANGALORE</v>
          </cell>
          <cell r="E506">
            <v>36744</v>
          </cell>
          <cell r="I506">
            <v>36744</v>
          </cell>
          <cell r="J506">
            <v>0</v>
          </cell>
          <cell r="K506">
            <v>36744</v>
          </cell>
        </row>
        <row r="507">
          <cell r="C507" t="str">
            <v xml:space="preserve">                ALLURE FASHIONS ( INDIA)      -BANGALORE</v>
          </cell>
          <cell r="F507">
            <v>1737578</v>
          </cell>
          <cell r="G507">
            <v>1699542</v>
          </cell>
          <cell r="H507">
            <v>38036</v>
          </cell>
          <cell r="J507">
            <v>-38036</v>
          </cell>
          <cell r="K507">
            <v>-38036</v>
          </cell>
        </row>
        <row r="508">
          <cell r="C508" t="str">
            <v xml:space="preserve">                ARS EXPORT                    -BANGALORE</v>
          </cell>
          <cell r="E508">
            <v>21168</v>
          </cell>
          <cell r="I508">
            <v>21168</v>
          </cell>
          <cell r="J508">
            <v>0</v>
          </cell>
          <cell r="K508">
            <v>21168</v>
          </cell>
        </row>
        <row r="509">
          <cell r="C509" t="str">
            <v xml:space="preserve">                BALU EXPORTS,                 -TIRUPUR</v>
          </cell>
          <cell r="E509">
            <v>2520</v>
          </cell>
          <cell r="I509">
            <v>2520</v>
          </cell>
          <cell r="J509">
            <v>0</v>
          </cell>
          <cell r="K509">
            <v>2520</v>
          </cell>
        </row>
        <row r="510">
          <cell r="C510" t="str">
            <v xml:space="preserve">                CELEBRITY FASHIONS LIMITED    -CHENNAI</v>
          </cell>
          <cell r="D510">
            <v>2668</v>
          </cell>
          <cell r="H510">
            <v>2668</v>
          </cell>
          <cell r="J510">
            <v>-2668</v>
          </cell>
          <cell r="K510">
            <v>-2668</v>
          </cell>
        </row>
        <row r="511">
          <cell r="C511" t="str">
            <v xml:space="preserve">                CREDENCE ENTERPRISES PRIVATE LIMITED-NEW -RANCHI</v>
          </cell>
          <cell r="F511">
            <v>637541</v>
          </cell>
          <cell r="G511">
            <v>637541</v>
          </cell>
          <cell r="J511">
            <v>0</v>
          </cell>
          <cell r="K511">
            <v>0</v>
          </cell>
        </row>
        <row r="512">
          <cell r="C512" t="str">
            <v xml:space="preserve">                CREDENCE ENTERPRISES PVT LTD  -RANCHI</v>
          </cell>
          <cell r="E512">
            <v>443145</v>
          </cell>
          <cell r="I512">
            <v>443145</v>
          </cell>
          <cell r="J512">
            <v>0</v>
          </cell>
          <cell r="K512">
            <v>443145</v>
          </cell>
        </row>
        <row r="513">
          <cell r="C513" t="str">
            <v xml:space="preserve">                FASHION FIESTA                -SRINAGAR</v>
          </cell>
          <cell r="E513">
            <v>585272</v>
          </cell>
          <cell r="I513">
            <v>585272</v>
          </cell>
          <cell r="J513">
            <v>0</v>
          </cell>
          <cell r="K513">
            <v>585272</v>
          </cell>
        </row>
        <row r="514">
          <cell r="C514" t="str">
            <v xml:space="preserve">                FASHION PLUS ( BIHARI HINDUJA ) -BANGALORE</v>
          </cell>
          <cell r="F514">
            <v>29346</v>
          </cell>
          <cell r="G514">
            <v>29346</v>
          </cell>
          <cell r="J514">
            <v>0</v>
          </cell>
          <cell r="K514">
            <v>0</v>
          </cell>
        </row>
        <row r="515">
          <cell r="C515" t="str">
            <v xml:space="preserve">                FORTITUDE GROUPS              -HARYANA</v>
          </cell>
          <cell r="D515">
            <v>588</v>
          </cell>
          <cell r="H515">
            <v>588</v>
          </cell>
          <cell r="J515">
            <v>-588</v>
          </cell>
          <cell r="K515">
            <v>-588</v>
          </cell>
        </row>
        <row r="516">
          <cell r="C516" t="str">
            <v xml:space="preserve">                GAURAV                        -PUNE</v>
          </cell>
          <cell r="E516">
            <v>57293.2</v>
          </cell>
          <cell r="F516">
            <v>86145</v>
          </cell>
          <cell r="G516">
            <v>40365.4</v>
          </cell>
          <cell r="I516">
            <v>11513.6</v>
          </cell>
          <cell r="J516">
            <v>0</v>
          </cell>
          <cell r="K516">
            <v>11513.6</v>
          </cell>
        </row>
        <row r="517">
          <cell r="C517" t="str">
            <v xml:space="preserve">                GAURAV JAGGI                  -BANAGLORE</v>
          </cell>
          <cell r="D517">
            <v>1890</v>
          </cell>
          <cell r="H517">
            <v>1890</v>
          </cell>
          <cell r="J517">
            <v>-1890</v>
          </cell>
          <cell r="K517">
            <v>-1890</v>
          </cell>
        </row>
        <row r="518">
          <cell r="C518" t="str">
            <v xml:space="preserve">                HIND HOSIERY MILLS            -LUDHIANA</v>
          </cell>
          <cell r="D518">
            <v>18181</v>
          </cell>
          <cell r="H518">
            <v>18181</v>
          </cell>
          <cell r="J518">
            <v>-18181</v>
          </cell>
          <cell r="K518">
            <v>-18181</v>
          </cell>
        </row>
        <row r="519">
          <cell r="C519" t="str">
            <v xml:space="preserve">                INNOVATIVE RETAIL CONCEPTS PRIVATE LIMITED ( DASANAPURA ) -BANAGLORE</v>
          </cell>
          <cell r="E519">
            <v>45</v>
          </cell>
          <cell r="I519">
            <v>45</v>
          </cell>
          <cell r="J519">
            <v>0</v>
          </cell>
          <cell r="K519">
            <v>45</v>
          </cell>
        </row>
        <row r="520">
          <cell r="C520" t="str">
            <v xml:space="preserve">                JAI VESHNO JI TRADERS         -HARIDWAR</v>
          </cell>
          <cell r="D520">
            <v>309732</v>
          </cell>
          <cell r="H520">
            <v>309732</v>
          </cell>
          <cell r="J520">
            <v>-309732</v>
          </cell>
          <cell r="K520">
            <v>-309732</v>
          </cell>
        </row>
        <row r="521">
          <cell r="C521" t="str">
            <v xml:space="preserve">                JGM INDUSTRIES PVT. LTD.      -LUDHIANA</v>
          </cell>
          <cell r="D521">
            <v>2281</v>
          </cell>
          <cell r="H521">
            <v>2281</v>
          </cell>
          <cell r="J521">
            <v>-2281</v>
          </cell>
          <cell r="K521">
            <v>-2281</v>
          </cell>
        </row>
        <row r="522">
          <cell r="C522" t="str">
            <v xml:space="preserve">                K SQUARE ENTEPRISES           -BANGALORE</v>
          </cell>
          <cell r="D522">
            <v>18525.57</v>
          </cell>
          <cell r="H522">
            <v>18525.57</v>
          </cell>
          <cell r="J522">
            <v>-18525.57</v>
          </cell>
          <cell r="K522">
            <v>-18525.57</v>
          </cell>
        </row>
        <row r="523">
          <cell r="C523" t="str">
            <v xml:space="preserve">                K2 TECHNOSOFT INDIA PVT LTD   -PUNE</v>
          </cell>
          <cell r="E523">
            <v>2145</v>
          </cell>
          <cell r="I523">
            <v>2145</v>
          </cell>
          <cell r="J523">
            <v>0</v>
          </cell>
          <cell r="K523">
            <v>2145</v>
          </cell>
        </row>
        <row r="524">
          <cell r="C524" t="str">
            <v xml:space="preserve">                KAMALA APPARELS               -CHENNAI</v>
          </cell>
          <cell r="D524">
            <v>999700</v>
          </cell>
          <cell r="F524">
            <v>1529625</v>
          </cell>
          <cell r="G524">
            <v>2736409</v>
          </cell>
          <cell r="I524">
            <v>207084</v>
          </cell>
          <cell r="J524">
            <v>0</v>
          </cell>
          <cell r="K524">
            <v>207084</v>
          </cell>
        </row>
        <row r="525">
          <cell r="C525" t="str">
            <v xml:space="preserve">                KAMALA APPARELS - BANGALORE   -BANAGLORE</v>
          </cell>
          <cell r="E525">
            <v>28268</v>
          </cell>
          <cell r="I525">
            <v>28268</v>
          </cell>
          <cell r="J525">
            <v>0</v>
          </cell>
          <cell r="K525">
            <v>28268</v>
          </cell>
        </row>
        <row r="526">
          <cell r="C526" t="str">
            <v xml:space="preserve">                KLASSIC FABRICS               -MUMBAI</v>
          </cell>
          <cell r="D526">
            <v>8137.5</v>
          </cell>
          <cell r="H526">
            <v>8137.5</v>
          </cell>
          <cell r="J526">
            <v>-8137.5</v>
          </cell>
          <cell r="K526">
            <v>-8137.5</v>
          </cell>
        </row>
        <row r="527">
          <cell r="C527" t="str">
            <v xml:space="preserve">                MOTHERLAND GARMENTS PVT LTD ( DEBTOR) -BANGALORE</v>
          </cell>
          <cell r="D527">
            <v>315000</v>
          </cell>
          <cell r="H527">
            <v>315000</v>
          </cell>
          <cell r="J527">
            <v>-315000</v>
          </cell>
          <cell r="K527">
            <v>-315000</v>
          </cell>
        </row>
        <row r="528">
          <cell r="C528" t="str">
            <v xml:space="preserve">                NANDANA CREATIONS             -BANAGLORE</v>
          </cell>
          <cell r="D528">
            <v>1</v>
          </cell>
          <cell r="H528">
            <v>1</v>
          </cell>
          <cell r="J528">
            <v>-1</v>
          </cell>
          <cell r="K528">
            <v>-1</v>
          </cell>
        </row>
        <row r="529">
          <cell r="C529" t="str">
            <v xml:space="preserve">                NYKA EVENT PVT LTD            -MUMBAI</v>
          </cell>
          <cell r="E529">
            <v>94136.960000000006</v>
          </cell>
          <cell r="I529">
            <v>94136.960000000006</v>
          </cell>
          <cell r="J529">
            <v>0</v>
          </cell>
          <cell r="K529">
            <v>94136.960000000006</v>
          </cell>
        </row>
        <row r="530">
          <cell r="C530" t="str">
            <v xml:space="preserve">                PARV MACHHAR                  -AKHOLA</v>
          </cell>
          <cell r="D530">
            <v>4949</v>
          </cell>
          <cell r="H530">
            <v>4949</v>
          </cell>
          <cell r="J530">
            <v>-4949</v>
          </cell>
          <cell r="K530">
            <v>-4949</v>
          </cell>
        </row>
        <row r="531">
          <cell r="C531" t="str">
            <v xml:space="preserve">                PETEXX INDIA EXPORTS          -TIRUPUR</v>
          </cell>
          <cell r="D531">
            <v>2843</v>
          </cell>
          <cell r="H531">
            <v>2843</v>
          </cell>
          <cell r="J531">
            <v>-2843</v>
          </cell>
          <cell r="K531">
            <v>-2843</v>
          </cell>
        </row>
        <row r="532">
          <cell r="C532" t="str">
            <v xml:space="preserve">                PRATEEK APPARELS PVT LTD      -BANAGLORE</v>
          </cell>
          <cell r="D532">
            <v>37767</v>
          </cell>
          <cell r="H532">
            <v>37767</v>
          </cell>
          <cell r="J532">
            <v>-37767</v>
          </cell>
          <cell r="K532">
            <v>-37767</v>
          </cell>
        </row>
        <row r="533">
          <cell r="C533" t="str">
            <v xml:space="preserve">                R G TRADING                   -BANGALORE</v>
          </cell>
          <cell r="F533">
            <v>700095</v>
          </cell>
          <cell r="G533">
            <v>700000</v>
          </cell>
          <cell r="H533">
            <v>95</v>
          </cell>
          <cell r="J533">
            <v>-95</v>
          </cell>
          <cell r="K533">
            <v>-95</v>
          </cell>
        </row>
        <row r="534">
          <cell r="C534" t="str">
            <v xml:space="preserve">                RADHEY DEPARTMENTAL STORE     -DEHARADUN</v>
          </cell>
          <cell r="D534">
            <v>1532</v>
          </cell>
          <cell r="H534">
            <v>1532</v>
          </cell>
          <cell r="J534">
            <v>-1532</v>
          </cell>
          <cell r="K534">
            <v>-1532</v>
          </cell>
        </row>
        <row r="535">
          <cell r="C535" t="str">
            <v xml:space="preserve">                RAJ CREATIONS                 -BANGALORE</v>
          </cell>
          <cell r="D535">
            <v>149281</v>
          </cell>
          <cell r="H535">
            <v>149281</v>
          </cell>
          <cell r="J535">
            <v>-149281</v>
          </cell>
          <cell r="K535">
            <v>-149281</v>
          </cell>
        </row>
        <row r="536">
          <cell r="C536" t="str">
            <v xml:space="preserve">                RETAIL SALES LOCAL            -BANAGLORE</v>
          </cell>
          <cell r="E536">
            <v>7133</v>
          </cell>
          <cell r="F536">
            <v>24008</v>
          </cell>
          <cell r="G536">
            <v>16875</v>
          </cell>
          <cell r="J536">
            <v>0</v>
          </cell>
          <cell r="K536">
            <v>0</v>
          </cell>
        </row>
        <row r="537">
          <cell r="C537" t="str">
            <v xml:space="preserve">                RISHI SOOD                                                                                          </v>
          </cell>
          <cell r="D537">
            <v>9138</v>
          </cell>
          <cell r="H537">
            <v>9138</v>
          </cell>
          <cell r="J537">
            <v>-9138</v>
          </cell>
          <cell r="K537">
            <v>-9138</v>
          </cell>
        </row>
        <row r="538">
          <cell r="C538" t="str">
            <v xml:space="preserve">                S K TRADERS                   -BANAGLORE</v>
          </cell>
          <cell r="E538">
            <v>122099</v>
          </cell>
          <cell r="I538">
            <v>122099</v>
          </cell>
          <cell r="J538">
            <v>0</v>
          </cell>
          <cell r="K538">
            <v>122099</v>
          </cell>
        </row>
        <row r="539">
          <cell r="C539" t="str">
            <v xml:space="preserve">                SALE OF CHINDI                -BANGALORE</v>
          </cell>
          <cell r="F539">
            <v>288747</v>
          </cell>
          <cell r="G539">
            <v>288747</v>
          </cell>
          <cell r="J539">
            <v>0</v>
          </cell>
          <cell r="K539">
            <v>0</v>
          </cell>
        </row>
        <row r="540">
          <cell r="C540" t="str">
            <v xml:space="preserve">                SANGEETA                      -MUMBAI</v>
          </cell>
          <cell r="D540">
            <v>11182</v>
          </cell>
          <cell r="F540">
            <v>27170</v>
          </cell>
          <cell r="G540">
            <v>25957</v>
          </cell>
          <cell r="H540">
            <v>12395</v>
          </cell>
          <cell r="J540">
            <v>-12395</v>
          </cell>
          <cell r="K540">
            <v>-12395</v>
          </cell>
        </row>
        <row r="541">
          <cell r="C541" t="str">
            <v xml:space="preserve">                SHRI SAI ENTERPRISES          -NEW DELHI</v>
          </cell>
          <cell r="D541">
            <v>6046</v>
          </cell>
          <cell r="H541">
            <v>6046</v>
          </cell>
          <cell r="J541">
            <v>-6046</v>
          </cell>
          <cell r="K541">
            <v>-6046</v>
          </cell>
        </row>
        <row r="542">
          <cell r="C542" t="str">
            <v xml:space="preserve">                SHRI VAISHNO JI TRADERS       -HARIDWAR</v>
          </cell>
          <cell r="E542">
            <v>17000</v>
          </cell>
          <cell r="I542">
            <v>17000</v>
          </cell>
          <cell r="J542">
            <v>0</v>
          </cell>
          <cell r="K542">
            <v>17000</v>
          </cell>
        </row>
        <row r="543">
          <cell r="C543" t="str">
            <v xml:space="preserve">                SLR GARMENTS                  -BANGALORE</v>
          </cell>
          <cell r="D543">
            <v>541773</v>
          </cell>
          <cell r="F543">
            <v>459874</v>
          </cell>
          <cell r="G543">
            <v>999391</v>
          </cell>
          <cell r="H543">
            <v>2256</v>
          </cell>
          <cell r="J543">
            <v>-2256</v>
          </cell>
          <cell r="K543">
            <v>-2256</v>
          </cell>
        </row>
        <row r="544">
          <cell r="C544" t="str">
            <v xml:space="preserve">                SRI MANJUNATHA CREATIONS (LOKESH STOCK LOT) -BANGALORE</v>
          </cell>
          <cell r="F544">
            <v>4406913</v>
          </cell>
          <cell r="G544">
            <v>4407208</v>
          </cell>
          <cell r="I544">
            <v>295</v>
          </cell>
          <cell r="J544">
            <v>0</v>
          </cell>
          <cell r="K544">
            <v>295</v>
          </cell>
        </row>
        <row r="545">
          <cell r="C545" t="str">
            <v xml:space="preserve">                SSS GLOBAL FASHIONS                                                                                 </v>
          </cell>
          <cell r="E545">
            <v>10310</v>
          </cell>
          <cell r="I545">
            <v>10310</v>
          </cell>
          <cell r="J545">
            <v>0</v>
          </cell>
          <cell r="K545">
            <v>10310</v>
          </cell>
        </row>
        <row r="546">
          <cell r="C546" t="str">
            <v xml:space="preserve">                SUSPENCE A/C                  -BANGALORE</v>
          </cell>
          <cell r="F546">
            <v>52.34</v>
          </cell>
          <cell r="G546">
            <v>52.44</v>
          </cell>
          <cell r="I546">
            <v>0.1</v>
          </cell>
          <cell r="J546">
            <v>0</v>
          </cell>
          <cell r="K546">
            <v>0.1</v>
          </cell>
        </row>
        <row r="547">
          <cell r="C547" t="str">
            <v xml:space="preserve">                TEXTILE INTERNATIONALS        -BANGALORE</v>
          </cell>
          <cell r="D547">
            <v>299986</v>
          </cell>
          <cell r="G547">
            <v>225000</v>
          </cell>
          <cell r="H547">
            <v>74986</v>
          </cell>
          <cell r="J547">
            <v>-74986</v>
          </cell>
          <cell r="K547">
            <v>-74986</v>
          </cell>
        </row>
        <row r="548">
          <cell r="C548" t="str">
            <v xml:space="preserve">                VENKATESH A (CAD)             -BANAGLORE</v>
          </cell>
          <cell r="D548">
            <v>4536</v>
          </cell>
          <cell r="H548">
            <v>4536</v>
          </cell>
          <cell r="J548">
            <v>-4536</v>
          </cell>
          <cell r="K548">
            <v>-4536</v>
          </cell>
        </row>
        <row r="549">
          <cell r="C549" t="str">
            <v xml:space="preserve">                VISHAL SURI                                                                                         </v>
          </cell>
          <cell r="D549">
            <v>3199</v>
          </cell>
          <cell r="H549">
            <v>3199</v>
          </cell>
          <cell r="J549">
            <v>-3199</v>
          </cell>
          <cell r="K549">
            <v>-3199</v>
          </cell>
        </row>
        <row r="550">
          <cell r="C550" t="str">
            <v xml:space="preserve">                VIVEK TRIPATHI                -BANAGLORE</v>
          </cell>
          <cell r="D550">
            <v>3249</v>
          </cell>
          <cell r="H550">
            <v>3249</v>
          </cell>
          <cell r="J550">
            <v>-3249</v>
          </cell>
          <cell r="K550">
            <v>-3249</v>
          </cell>
        </row>
        <row r="551">
          <cell r="C551" t="str">
            <v xml:space="preserve">            PPE KIT CUSTOMES</v>
          </cell>
          <cell r="D551">
            <v>19787</v>
          </cell>
          <cell r="H551">
            <v>19787</v>
          </cell>
          <cell r="J551">
            <v>-19787</v>
          </cell>
          <cell r="K551">
            <v>-19787</v>
          </cell>
        </row>
        <row r="552">
          <cell r="C552" t="str">
            <v xml:space="preserve">                JIYANSH ENTERPRISE            -SURAT</v>
          </cell>
          <cell r="D552">
            <v>2400</v>
          </cell>
          <cell r="H552">
            <v>2400</v>
          </cell>
          <cell r="J552">
            <v>-2400</v>
          </cell>
          <cell r="K552">
            <v>-2400</v>
          </cell>
        </row>
        <row r="553">
          <cell r="C553" t="str">
            <v xml:space="preserve">                SHIBANI CHHABRIA GARMENTS PUR                                                                       </v>
          </cell>
          <cell r="D553">
            <v>5</v>
          </cell>
          <cell r="H553">
            <v>5</v>
          </cell>
          <cell r="J553">
            <v>-5</v>
          </cell>
          <cell r="K553">
            <v>-5</v>
          </cell>
        </row>
        <row r="554">
          <cell r="C554" t="str">
            <v xml:space="preserve">                SUMITH SIDDAGANGAIAH                                                                                </v>
          </cell>
          <cell r="D554">
            <v>1260</v>
          </cell>
          <cell r="H554">
            <v>1260</v>
          </cell>
          <cell r="J554">
            <v>-1260</v>
          </cell>
          <cell r="K554">
            <v>-1260</v>
          </cell>
        </row>
        <row r="555">
          <cell r="C555" t="str">
            <v xml:space="preserve">                SUPERMARKET GROCERY SUPPLIES PVT LTD - MUMBAI -BHIWANDI</v>
          </cell>
          <cell r="D555">
            <v>16122</v>
          </cell>
          <cell r="H555">
            <v>16122</v>
          </cell>
          <cell r="J555">
            <v>-16122</v>
          </cell>
          <cell r="K555">
            <v>-16122</v>
          </cell>
        </row>
        <row r="556">
          <cell r="C556" t="str">
            <v xml:space="preserve">            STAFF</v>
          </cell>
          <cell r="D556">
            <v>127502</v>
          </cell>
          <cell r="F556">
            <v>177059</v>
          </cell>
          <cell r="G556">
            <v>237364</v>
          </cell>
          <cell r="H556">
            <v>67197</v>
          </cell>
          <cell r="J556">
            <v>-67197</v>
          </cell>
          <cell r="K556">
            <v>-67197</v>
          </cell>
        </row>
        <row r="557">
          <cell r="C557" t="str">
            <v xml:space="preserve">                ABHISHEK GC (TOKEN NO. 1118)                                                                        </v>
          </cell>
          <cell r="F557">
            <v>3517</v>
          </cell>
          <cell r="G557">
            <v>3517</v>
          </cell>
          <cell r="J557">
            <v>0</v>
          </cell>
          <cell r="K557">
            <v>0</v>
          </cell>
        </row>
        <row r="558">
          <cell r="C558" t="str">
            <v xml:space="preserve">                AISHWARYA N -DESIGN EMP-20178 GARMENTS PURCHASE                                                     </v>
          </cell>
          <cell r="F558">
            <v>2625</v>
          </cell>
          <cell r="G558">
            <v>2625</v>
          </cell>
          <cell r="J558">
            <v>0</v>
          </cell>
          <cell r="K558">
            <v>0</v>
          </cell>
        </row>
        <row r="559">
          <cell r="C559" t="str">
            <v xml:space="preserve">                AKSHAY AHUJA                                                                                        </v>
          </cell>
          <cell r="D559">
            <v>10020</v>
          </cell>
          <cell r="H559">
            <v>10020</v>
          </cell>
          <cell r="J559">
            <v>-10020</v>
          </cell>
          <cell r="K559">
            <v>-10020</v>
          </cell>
        </row>
        <row r="560">
          <cell r="C560" t="str">
            <v xml:space="preserve">                AMIT DARJI-GARMENTS PURCHASE  -BANAGLORE</v>
          </cell>
          <cell r="F560">
            <v>1542</v>
          </cell>
          <cell r="G560">
            <v>1542</v>
          </cell>
          <cell r="J560">
            <v>0</v>
          </cell>
          <cell r="K560">
            <v>0</v>
          </cell>
        </row>
        <row r="561">
          <cell r="C561" t="str">
            <v xml:space="preserve">                ANANDA KUMAR DEVGOSWAMI ( TS 824 ) GARMENTS PURCHASE                                                </v>
          </cell>
          <cell r="F561">
            <v>5030</v>
          </cell>
          <cell r="G561">
            <v>5030</v>
          </cell>
          <cell r="J561">
            <v>0</v>
          </cell>
          <cell r="K561">
            <v>0</v>
          </cell>
        </row>
        <row r="562">
          <cell r="C562" t="str">
            <v xml:space="preserve">                ANIL DESRAJ SOOD - GARMENT PURCHASE                                                                 </v>
          </cell>
          <cell r="F562">
            <v>26699</v>
          </cell>
          <cell r="G562">
            <v>26699</v>
          </cell>
          <cell r="J562">
            <v>0</v>
          </cell>
          <cell r="K562">
            <v>0</v>
          </cell>
        </row>
        <row r="563">
          <cell r="C563" t="str">
            <v xml:space="preserve">                ASHISH TYAGI GARMENTS PURCHASE                                                                      </v>
          </cell>
          <cell r="F563">
            <v>8183</v>
          </cell>
          <cell r="G563">
            <v>8183</v>
          </cell>
          <cell r="J563">
            <v>0</v>
          </cell>
          <cell r="K563">
            <v>0</v>
          </cell>
        </row>
        <row r="564">
          <cell r="C564" t="str">
            <v xml:space="preserve">                AVIT ANAND ( JUNIOR MERCHANDISER T NO 10778) - GARMENT PURCHASE                                     </v>
          </cell>
          <cell r="D564">
            <v>4300</v>
          </cell>
          <cell r="H564">
            <v>4300</v>
          </cell>
          <cell r="J564">
            <v>-4300</v>
          </cell>
          <cell r="K564">
            <v>-4300</v>
          </cell>
        </row>
        <row r="565">
          <cell r="C565" t="str">
            <v xml:space="preserve">                BALASUBRAMANIAM G (GARMENTS PURCHASE)                                                               </v>
          </cell>
          <cell r="D565">
            <v>21246</v>
          </cell>
          <cell r="H565">
            <v>21246</v>
          </cell>
          <cell r="J565">
            <v>-21246</v>
          </cell>
          <cell r="K565">
            <v>-21246</v>
          </cell>
        </row>
        <row r="566">
          <cell r="C566" t="str">
            <v xml:space="preserve">                BIMLESH KUMAR MARKETINGGARMENTS PURCHASE TN : 1165                                                  </v>
          </cell>
          <cell r="F566">
            <v>1680</v>
          </cell>
          <cell r="G566">
            <v>1680</v>
          </cell>
          <cell r="J566">
            <v>0</v>
          </cell>
          <cell r="K566">
            <v>0</v>
          </cell>
        </row>
        <row r="567">
          <cell r="C567" t="str">
            <v xml:space="preserve">                CHANDRU TS-244 GAR PURCHASE   -BANGALORE</v>
          </cell>
          <cell r="D567">
            <v>2678</v>
          </cell>
          <cell r="H567">
            <v>2678</v>
          </cell>
          <cell r="J567">
            <v>-2678</v>
          </cell>
          <cell r="K567">
            <v>-2678</v>
          </cell>
        </row>
        <row r="568">
          <cell r="C568" t="str">
            <v xml:space="preserve">                DAMODAR CHHABRIA - GARMENTS PURCHASE                                                                </v>
          </cell>
          <cell r="D568">
            <v>303</v>
          </cell>
          <cell r="F568">
            <v>146</v>
          </cell>
          <cell r="H568">
            <v>449</v>
          </cell>
          <cell r="J568">
            <v>-449</v>
          </cell>
          <cell r="K568">
            <v>-449</v>
          </cell>
        </row>
        <row r="569">
          <cell r="C569" t="str">
            <v xml:space="preserve">                DINESH KUMAR D.B - GARMENT PURCHASE                                                                 </v>
          </cell>
          <cell r="F569">
            <v>20006</v>
          </cell>
          <cell r="G569">
            <v>20006</v>
          </cell>
          <cell r="J569">
            <v>0</v>
          </cell>
          <cell r="K569">
            <v>0</v>
          </cell>
        </row>
        <row r="570">
          <cell r="C570" t="str">
            <v xml:space="preserve">                DIVAKAR (STORE)- GAR PURCHASE -BANGALORE</v>
          </cell>
          <cell r="D570">
            <v>1890</v>
          </cell>
          <cell r="F570">
            <v>3591</v>
          </cell>
          <cell r="G570">
            <v>4431</v>
          </cell>
          <cell r="H570">
            <v>1050</v>
          </cell>
          <cell r="J570">
            <v>-1050</v>
          </cell>
          <cell r="K570">
            <v>-1050</v>
          </cell>
        </row>
        <row r="571">
          <cell r="C571" t="str">
            <v xml:space="preserve">                EUGENE COOPER ( GARMENTS PURCHASE)                                                                  </v>
          </cell>
          <cell r="D571">
            <v>4944</v>
          </cell>
          <cell r="F571">
            <v>1889</v>
          </cell>
          <cell r="H571">
            <v>6833</v>
          </cell>
          <cell r="J571">
            <v>-6833</v>
          </cell>
          <cell r="K571">
            <v>-6833</v>
          </cell>
        </row>
        <row r="572">
          <cell r="C572" t="str">
            <v xml:space="preserve">                GANGADEVI - GARMENTS PUR      -BANGALORE</v>
          </cell>
          <cell r="F572">
            <v>5303</v>
          </cell>
          <cell r="G572">
            <v>5303</v>
          </cell>
          <cell r="J572">
            <v>0</v>
          </cell>
          <cell r="K572">
            <v>0</v>
          </cell>
        </row>
        <row r="573">
          <cell r="C573" t="str">
            <v xml:space="preserve">                GEETHA  GARMENT PURCHASE (798 ) -BANGALORE</v>
          </cell>
          <cell r="F573">
            <v>8400</v>
          </cell>
          <cell r="G573">
            <v>8400</v>
          </cell>
          <cell r="J573">
            <v>0</v>
          </cell>
          <cell r="K573">
            <v>0</v>
          </cell>
        </row>
        <row r="574">
          <cell r="C574" t="str">
            <v xml:space="preserve">                JOHN WOODLAND                 -BANAGLORE</v>
          </cell>
          <cell r="D574">
            <v>4200</v>
          </cell>
          <cell r="H574">
            <v>4200</v>
          </cell>
          <cell r="J574">
            <v>-4200</v>
          </cell>
          <cell r="K574">
            <v>-4200</v>
          </cell>
        </row>
        <row r="575">
          <cell r="C575" t="str">
            <v xml:space="preserve">                KENCHAPPA  ( TOKEN  NO :717  )-GARMENT PURCHASE                                                     </v>
          </cell>
          <cell r="D575">
            <v>7235</v>
          </cell>
          <cell r="H575">
            <v>7235</v>
          </cell>
          <cell r="J575">
            <v>-7235</v>
          </cell>
          <cell r="K575">
            <v>-7235</v>
          </cell>
        </row>
        <row r="576">
          <cell r="C576" t="str">
            <v xml:space="preserve">                MANIKANTAN  C (TS 0511) GARMENT PURCHASE                                                            </v>
          </cell>
          <cell r="F576">
            <v>1313</v>
          </cell>
          <cell r="G576">
            <v>1313</v>
          </cell>
          <cell r="J576">
            <v>0</v>
          </cell>
          <cell r="K576">
            <v>0</v>
          </cell>
        </row>
        <row r="577">
          <cell r="C577" t="str">
            <v xml:space="preserve">                MANJUNATH  ( T N O 1197 H R MANAGER)-GARMNET PURCHASE                                               </v>
          </cell>
          <cell r="D577">
            <v>49771</v>
          </cell>
          <cell r="G577">
            <v>49771</v>
          </cell>
          <cell r="J577">
            <v>0</v>
          </cell>
          <cell r="K577">
            <v>0</v>
          </cell>
        </row>
        <row r="578">
          <cell r="C578" t="str">
            <v xml:space="preserve">                NAVEEN A M ( SATYAN SIR DEIVER )                                                                    </v>
          </cell>
          <cell r="D578">
            <v>2756</v>
          </cell>
          <cell r="F578">
            <v>9478</v>
          </cell>
          <cell r="G578">
            <v>12233</v>
          </cell>
          <cell r="H578">
            <v>1</v>
          </cell>
          <cell r="J578">
            <v>-1</v>
          </cell>
          <cell r="K578">
            <v>-1</v>
          </cell>
        </row>
        <row r="579">
          <cell r="C579" t="str">
            <v xml:space="preserve">                PRAKASH TS 350 -GAR PURCHASE  -BANGALORE</v>
          </cell>
          <cell r="F579">
            <v>1418</v>
          </cell>
          <cell r="G579">
            <v>1418</v>
          </cell>
          <cell r="J579">
            <v>0</v>
          </cell>
          <cell r="K579">
            <v>0</v>
          </cell>
        </row>
        <row r="580">
          <cell r="C580" t="str">
            <v xml:space="preserve">                PUSHPENDER - GARMENTS PURCHASE                                                                      </v>
          </cell>
          <cell r="F580">
            <v>4293</v>
          </cell>
          <cell r="G580">
            <v>4293</v>
          </cell>
          <cell r="J580">
            <v>0</v>
          </cell>
          <cell r="K580">
            <v>0</v>
          </cell>
        </row>
        <row r="581">
          <cell r="C581" t="str">
            <v xml:space="preserve">                RAGHAVENDRA - MERCHANDSIER  GARMENT -BANGALORE</v>
          </cell>
          <cell r="D581">
            <v>3448</v>
          </cell>
          <cell r="F581">
            <v>5000</v>
          </cell>
          <cell r="G581">
            <v>8448</v>
          </cell>
          <cell r="J581">
            <v>0</v>
          </cell>
          <cell r="K581">
            <v>0</v>
          </cell>
        </row>
        <row r="582">
          <cell r="C582" t="str">
            <v xml:space="preserve">                RAGHU SOOD                                                                                          </v>
          </cell>
          <cell r="D582">
            <v>3017</v>
          </cell>
          <cell r="H582">
            <v>3017</v>
          </cell>
          <cell r="J582">
            <v>-3017</v>
          </cell>
          <cell r="K582">
            <v>-3017</v>
          </cell>
        </row>
        <row r="583">
          <cell r="C583" t="str">
            <v xml:space="preserve">                RAMESH ( 518) FC INCHARGE- GAREMENTS PURCHASE                                                       </v>
          </cell>
          <cell r="F583">
            <v>1418</v>
          </cell>
          <cell r="H583">
            <v>1418</v>
          </cell>
          <cell r="J583">
            <v>-1418</v>
          </cell>
          <cell r="K583">
            <v>-1418</v>
          </cell>
        </row>
        <row r="584">
          <cell r="C584" t="str">
            <v xml:space="preserve">                RAMESH ( ACCOUNTS MANAGER) -GARMENT PURCHASE                                                        </v>
          </cell>
          <cell r="F584">
            <v>2573</v>
          </cell>
          <cell r="G584">
            <v>2573</v>
          </cell>
          <cell r="J584">
            <v>0</v>
          </cell>
          <cell r="K584">
            <v>0</v>
          </cell>
        </row>
        <row r="585">
          <cell r="C585" t="str">
            <v xml:space="preserve">                RANGANATH GARMENTS PUR ( 487 )                                                                      </v>
          </cell>
          <cell r="F585">
            <v>835</v>
          </cell>
          <cell r="G585">
            <v>835</v>
          </cell>
          <cell r="J585">
            <v>0</v>
          </cell>
          <cell r="K585">
            <v>0</v>
          </cell>
        </row>
        <row r="586">
          <cell r="C586" t="str">
            <v xml:space="preserve">                RISHI CHHABRIA GARMENTS PURCHASE                                                                    </v>
          </cell>
          <cell r="D586">
            <v>211</v>
          </cell>
          <cell r="F586">
            <v>14</v>
          </cell>
          <cell r="H586">
            <v>225</v>
          </cell>
          <cell r="J586">
            <v>-225</v>
          </cell>
          <cell r="K586">
            <v>-225</v>
          </cell>
        </row>
        <row r="587">
          <cell r="C587" t="str">
            <v xml:space="preserve">                RISHI VAIDYA ( VARDHMAN THREAD)-GARMENT PURCHASE                                                    </v>
          </cell>
          <cell r="D587">
            <v>8735</v>
          </cell>
          <cell r="G587">
            <v>8735</v>
          </cell>
          <cell r="J587">
            <v>0</v>
          </cell>
          <cell r="K587">
            <v>0</v>
          </cell>
        </row>
        <row r="588">
          <cell r="C588" t="str">
            <v xml:space="preserve">                SAGARIKA SAHU-GARMENTS PURCHASE TK-1205                                                             </v>
          </cell>
          <cell r="F588">
            <v>735</v>
          </cell>
          <cell r="G588">
            <v>735</v>
          </cell>
          <cell r="J588">
            <v>0</v>
          </cell>
          <cell r="K588">
            <v>0</v>
          </cell>
        </row>
        <row r="589">
          <cell r="C589" t="str">
            <v xml:space="preserve">                SAMEER KHAN TOKEN NO-1184- GARMENTS PURCHASE -BANGALORE</v>
          </cell>
          <cell r="F589">
            <v>525</v>
          </cell>
          <cell r="G589">
            <v>525</v>
          </cell>
          <cell r="J589">
            <v>0</v>
          </cell>
          <cell r="K589">
            <v>0</v>
          </cell>
        </row>
        <row r="590">
          <cell r="C590" t="str">
            <v xml:space="preserve">                SANJAY KUMAR S -GARMENTS PURCHASE / ONLINE  ( 1163 )                                                </v>
          </cell>
          <cell r="F590">
            <v>15152</v>
          </cell>
          <cell r="G590">
            <v>15152</v>
          </cell>
          <cell r="J590">
            <v>0</v>
          </cell>
          <cell r="K590">
            <v>0</v>
          </cell>
        </row>
        <row r="591">
          <cell r="C591" t="str">
            <v xml:space="preserve">                SAPNA DESIGN TOK NO: 1206                                                                           </v>
          </cell>
          <cell r="F591">
            <v>4567</v>
          </cell>
          <cell r="G591">
            <v>4567</v>
          </cell>
          <cell r="J591">
            <v>0</v>
          </cell>
          <cell r="K591">
            <v>0</v>
          </cell>
        </row>
        <row r="592">
          <cell r="C592" t="str">
            <v xml:space="preserve">                SATYAN CHHABRIA GARMENTS PURCHASE -BANAGLORE</v>
          </cell>
          <cell r="D592">
            <v>5</v>
          </cell>
          <cell r="F592">
            <v>26</v>
          </cell>
          <cell r="H592">
            <v>31</v>
          </cell>
          <cell r="J592">
            <v>-31</v>
          </cell>
          <cell r="K592">
            <v>-31</v>
          </cell>
        </row>
        <row r="593">
          <cell r="C593" t="str">
            <v xml:space="preserve">                SHAFEEQ ( GARMENTS PUR )      -BANAGLORE</v>
          </cell>
          <cell r="E593">
            <v>145</v>
          </cell>
          <cell r="F593">
            <v>19550</v>
          </cell>
          <cell r="G593">
            <v>19405</v>
          </cell>
          <cell r="J593">
            <v>0</v>
          </cell>
          <cell r="K593">
            <v>0</v>
          </cell>
        </row>
        <row r="594">
          <cell r="C594" t="str">
            <v xml:space="preserve">                SHIVAGAMI - GARMENTS PUR      -BANGALORE</v>
          </cell>
          <cell r="F594">
            <v>1626</v>
          </cell>
          <cell r="G594">
            <v>1626</v>
          </cell>
          <cell r="J594">
            <v>0</v>
          </cell>
          <cell r="K594">
            <v>0</v>
          </cell>
        </row>
        <row r="595">
          <cell r="C595" t="str">
            <v xml:space="preserve">                SOURABH GOSWAMI GARMENT PURCHASES                                                                   </v>
          </cell>
          <cell r="F595">
            <v>1480</v>
          </cell>
          <cell r="G595">
            <v>1480</v>
          </cell>
          <cell r="J595">
            <v>0</v>
          </cell>
          <cell r="K595">
            <v>0</v>
          </cell>
        </row>
        <row r="596">
          <cell r="C596" t="str">
            <v xml:space="preserve">                STAFF SALES GARMENTS          -BANGALORE</v>
          </cell>
          <cell r="E596">
            <v>1260</v>
          </cell>
          <cell r="I596">
            <v>1260</v>
          </cell>
          <cell r="J596">
            <v>0</v>
          </cell>
          <cell r="K596">
            <v>1260</v>
          </cell>
        </row>
        <row r="597">
          <cell r="C597" t="str">
            <v xml:space="preserve">                SUBHASH  (FABRIC) - GARMENTS PURCHASE                                                               </v>
          </cell>
          <cell r="D597">
            <v>4148</v>
          </cell>
          <cell r="H597">
            <v>4148</v>
          </cell>
          <cell r="J597">
            <v>-4148</v>
          </cell>
          <cell r="K597">
            <v>-4148</v>
          </cell>
        </row>
        <row r="598">
          <cell r="C598" t="str">
            <v xml:space="preserve">                SUNIL - ASM - GARMENT PURCHASE                                                                      </v>
          </cell>
          <cell r="F598">
            <v>8720</v>
          </cell>
          <cell r="G598">
            <v>7114</v>
          </cell>
          <cell r="H598">
            <v>1606</v>
          </cell>
          <cell r="J598">
            <v>-1606</v>
          </cell>
          <cell r="K598">
            <v>-1606</v>
          </cell>
        </row>
        <row r="599">
          <cell r="C599" t="str">
            <v xml:space="preserve">                UDAYAKUMAR HR GARMENTS PUR- EMP-20156                                                               </v>
          </cell>
          <cell r="F599">
            <v>2678</v>
          </cell>
          <cell r="G599">
            <v>2678</v>
          </cell>
          <cell r="J599">
            <v>0</v>
          </cell>
          <cell r="K599">
            <v>0</v>
          </cell>
        </row>
        <row r="600">
          <cell r="C600" t="str">
            <v xml:space="preserve">                VASANTHKUMAR- DMM GARMENTS PURCHASE -BANAGLORE</v>
          </cell>
          <cell r="F600">
            <v>7047</v>
          </cell>
          <cell r="G600">
            <v>7047</v>
          </cell>
          <cell r="J600">
            <v>0</v>
          </cell>
          <cell r="K600">
            <v>0</v>
          </cell>
        </row>
        <row r="601">
          <cell r="C601" t="str">
            <v xml:space="preserve">    ABFL MARGINE RECEIVABLE@ 5% ON INV AMOUNT                                                           </v>
          </cell>
          <cell r="D601">
            <v>868108.39</v>
          </cell>
          <cell r="F601">
            <v>1245885.3400000001</v>
          </cell>
          <cell r="G601">
            <v>1106421.03</v>
          </cell>
          <cell r="H601">
            <v>1007572.7</v>
          </cell>
          <cell r="J601">
            <v>-1007572.7</v>
          </cell>
          <cell r="K601">
            <v>-1007572.7</v>
          </cell>
        </row>
        <row r="602">
          <cell r="C602" t="str">
            <v xml:space="preserve">    CSB MARGINE RECEIVABLE@ 10% ON INV AMOUNT                                                           </v>
          </cell>
          <cell r="D602">
            <v>943263.4</v>
          </cell>
          <cell r="F602">
            <v>448244.8</v>
          </cell>
          <cell r="H602">
            <v>1391508.2</v>
          </cell>
          <cell r="J602">
            <v>-1391508.2</v>
          </cell>
          <cell r="K602">
            <v>-1391508.2</v>
          </cell>
        </row>
        <row r="603">
          <cell r="C603" t="str">
            <v xml:space="preserve">    PREPAID EXPENSES                                                                                    </v>
          </cell>
          <cell r="D603">
            <v>259412.99</v>
          </cell>
          <cell r="H603">
            <v>259412.99</v>
          </cell>
          <cell r="J603">
            <v>-259412.99</v>
          </cell>
          <cell r="K603">
            <v>-259412.99</v>
          </cell>
        </row>
        <row r="604">
          <cell r="C604" t="str">
            <v xml:space="preserve">    STOCK AT BANGALORE (CURRENT ASSET)                                                                  </v>
          </cell>
          <cell r="D604">
            <v>7401677.8700000001</v>
          </cell>
          <cell r="G604">
            <v>7401677.8700000001</v>
          </cell>
          <cell r="J604">
            <v>0</v>
          </cell>
          <cell r="K604">
            <v>0</v>
          </cell>
        </row>
        <row r="605">
          <cell r="C605" t="str">
            <v>ASSET</v>
          </cell>
          <cell r="D605">
            <v>38563364.18</v>
          </cell>
          <cell r="F605">
            <v>5060183.51</v>
          </cell>
          <cell r="G605">
            <v>4959266.12</v>
          </cell>
          <cell r="H605">
            <v>38664281.57</v>
          </cell>
          <cell r="J605">
            <v>-38664281.57</v>
          </cell>
          <cell r="K605">
            <v>-38664281.57</v>
          </cell>
        </row>
        <row r="606">
          <cell r="C606" t="str">
            <v xml:space="preserve">    FIXED ASSETS</v>
          </cell>
          <cell r="D606">
            <v>34874419.369999997</v>
          </cell>
          <cell r="F606">
            <v>109080</v>
          </cell>
          <cell r="H606">
            <v>34983499.369999997</v>
          </cell>
          <cell r="J606">
            <v>-34983499.369999997</v>
          </cell>
          <cell r="K606">
            <v>-34983499.369999997</v>
          </cell>
        </row>
        <row r="607">
          <cell r="C607" t="str">
            <v xml:space="preserve">        BLOCK OF ASSET - 0% BUILDING</v>
          </cell>
          <cell r="D607">
            <v>4169550</v>
          </cell>
          <cell r="H607">
            <v>4169550</v>
          </cell>
          <cell r="J607">
            <v>-4169550</v>
          </cell>
          <cell r="K607">
            <v>-4169550</v>
          </cell>
        </row>
        <row r="608">
          <cell r="C608" t="str">
            <v xml:space="preserve">            BUILDING A/C                                                                                        </v>
          </cell>
          <cell r="D608">
            <v>4169550</v>
          </cell>
          <cell r="H608">
            <v>4169550</v>
          </cell>
          <cell r="J608">
            <v>-4169550</v>
          </cell>
          <cell r="K608">
            <v>-4169550</v>
          </cell>
        </row>
        <row r="609">
          <cell r="C609" t="str">
            <v xml:space="preserve">        BLOCK OF ASSET - 10% FURNITURE &amp; FIXTURES</v>
          </cell>
          <cell r="D609">
            <v>23947442.829999998</v>
          </cell>
          <cell r="H609">
            <v>23947442.829999998</v>
          </cell>
          <cell r="J609">
            <v>-23947442.829999998</v>
          </cell>
          <cell r="K609">
            <v>-23947442.829999998</v>
          </cell>
        </row>
        <row r="610">
          <cell r="C610" t="str">
            <v xml:space="preserve">            FURNITURE &amp; FIXTURES</v>
          </cell>
          <cell r="D610">
            <v>20007943.829999998</v>
          </cell>
          <cell r="H610">
            <v>20007943.829999998</v>
          </cell>
          <cell r="J610">
            <v>-20007943.829999998</v>
          </cell>
          <cell r="K610">
            <v>-20007943.829999998</v>
          </cell>
        </row>
        <row r="611">
          <cell r="C611" t="str">
            <v xml:space="preserve">                ELECTRICAL FITTING                                                                                  </v>
          </cell>
          <cell r="D611">
            <v>3714233.18</v>
          </cell>
          <cell r="H611">
            <v>3714233.18</v>
          </cell>
          <cell r="J611">
            <v>-3714233.18</v>
          </cell>
          <cell r="K611">
            <v>-3714233.18</v>
          </cell>
        </row>
        <row r="612">
          <cell r="C612" t="str">
            <v xml:space="preserve">                FURNITURE AND FIXTURES                                                                              </v>
          </cell>
          <cell r="D612">
            <v>16061945.550000001</v>
          </cell>
          <cell r="H612">
            <v>16061945.550000001</v>
          </cell>
          <cell r="J612">
            <v>-16061945.550000001</v>
          </cell>
          <cell r="K612">
            <v>-16061945.550000001</v>
          </cell>
        </row>
        <row r="613">
          <cell r="C613" t="str">
            <v xml:space="preserve">                LFS - FURNITURE &amp; FIXTURES RECOVERY                                                                 </v>
          </cell>
          <cell r="D613">
            <v>26565</v>
          </cell>
          <cell r="H613">
            <v>26565</v>
          </cell>
          <cell r="J613">
            <v>-26565</v>
          </cell>
          <cell r="K613">
            <v>-26565</v>
          </cell>
        </row>
        <row r="614">
          <cell r="C614" t="str">
            <v xml:space="preserve">                MANNEQUINS                                                                                          </v>
          </cell>
          <cell r="D614">
            <v>205200.1</v>
          </cell>
          <cell r="H614">
            <v>205200.1</v>
          </cell>
          <cell r="J614">
            <v>-205200.1</v>
          </cell>
          <cell r="K614">
            <v>-205200.1</v>
          </cell>
        </row>
        <row r="615">
          <cell r="C615" t="str">
            <v xml:space="preserve">            T-BASE DISPLAY ITEMS</v>
          </cell>
          <cell r="D615">
            <v>3939499</v>
          </cell>
          <cell r="H615">
            <v>3939499</v>
          </cell>
          <cell r="J615">
            <v>-3939499</v>
          </cell>
          <cell r="K615">
            <v>-3939499</v>
          </cell>
        </row>
        <row r="616">
          <cell r="C616" t="str">
            <v xml:space="preserve">                DISPLAY ITEM - BINDAL SONS - LUCKNOW                                                                </v>
          </cell>
          <cell r="D616">
            <v>96562</v>
          </cell>
          <cell r="H616">
            <v>96562</v>
          </cell>
          <cell r="J616">
            <v>-96562</v>
          </cell>
          <cell r="K616">
            <v>-96562</v>
          </cell>
        </row>
        <row r="617">
          <cell r="C617" t="str">
            <v xml:space="preserve">                DISPLAY ITEMS -  KAYSONS - JAUNPUR                                                                  </v>
          </cell>
          <cell r="D617">
            <v>89100</v>
          </cell>
          <cell r="H617">
            <v>89100</v>
          </cell>
          <cell r="J617">
            <v>-89100</v>
          </cell>
          <cell r="K617">
            <v>-89100</v>
          </cell>
        </row>
        <row r="618">
          <cell r="C618" t="str">
            <v xml:space="preserve">                DISPLAY ITEMS - AHUJA CLOTHIERS - HARYANA                                                           </v>
          </cell>
          <cell r="D618">
            <v>66265</v>
          </cell>
          <cell r="H618">
            <v>66265</v>
          </cell>
          <cell r="J618">
            <v>-66265</v>
          </cell>
          <cell r="K618">
            <v>-66265</v>
          </cell>
        </row>
        <row r="619">
          <cell r="C619" t="str">
            <v xml:space="preserve">                DISPLAY ITEMS - BACHOOMAL SONS - AGRA                                                               </v>
          </cell>
          <cell r="D619">
            <v>171222</v>
          </cell>
          <cell r="H619">
            <v>171222</v>
          </cell>
          <cell r="J619">
            <v>-171222</v>
          </cell>
          <cell r="K619">
            <v>-171222</v>
          </cell>
        </row>
        <row r="620">
          <cell r="C620" t="str">
            <v xml:space="preserve">                DISPLAY ITEMS - CENTRAL - AHMEDABAD                                                                 </v>
          </cell>
          <cell r="D620">
            <v>106300</v>
          </cell>
          <cell r="H620">
            <v>106300</v>
          </cell>
          <cell r="J620">
            <v>-106300</v>
          </cell>
          <cell r="K620">
            <v>-106300</v>
          </cell>
        </row>
        <row r="621">
          <cell r="C621" t="str">
            <v xml:space="preserve">                DISPLAY ITEMS - CENTRAL - JAIPUR                                                                    </v>
          </cell>
          <cell r="D621">
            <v>164729</v>
          </cell>
          <cell r="H621">
            <v>164729</v>
          </cell>
          <cell r="J621">
            <v>-164729</v>
          </cell>
          <cell r="K621">
            <v>-164729</v>
          </cell>
        </row>
        <row r="622">
          <cell r="C622" t="str">
            <v xml:space="preserve">                DISPLAY ITEMS - CENTRAL - MUKTSAR                                                                   </v>
          </cell>
          <cell r="D622">
            <v>139843</v>
          </cell>
          <cell r="H622">
            <v>139843</v>
          </cell>
          <cell r="J622">
            <v>-139843</v>
          </cell>
          <cell r="K622">
            <v>-139843</v>
          </cell>
        </row>
        <row r="623">
          <cell r="C623" t="str">
            <v xml:space="preserve">                DISPLAY ITEMS - CENTRAL - SURAT                                                                     </v>
          </cell>
          <cell r="D623">
            <v>106300</v>
          </cell>
          <cell r="H623">
            <v>106300</v>
          </cell>
          <cell r="J623">
            <v>-106300</v>
          </cell>
          <cell r="K623">
            <v>-106300</v>
          </cell>
        </row>
        <row r="624">
          <cell r="C624" t="str">
            <v xml:space="preserve">                DISPLAY ITEMS - CENTRAL - VISAKAPATNAM                                                              </v>
          </cell>
          <cell r="D624">
            <v>48000</v>
          </cell>
          <cell r="H624">
            <v>48000</v>
          </cell>
          <cell r="J624">
            <v>-48000</v>
          </cell>
          <cell r="K624">
            <v>-48000</v>
          </cell>
        </row>
        <row r="625">
          <cell r="C625" t="str">
            <v xml:space="preserve">                DISPLAY ITEMS - CENTRALS - BANGALORE (GANDOLA)                                                      </v>
          </cell>
          <cell r="D625">
            <v>103200</v>
          </cell>
          <cell r="H625">
            <v>103200</v>
          </cell>
          <cell r="J625">
            <v>-103200</v>
          </cell>
          <cell r="K625">
            <v>-103200</v>
          </cell>
        </row>
        <row r="626">
          <cell r="C626" t="str">
            <v xml:space="preserve">                DISPLAY ITEMS - CENTRALS - GACHIBOWLI                                                               </v>
          </cell>
          <cell r="D626">
            <v>110400</v>
          </cell>
          <cell r="H626">
            <v>110400</v>
          </cell>
          <cell r="J626">
            <v>-110400</v>
          </cell>
          <cell r="K626">
            <v>-110400</v>
          </cell>
        </row>
        <row r="627">
          <cell r="C627" t="str">
            <v xml:space="preserve">                DISPLAY ITEMS - CENTRALS - GURGEON                                                                  </v>
          </cell>
          <cell r="D627">
            <v>163287</v>
          </cell>
          <cell r="H627">
            <v>163287</v>
          </cell>
          <cell r="J627">
            <v>-163287</v>
          </cell>
          <cell r="K627">
            <v>-163287</v>
          </cell>
        </row>
        <row r="628">
          <cell r="C628" t="str">
            <v xml:space="preserve">                DISPLAY ITEMS - CENTRALS - KUKATPALLY                                                               </v>
          </cell>
          <cell r="D628">
            <v>103200</v>
          </cell>
          <cell r="H628">
            <v>103200</v>
          </cell>
          <cell r="J628">
            <v>-103200</v>
          </cell>
          <cell r="K628">
            <v>-103200</v>
          </cell>
        </row>
        <row r="629">
          <cell r="C629" t="str">
            <v xml:space="preserve">                DISPLAY ITEMS - CENTRALS - PATNA (GANDOLA)                                                          </v>
          </cell>
          <cell r="D629">
            <v>110400</v>
          </cell>
          <cell r="H629">
            <v>110400</v>
          </cell>
          <cell r="J629">
            <v>-110400</v>
          </cell>
          <cell r="K629">
            <v>-110400</v>
          </cell>
        </row>
        <row r="630">
          <cell r="C630" t="str">
            <v xml:space="preserve">                DISPLAY ITEMS - CENTRALS - PUNE                                                                     </v>
          </cell>
          <cell r="D630">
            <v>215585</v>
          </cell>
          <cell r="H630">
            <v>215585</v>
          </cell>
          <cell r="J630">
            <v>-215585</v>
          </cell>
          <cell r="K630">
            <v>-215585</v>
          </cell>
        </row>
        <row r="631">
          <cell r="C631" t="str">
            <v xml:space="preserve">                DISPLAY ITEMS - CENTRALS- BANGALORE                                                                 </v>
          </cell>
          <cell r="D631">
            <v>213707</v>
          </cell>
          <cell r="H631">
            <v>213707</v>
          </cell>
          <cell r="J631">
            <v>-213707</v>
          </cell>
          <cell r="K631">
            <v>-213707</v>
          </cell>
        </row>
        <row r="632">
          <cell r="C632" t="str">
            <v xml:space="preserve">                DISPLAY ITEMS - CENTRALS- PUNE (ASCENT MALL)                                                        </v>
          </cell>
          <cell r="D632">
            <v>94900</v>
          </cell>
          <cell r="H632">
            <v>94900</v>
          </cell>
          <cell r="J632">
            <v>-94900</v>
          </cell>
          <cell r="K632">
            <v>-94900</v>
          </cell>
        </row>
        <row r="633">
          <cell r="C633" t="str">
            <v xml:space="preserve">                DISPLAY ITEMS - GUWAHATI STORES                                                                     </v>
          </cell>
          <cell r="D633">
            <v>638854</v>
          </cell>
          <cell r="H633">
            <v>638854</v>
          </cell>
          <cell r="J633">
            <v>-638854</v>
          </cell>
          <cell r="K633">
            <v>-638854</v>
          </cell>
        </row>
        <row r="634">
          <cell r="C634" t="str">
            <v xml:space="preserve">                DISPLAY ITEMS - JANATA APPARELS - BAREILY                                                           </v>
          </cell>
          <cell r="D634">
            <v>43200</v>
          </cell>
          <cell r="H634">
            <v>43200</v>
          </cell>
          <cell r="J634">
            <v>-43200</v>
          </cell>
          <cell r="K634">
            <v>-43200</v>
          </cell>
        </row>
        <row r="635">
          <cell r="C635" t="str">
            <v xml:space="preserve">                DISPLAY ITEMS - LIVIN - GAZIABAD                                                                    </v>
          </cell>
          <cell r="D635">
            <v>83578</v>
          </cell>
          <cell r="H635">
            <v>83578</v>
          </cell>
          <cell r="J635">
            <v>-83578</v>
          </cell>
          <cell r="K635">
            <v>-83578</v>
          </cell>
        </row>
        <row r="636">
          <cell r="C636" t="str">
            <v xml:space="preserve">                DISPLAY ITEMS - MANGALAM - GURGEON                                                                  </v>
          </cell>
          <cell r="D636">
            <v>74922</v>
          </cell>
          <cell r="H636">
            <v>74922</v>
          </cell>
          <cell r="J636">
            <v>-74922</v>
          </cell>
          <cell r="K636">
            <v>-74922</v>
          </cell>
        </row>
        <row r="637">
          <cell r="C637" t="str">
            <v xml:space="preserve">                DISPLAY ITEMS - PARTHAS - COCHIN                                                                    </v>
          </cell>
          <cell r="D637">
            <v>8300</v>
          </cell>
          <cell r="H637">
            <v>8300</v>
          </cell>
          <cell r="J637">
            <v>-8300</v>
          </cell>
          <cell r="K637">
            <v>-8300</v>
          </cell>
        </row>
        <row r="638">
          <cell r="C638" t="str">
            <v xml:space="preserve">                DISPLAY ITEMS - ROORKEE                                                                             </v>
          </cell>
          <cell r="D638">
            <v>21124</v>
          </cell>
          <cell r="H638">
            <v>21124</v>
          </cell>
          <cell r="J638">
            <v>-21124</v>
          </cell>
          <cell r="K638">
            <v>-21124</v>
          </cell>
        </row>
        <row r="639">
          <cell r="C639" t="str">
            <v xml:space="preserve">                DISPLAY ITEMS - T PALYA - BANGALORE                                                                 </v>
          </cell>
          <cell r="D639">
            <v>869959</v>
          </cell>
          <cell r="H639">
            <v>869959</v>
          </cell>
          <cell r="J639">
            <v>-869959</v>
          </cell>
          <cell r="K639">
            <v>-869959</v>
          </cell>
        </row>
        <row r="640">
          <cell r="C640" t="str">
            <v xml:space="preserve">                DISPLAY ITEMS - VALENCIA - NOIDA                                                                    </v>
          </cell>
          <cell r="D640">
            <v>96562</v>
          </cell>
          <cell r="H640">
            <v>96562</v>
          </cell>
          <cell r="J640">
            <v>-96562</v>
          </cell>
          <cell r="K640">
            <v>-96562</v>
          </cell>
        </row>
        <row r="641">
          <cell r="C641" t="str">
            <v xml:space="preserve">        BLOCK OF ASSET - 15% OFFICE EQUIPMENTS</v>
          </cell>
          <cell r="D641">
            <v>4302104.03</v>
          </cell>
          <cell r="H641">
            <v>4302104.03</v>
          </cell>
          <cell r="J641">
            <v>-4302104.03</v>
          </cell>
          <cell r="K641">
            <v>-4302104.03</v>
          </cell>
        </row>
        <row r="642">
          <cell r="C642" t="str">
            <v xml:space="preserve">            AIR CONDITIONER                                                                                     </v>
          </cell>
          <cell r="D642">
            <v>712933.24</v>
          </cell>
          <cell r="H642">
            <v>712933.24</v>
          </cell>
          <cell r="J642">
            <v>-712933.24</v>
          </cell>
          <cell r="K642">
            <v>-712933.24</v>
          </cell>
        </row>
        <row r="643">
          <cell r="C643" t="str">
            <v xml:space="preserve">            CRATES                                                                                              </v>
          </cell>
          <cell r="D643">
            <v>84828.82</v>
          </cell>
          <cell r="H643">
            <v>84828.82</v>
          </cell>
          <cell r="J643">
            <v>-84828.82</v>
          </cell>
          <cell r="K643">
            <v>-84828.82</v>
          </cell>
        </row>
        <row r="644">
          <cell r="C644" t="str">
            <v xml:space="preserve">            FAX MACHINE                                                                                         </v>
          </cell>
          <cell r="D644">
            <v>1059.9000000000001</v>
          </cell>
          <cell r="H644">
            <v>1059.9000000000001</v>
          </cell>
          <cell r="J644">
            <v>-1059.9000000000001</v>
          </cell>
          <cell r="K644">
            <v>-1059.9000000000001</v>
          </cell>
        </row>
        <row r="645">
          <cell r="C645" t="str">
            <v xml:space="preserve">            FIRE EXTINGUISHERS                                                                                  </v>
          </cell>
          <cell r="D645">
            <v>384503.4</v>
          </cell>
          <cell r="H645">
            <v>384503.4</v>
          </cell>
          <cell r="J645">
            <v>-384503.4</v>
          </cell>
          <cell r="K645">
            <v>-384503.4</v>
          </cell>
        </row>
        <row r="646">
          <cell r="C646" t="str">
            <v xml:space="preserve">            REFRIDGERATOR                                                                                       </v>
          </cell>
          <cell r="D646">
            <v>63236.7</v>
          </cell>
          <cell r="H646">
            <v>63236.7</v>
          </cell>
          <cell r="J646">
            <v>-63236.7</v>
          </cell>
          <cell r="K646">
            <v>-63236.7</v>
          </cell>
        </row>
        <row r="647">
          <cell r="C647" t="str">
            <v xml:space="preserve">            SAMSUNG LCD TV                                                                                      </v>
          </cell>
          <cell r="D647">
            <v>13430.6</v>
          </cell>
          <cell r="H647">
            <v>13430.6</v>
          </cell>
          <cell r="J647">
            <v>-13430.6</v>
          </cell>
          <cell r="K647">
            <v>-13430.6</v>
          </cell>
        </row>
        <row r="648">
          <cell r="C648" t="str">
            <v xml:space="preserve">            TELEPHONE INSTRUMENT - ADC                                                                          </v>
          </cell>
          <cell r="D648">
            <v>49000</v>
          </cell>
          <cell r="H648">
            <v>49000</v>
          </cell>
          <cell r="J648">
            <v>-49000</v>
          </cell>
          <cell r="K648">
            <v>-49000</v>
          </cell>
        </row>
        <row r="649">
          <cell r="C649" t="str">
            <v xml:space="preserve">            TELEPHONE INSTRUMENTS                                                                               </v>
          </cell>
          <cell r="D649">
            <v>551546.69999999995</v>
          </cell>
          <cell r="H649">
            <v>551546.69999999995</v>
          </cell>
          <cell r="J649">
            <v>-551546.69999999995</v>
          </cell>
          <cell r="K649">
            <v>-551546.69999999995</v>
          </cell>
        </row>
        <row r="650">
          <cell r="C650" t="str">
            <v xml:space="preserve">            TOOLS AND OFFICE EQUIPMENTS                                                                         </v>
          </cell>
          <cell r="D650">
            <v>1094346.1200000001</v>
          </cell>
          <cell r="H650">
            <v>1094346.1200000001</v>
          </cell>
          <cell r="J650">
            <v>-1094346.1200000001</v>
          </cell>
          <cell r="K650">
            <v>-1094346.1200000001</v>
          </cell>
        </row>
        <row r="651">
          <cell r="C651" t="str">
            <v xml:space="preserve">            TV - DVD - CCTV                                                                                     </v>
          </cell>
          <cell r="D651">
            <v>1334720.25</v>
          </cell>
          <cell r="H651">
            <v>1334720.25</v>
          </cell>
          <cell r="J651">
            <v>-1334720.25</v>
          </cell>
          <cell r="K651">
            <v>-1334720.25</v>
          </cell>
        </row>
        <row r="652">
          <cell r="C652" t="str">
            <v xml:space="preserve">            WATER COOLER                                                                                        </v>
          </cell>
          <cell r="D652">
            <v>12498.3</v>
          </cell>
          <cell r="H652">
            <v>12498.3</v>
          </cell>
          <cell r="J652">
            <v>-12498.3</v>
          </cell>
          <cell r="K652">
            <v>-12498.3</v>
          </cell>
        </row>
        <row r="653">
          <cell r="C653" t="str">
            <v xml:space="preserve">        BLOCK OF ASSET - 15% PLANT &amp; MACHINERY</v>
          </cell>
          <cell r="D653">
            <v>42622649.310000002</v>
          </cell>
          <cell r="H653">
            <v>42622649.310000002</v>
          </cell>
          <cell r="J653">
            <v>-42622649.310000002</v>
          </cell>
          <cell r="K653">
            <v>-42622649.310000002</v>
          </cell>
        </row>
        <row r="654">
          <cell r="C654" t="str">
            <v xml:space="preserve">            BATTERIES                                                                                           </v>
          </cell>
          <cell r="D654">
            <v>301706.68</v>
          </cell>
          <cell r="H654">
            <v>301706.68</v>
          </cell>
          <cell r="J654">
            <v>-301706.68</v>
          </cell>
          <cell r="K654">
            <v>-301706.68</v>
          </cell>
        </row>
        <row r="655">
          <cell r="C655" t="str">
            <v xml:space="preserve">            COMPRESSOR                                                                                          </v>
          </cell>
          <cell r="D655">
            <v>69170</v>
          </cell>
          <cell r="H655">
            <v>69170</v>
          </cell>
          <cell r="J655">
            <v>-69170</v>
          </cell>
          <cell r="K655">
            <v>-69170</v>
          </cell>
        </row>
        <row r="656">
          <cell r="C656" t="str">
            <v xml:space="preserve">            CURRENCY COUNTING MACHINE                                                                           </v>
          </cell>
          <cell r="D656">
            <v>7182</v>
          </cell>
          <cell r="H656">
            <v>7182</v>
          </cell>
          <cell r="J656">
            <v>-7182</v>
          </cell>
          <cell r="K656">
            <v>-7182</v>
          </cell>
        </row>
        <row r="657">
          <cell r="C657" t="str">
            <v xml:space="preserve">            GENERATOR 4%                                                                                        </v>
          </cell>
          <cell r="D657">
            <v>51708</v>
          </cell>
          <cell r="H657">
            <v>51708</v>
          </cell>
          <cell r="J657">
            <v>-51708</v>
          </cell>
          <cell r="K657">
            <v>-51708</v>
          </cell>
        </row>
        <row r="658">
          <cell r="C658" t="str">
            <v xml:space="preserve">            GENERATOR 5.5%                                                                                      </v>
          </cell>
          <cell r="D658">
            <v>1573266.2</v>
          </cell>
          <cell r="H658">
            <v>1573266.2</v>
          </cell>
          <cell r="J658">
            <v>-1573266.2</v>
          </cell>
          <cell r="K658">
            <v>-1573266.2</v>
          </cell>
        </row>
        <row r="659">
          <cell r="C659" t="str">
            <v xml:space="preserve">            GENERATORS CUNNONS 5%                                                                               </v>
          </cell>
          <cell r="D659">
            <v>277505</v>
          </cell>
          <cell r="H659">
            <v>277505</v>
          </cell>
          <cell r="J659">
            <v>-277505</v>
          </cell>
          <cell r="K659">
            <v>-277505</v>
          </cell>
        </row>
        <row r="660">
          <cell r="C660" t="str">
            <v xml:space="preserve">            PLANT AND MACHINERY                                                                                 </v>
          </cell>
          <cell r="D660">
            <v>8508580.4700000007</v>
          </cell>
          <cell r="H660">
            <v>8508580.4700000007</v>
          </cell>
          <cell r="J660">
            <v>-8508580.4700000007</v>
          </cell>
          <cell r="K660">
            <v>-8508580.4700000007</v>
          </cell>
        </row>
        <row r="661">
          <cell r="C661" t="str">
            <v xml:space="preserve">            PLANT AND MACHINERY 14.5%                                                                           </v>
          </cell>
          <cell r="D661">
            <v>603053</v>
          </cell>
          <cell r="H661">
            <v>603053</v>
          </cell>
          <cell r="J661">
            <v>-603053</v>
          </cell>
          <cell r="K661">
            <v>-603053</v>
          </cell>
        </row>
        <row r="662">
          <cell r="C662" t="str">
            <v xml:space="preserve">            PLANT AND MACHINERY IMPORTS                                                                         </v>
          </cell>
          <cell r="D662">
            <v>30856280.460000001</v>
          </cell>
          <cell r="H662">
            <v>30856280.460000001</v>
          </cell>
          <cell r="J662">
            <v>-30856280.460000001</v>
          </cell>
          <cell r="K662">
            <v>-30856280.460000001</v>
          </cell>
        </row>
        <row r="663">
          <cell r="C663" t="str">
            <v xml:space="preserve">            TRANSFORMER                                                                                         </v>
          </cell>
          <cell r="D663">
            <v>317251.5</v>
          </cell>
          <cell r="H663">
            <v>317251.5</v>
          </cell>
          <cell r="J663">
            <v>-317251.5</v>
          </cell>
          <cell r="K663">
            <v>-317251.5</v>
          </cell>
        </row>
        <row r="664">
          <cell r="C664" t="str">
            <v xml:space="preserve">            WASHING MACHINE                                                                                     </v>
          </cell>
          <cell r="D664">
            <v>56946</v>
          </cell>
          <cell r="H664">
            <v>56946</v>
          </cell>
          <cell r="J664">
            <v>-56946</v>
          </cell>
          <cell r="K664">
            <v>-56946</v>
          </cell>
        </row>
        <row r="665">
          <cell r="C665" t="str">
            <v xml:space="preserve">        BLOCK OF ASSET - 15% VEHICLES</v>
          </cell>
          <cell r="D665">
            <v>9248720.3000000007</v>
          </cell>
          <cell r="H665">
            <v>9248720.3000000007</v>
          </cell>
          <cell r="J665">
            <v>-9248720.3000000007</v>
          </cell>
          <cell r="K665">
            <v>-9248720.3000000007</v>
          </cell>
        </row>
        <row r="666">
          <cell r="C666" t="str">
            <v xml:space="preserve">            EICHER CANTER                                                                                       </v>
          </cell>
          <cell r="D666">
            <v>1008096.2</v>
          </cell>
          <cell r="H666">
            <v>1008096.2</v>
          </cell>
          <cell r="J666">
            <v>-1008096.2</v>
          </cell>
          <cell r="K666">
            <v>-1008096.2</v>
          </cell>
        </row>
        <row r="667">
          <cell r="C667" t="str">
            <v xml:space="preserve">            ETIOS MOTOR CAR                                                                                     </v>
          </cell>
          <cell r="D667">
            <v>129501.1</v>
          </cell>
          <cell r="H667">
            <v>129501.1</v>
          </cell>
          <cell r="J667">
            <v>-129501.1</v>
          </cell>
          <cell r="K667">
            <v>-129501.1</v>
          </cell>
        </row>
        <row r="668">
          <cell r="C668" t="str">
            <v xml:space="preserve">            HONDA ACTIVA 3G                                                                                     </v>
          </cell>
          <cell r="D668">
            <v>56618</v>
          </cell>
          <cell r="H668">
            <v>56618</v>
          </cell>
          <cell r="J668">
            <v>-56618</v>
          </cell>
          <cell r="K668">
            <v>-56618</v>
          </cell>
        </row>
        <row r="669">
          <cell r="C669" t="str">
            <v xml:space="preserve">            HONDA CITY 1.5 VX CVT                                                                               </v>
          </cell>
          <cell r="D669">
            <v>1671821</v>
          </cell>
          <cell r="H669">
            <v>1671821</v>
          </cell>
          <cell r="J669">
            <v>-1671821</v>
          </cell>
          <cell r="K669">
            <v>-1671821</v>
          </cell>
        </row>
        <row r="670">
          <cell r="C670" t="str">
            <v xml:space="preserve">            MOTOR CAR  ALTO                                                                                     </v>
          </cell>
          <cell r="D670">
            <v>377855</v>
          </cell>
          <cell r="H670">
            <v>377855</v>
          </cell>
          <cell r="J670">
            <v>-377855</v>
          </cell>
          <cell r="K670">
            <v>-377855</v>
          </cell>
        </row>
        <row r="671">
          <cell r="C671" t="str">
            <v xml:space="preserve">            MOTOR CAR  DZIRE                                                                                    </v>
          </cell>
          <cell r="D671">
            <v>911619</v>
          </cell>
          <cell r="H671">
            <v>911619</v>
          </cell>
          <cell r="J671">
            <v>-911619</v>
          </cell>
          <cell r="K671">
            <v>-911619</v>
          </cell>
        </row>
        <row r="672">
          <cell r="C672" t="str">
            <v xml:space="preserve">            MOTOR CAR GETZ                                                                                      </v>
          </cell>
          <cell r="D672">
            <v>41395.75</v>
          </cell>
          <cell r="H672">
            <v>41395.75</v>
          </cell>
          <cell r="J672">
            <v>-41395.75</v>
          </cell>
          <cell r="K672">
            <v>-41395.75</v>
          </cell>
        </row>
        <row r="673">
          <cell r="C673" t="str">
            <v xml:space="preserve">            MOTOR CAR I 20                                                                                      </v>
          </cell>
          <cell r="D673">
            <v>161181.48000000001</v>
          </cell>
          <cell r="H673">
            <v>161181.48000000001</v>
          </cell>
          <cell r="J673">
            <v>-161181.48000000001</v>
          </cell>
          <cell r="K673">
            <v>-161181.48000000001</v>
          </cell>
        </row>
        <row r="674">
          <cell r="C674" t="str">
            <v xml:space="preserve">            MOTOR CAR INDICA SOLD                                                                               </v>
          </cell>
          <cell r="D674">
            <v>33401.449999999997</v>
          </cell>
          <cell r="H674">
            <v>33401.449999999997</v>
          </cell>
          <cell r="J674">
            <v>-33401.449999999997</v>
          </cell>
          <cell r="K674">
            <v>-33401.449999999997</v>
          </cell>
        </row>
        <row r="675">
          <cell r="C675" t="str">
            <v xml:space="preserve">            MOTOR CYCLE                                                                                         </v>
          </cell>
          <cell r="D675">
            <v>43228.04</v>
          </cell>
          <cell r="H675">
            <v>43228.04</v>
          </cell>
          <cell r="J675">
            <v>-43228.04</v>
          </cell>
          <cell r="K675">
            <v>-43228.04</v>
          </cell>
        </row>
        <row r="676">
          <cell r="C676" t="str">
            <v xml:space="preserve">            MOTORCAR SX4                                                                                        </v>
          </cell>
          <cell r="D676">
            <v>8786.43</v>
          </cell>
          <cell r="H676">
            <v>8786.43</v>
          </cell>
          <cell r="J676">
            <v>-8786.43</v>
          </cell>
          <cell r="K676">
            <v>-8786.43</v>
          </cell>
        </row>
        <row r="677">
          <cell r="C677" t="str">
            <v xml:space="preserve">            TATA MARCOPOLO(STARBUS)                                                                             </v>
          </cell>
          <cell r="D677">
            <v>1691406.25</v>
          </cell>
          <cell r="H677">
            <v>1691406.25</v>
          </cell>
          <cell r="J677">
            <v>-1691406.25</v>
          </cell>
          <cell r="K677">
            <v>-1691406.25</v>
          </cell>
        </row>
        <row r="678">
          <cell r="C678" t="str">
            <v xml:space="preserve">            TEMPOR TRAVELLER                                                                                    </v>
          </cell>
          <cell r="D678">
            <v>508706.4</v>
          </cell>
          <cell r="H678">
            <v>508706.4</v>
          </cell>
          <cell r="J678">
            <v>-508706.4</v>
          </cell>
          <cell r="K678">
            <v>-508706.4</v>
          </cell>
        </row>
        <row r="679">
          <cell r="C679" t="str">
            <v xml:space="preserve">            TOYOTO INNOVA                                                                                       </v>
          </cell>
          <cell r="D679">
            <v>1270942.2</v>
          </cell>
          <cell r="H679">
            <v>1270942.2</v>
          </cell>
          <cell r="J679">
            <v>-1270942.2</v>
          </cell>
          <cell r="K679">
            <v>-1270942.2</v>
          </cell>
        </row>
        <row r="680">
          <cell r="C680" t="str">
            <v xml:space="preserve">            VERNA MOTOR CAR DATED 19.8                                                                          </v>
          </cell>
          <cell r="D680">
            <v>689319</v>
          </cell>
          <cell r="H680">
            <v>689319</v>
          </cell>
          <cell r="J680">
            <v>-689319</v>
          </cell>
          <cell r="K680">
            <v>-689319</v>
          </cell>
        </row>
        <row r="681">
          <cell r="C681" t="str">
            <v xml:space="preserve">            VERNA MT DATE 29.8                                                                                  </v>
          </cell>
          <cell r="D681">
            <v>644843</v>
          </cell>
          <cell r="H681">
            <v>644843</v>
          </cell>
          <cell r="J681">
            <v>-644843</v>
          </cell>
          <cell r="K681">
            <v>-644843</v>
          </cell>
        </row>
        <row r="682">
          <cell r="C682" t="str">
            <v xml:space="preserve">        BLOCK OF ASSET - 60% COMPUTER</v>
          </cell>
          <cell r="D682">
            <v>5891150.4000000004</v>
          </cell>
          <cell r="F682">
            <v>109080</v>
          </cell>
          <cell r="H682">
            <v>6000230.4000000004</v>
          </cell>
          <cell r="J682">
            <v>-6000230.4000000004</v>
          </cell>
          <cell r="K682">
            <v>-6000230.4000000004</v>
          </cell>
        </row>
        <row r="683">
          <cell r="C683" t="str">
            <v xml:space="preserve">            COMPUTER &amp; ACCESSORIES                                                                              </v>
          </cell>
          <cell r="D683">
            <v>1622185.06</v>
          </cell>
          <cell r="F683">
            <v>109080</v>
          </cell>
          <cell r="H683">
            <v>1731265.06</v>
          </cell>
          <cell r="J683">
            <v>-1731265.06</v>
          </cell>
          <cell r="K683">
            <v>-1731265.06</v>
          </cell>
        </row>
        <row r="684">
          <cell r="C684" t="str">
            <v xml:space="preserve">            COMPUTER/LAPTOP                                                                                     </v>
          </cell>
          <cell r="D684">
            <v>2398895.66</v>
          </cell>
          <cell r="H684">
            <v>2398895.66</v>
          </cell>
          <cell r="J684">
            <v>-2398895.66</v>
          </cell>
          <cell r="K684">
            <v>-2398895.66</v>
          </cell>
        </row>
        <row r="685">
          <cell r="C685" t="str">
            <v xml:space="preserve">            LICENSE &amp; SOFTWARE                                                                                  </v>
          </cell>
          <cell r="D685">
            <v>1709005.7</v>
          </cell>
          <cell r="H685">
            <v>1709005.7</v>
          </cell>
          <cell r="J685">
            <v>-1709005.7</v>
          </cell>
          <cell r="K685">
            <v>-1709005.7</v>
          </cell>
        </row>
        <row r="686">
          <cell r="C686" t="str">
            <v xml:space="preserve">            PRINTER                                                                                             </v>
          </cell>
          <cell r="D686">
            <v>161063.98000000001</v>
          </cell>
          <cell r="H686">
            <v>161063.98000000001</v>
          </cell>
          <cell r="J686">
            <v>-161063.98000000001</v>
          </cell>
          <cell r="K686">
            <v>-161063.98000000001</v>
          </cell>
        </row>
        <row r="687">
          <cell r="C687" t="str">
            <v xml:space="preserve">        BLOCK OF ASSET - 80% UPS</v>
          </cell>
          <cell r="D687">
            <v>244950.08</v>
          </cell>
          <cell r="H687">
            <v>244950.08</v>
          </cell>
          <cell r="J687">
            <v>-244950.08</v>
          </cell>
          <cell r="K687">
            <v>-244950.08</v>
          </cell>
        </row>
        <row r="688">
          <cell r="C688" t="str">
            <v xml:space="preserve">            UPS                                                                                                 </v>
          </cell>
          <cell r="D688">
            <v>244950.08</v>
          </cell>
          <cell r="H688">
            <v>244950.08</v>
          </cell>
          <cell r="J688">
            <v>-244950.08</v>
          </cell>
          <cell r="K688">
            <v>-244950.08</v>
          </cell>
        </row>
        <row r="689">
          <cell r="C689" t="str">
            <v xml:space="preserve">        DEPRICATION RESERVE</v>
          </cell>
          <cell r="E689">
            <v>55552147.579999998</v>
          </cell>
          <cell r="I689">
            <v>55552147.579999998</v>
          </cell>
          <cell r="J689">
            <v>0</v>
          </cell>
          <cell r="K689">
            <v>55552147.579999998</v>
          </cell>
        </row>
        <row r="690">
          <cell r="C690" t="str">
            <v xml:space="preserve">            DEPRICATION RESERVE</v>
          </cell>
          <cell r="E690">
            <v>55552147.579999998</v>
          </cell>
          <cell r="I690">
            <v>55552147.579999998</v>
          </cell>
          <cell r="J690">
            <v>0</v>
          </cell>
          <cell r="K690">
            <v>55552147.579999998</v>
          </cell>
        </row>
        <row r="691">
          <cell r="C691" t="str">
            <v xml:space="preserve">                DEPRECIATION  RESERVE                                                                               </v>
          </cell>
          <cell r="E691">
            <v>55552147.579999998</v>
          </cell>
          <cell r="I691">
            <v>55552147.579999998</v>
          </cell>
          <cell r="J691">
            <v>0</v>
          </cell>
          <cell r="K691">
            <v>55552147.579999998</v>
          </cell>
        </row>
        <row r="692">
          <cell r="C692" t="str">
            <v xml:space="preserve">    INVESTMENTS</v>
          </cell>
          <cell r="D692">
            <v>3688944.81</v>
          </cell>
          <cell r="F692">
            <v>4951103.51</v>
          </cell>
          <cell r="G692">
            <v>4959266.12</v>
          </cell>
          <cell r="H692">
            <v>3680782.2</v>
          </cell>
          <cell r="J692">
            <v>-3680782.2</v>
          </cell>
          <cell r="K692">
            <v>-3680782.2</v>
          </cell>
        </row>
        <row r="693">
          <cell r="C693" t="str">
            <v xml:space="preserve">        FIXED DEPOSTI - SCB ( LC MARGIN MONEY)                                                              </v>
          </cell>
          <cell r="D693">
            <v>3688944.81</v>
          </cell>
          <cell r="F693">
            <v>4951103.51</v>
          </cell>
          <cell r="G693">
            <v>4959266.12</v>
          </cell>
          <cell r="H693">
            <v>3680782.2</v>
          </cell>
          <cell r="J693">
            <v>-3680782.2</v>
          </cell>
          <cell r="K693">
            <v>-3680782.2</v>
          </cell>
        </row>
        <row r="694">
          <cell r="C694" t="str">
            <v>CAPITAL</v>
          </cell>
          <cell r="E694">
            <v>43656096.649999999</v>
          </cell>
          <cell r="F694">
            <v>3553484.13</v>
          </cell>
          <cell r="I694">
            <v>40102612.520000003</v>
          </cell>
          <cell r="J694">
            <v>0</v>
          </cell>
          <cell r="K694">
            <v>40102612.520000003</v>
          </cell>
        </row>
        <row r="695">
          <cell r="C695" t="str">
            <v xml:space="preserve">    SHARE CAPITAL</v>
          </cell>
          <cell r="E695">
            <v>43656096.649999999</v>
          </cell>
          <cell r="F695">
            <v>3553484.13</v>
          </cell>
          <cell r="I695">
            <v>40102612.520000003</v>
          </cell>
          <cell r="J695">
            <v>0</v>
          </cell>
          <cell r="K695">
            <v>40102612.520000003</v>
          </cell>
        </row>
        <row r="696">
          <cell r="C696" t="str">
            <v xml:space="preserve">        SHARE CAPITAL</v>
          </cell>
          <cell r="E696">
            <v>43656096.649999999</v>
          </cell>
          <cell r="F696">
            <v>3553484.13</v>
          </cell>
          <cell r="I696">
            <v>40102612.520000003</v>
          </cell>
          <cell r="J696">
            <v>0</v>
          </cell>
          <cell r="K696">
            <v>40102612.520000003</v>
          </cell>
        </row>
        <row r="697">
          <cell r="C697" t="str">
            <v xml:space="preserve">            RISHI CHHABRIA - CAPITAL ACCOUNT                                                                    </v>
          </cell>
          <cell r="E697">
            <v>13019626.630000001</v>
          </cell>
          <cell r="F697">
            <v>1720533.38</v>
          </cell>
          <cell r="I697">
            <v>11299093.25</v>
          </cell>
          <cell r="J697">
            <v>0</v>
          </cell>
          <cell r="K697">
            <v>11299093.25</v>
          </cell>
        </row>
        <row r="698">
          <cell r="C698" t="str">
            <v xml:space="preserve">            SATYAN CHHABRIA CAPITAL ACCOUNT                                                                     </v>
          </cell>
          <cell r="E698">
            <v>30636470.02</v>
          </cell>
          <cell r="F698">
            <v>1832950.75</v>
          </cell>
          <cell r="I698">
            <v>28803519.27</v>
          </cell>
          <cell r="J698">
            <v>0</v>
          </cell>
          <cell r="K698">
            <v>28803519.27</v>
          </cell>
        </row>
        <row r="699">
          <cell r="C699" t="str">
            <v>CURRENT LIABILITY</v>
          </cell>
          <cell r="E699">
            <v>103146588.94</v>
          </cell>
          <cell r="F699">
            <v>129176389.84999999</v>
          </cell>
          <cell r="G699">
            <v>128256841.23</v>
          </cell>
          <cell r="I699">
            <v>102227040.31999999</v>
          </cell>
          <cell r="J699">
            <v>0</v>
          </cell>
          <cell r="K699">
            <v>102227040.31999999</v>
          </cell>
        </row>
        <row r="700">
          <cell r="C700" t="str">
            <v xml:space="preserve">    DUTIES AND TAXES</v>
          </cell>
          <cell r="E700">
            <v>6311184.2999999998</v>
          </cell>
          <cell r="F700">
            <v>28552183.890000001</v>
          </cell>
          <cell r="G700">
            <v>28399099.420000002</v>
          </cell>
          <cell r="I700">
            <v>6158099.8300000001</v>
          </cell>
          <cell r="J700">
            <v>0</v>
          </cell>
          <cell r="K700">
            <v>6158099.8300000001</v>
          </cell>
        </row>
        <row r="701">
          <cell r="C701" t="str">
            <v xml:space="preserve">        DUTIES &amp; TAXES</v>
          </cell>
          <cell r="E701">
            <v>6311184.2999999998</v>
          </cell>
          <cell r="F701">
            <v>28552183.890000001</v>
          </cell>
          <cell r="G701">
            <v>28399099.420000002</v>
          </cell>
          <cell r="I701">
            <v>6158099.8300000001</v>
          </cell>
          <cell r="J701">
            <v>0</v>
          </cell>
          <cell r="K701">
            <v>6158099.8300000001</v>
          </cell>
        </row>
        <row r="702">
          <cell r="C702" t="str">
            <v xml:space="preserve">            CGST INPUT  2.5 % RCM                                                                               </v>
          </cell>
          <cell r="D702">
            <v>37</v>
          </cell>
          <cell r="F702">
            <v>10078.379999999999</v>
          </cell>
          <cell r="H702">
            <v>10115.379999999999</v>
          </cell>
          <cell r="J702">
            <v>-10115.379999999999</v>
          </cell>
          <cell r="K702">
            <v>-10115.379999999999</v>
          </cell>
        </row>
        <row r="703">
          <cell r="C703" t="str">
            <v xml:space="preserve">            CGST INPUT 14%                                                                                      </v>
          </cell>
          <cell r="F703">
            <v>1696.58</v>
          </cell>
          <cell r="H703">
            <v>1696.58</v>
          </cell>
          <cell r="J703">
            <v>-1696.58</v>
          </cell>
          <cell r="K703">
            <v>-1696.58</v>
          </cell>
        </row>
        <row r="704">
          <cell r="C704" t="str">
            <v xml:space="preserve">            CGST INPUT 2.5%                                                                                     </v>
          </cell>
          <cell r="E704">
            <v>37</v>
          </cell>
          <cell r="F704">
            <v>199948.89</v>
          </cell>
          <cell r="G704">
            <v>57724.13</v>
          </cell>
          <cell r="H704">
            <v>142187.76</v>
          </cell>
          <cell r="J704">
            <v>-142187.76</v>
          </cell>
          <cell r="K704">
            <v>-142187.76</v>
          </cell>
        </row>
        <row r="705">
          <cell r="C705" t="str">
            <v xml:space="preserve">            CGST INPUT 6%                                                                                       </v>
          </cell>
          <cell r="F705">
            <v>241167.2</v>
          </cell>
          <cell r="H705">
            <v>241167.2</v>
          </cell>
          <cell r="J705">
            <v>-241167.2</v>
          </cell>
          <cell r="K705">
            <v>-241167.2</v>
          </cell>
        </row>
        <row r="706">
          <cell r="C706" t="str">
            <v xml:space="preserve">            CGST INPUT 9%                                                                                       </v>
          </cell>
          <cell r="F706">
            <v>1309513.22</v>
          </cell>
          <cell r="G706">
            <v>935.5</v>
          </cell>
          <cell r="H706">
            <v>1308577.72</v>
          </cell>
          <cell r="J706">
            <v>-1308577.72</v>
          </cell>
          <cell r="K706">
            <v>-1308577.72</v>
          </cell>
        </row>
        <row r="707">
          <cell r="C707" t="str">
            <v xml:space="preserve">            CGST INPUT 9% - WB                                                                                  </v>
          </cell>
          <cell r="F707">
            <v>35002.879999999997</v>
          </cell>
          <cell r="H707">
            <v>35002.879999999997</v>
          </cell>
          <cell r="J707">
            <v>-35002.879999999997</v>
          </cell>
          <cell r="K707">
            <v>-35002.879999999997</v>
          </cell>
        </row>
        <row r="708">
          <cell r="C708" t="str">
            <v xml:space="preserve">            CGST INPUT 9% RCM                                                                                   </v>
          </cell>
          <cell r="F708">
            <v>82632.899999999994</v>
          </cell>
          <cell r="G708">
            <v>1322</v>
          </cell>
          <cell r="H708">
            <v>81310.899999999994</v>
          </cell>
          <cell r="J708">
            <v>-81310.899999999994</v>
          </cell>
          <cell r="K708">
            <v>-81310.899999999994</v>
          </cell>
        </row>
        <row r="709">
          <cell r="C709" t="str">
            <v xml:space="preserve">            CGST OUTPUT 2.5%                                                                                    </v>
          </cell>
          <cell r="D709">
            <v>37</v>
          </cell>
          <cell r="F709">
            <v>29175.69</v>
          </cell>
          <cell r="G709">
            <v>771241.58</v>
          </cell>
          <cell r="I709">
            <v>742028.89</v>
          </cell>
          <cell r="J709">
            <v>0</v>
          </cell>
          <cell r="K709">
            <v>742028.89</v>
          </cell>
        </row>
        <row r="710">
          <cell r="C710" t="str">
            <v xml:space="preserve">            CGST OUTPUT 2.5% RCM                                                                                </v>
          </cell>
          <cell r="E710">
            <v>37</v>
          </cell>
          <cell r="G710">
            <v>10078.379999999999</v>
          </cell>
          <cell r="I710">
            <v>10115.379999999999</v>
          </cell>
          <cell r="J710">
            <v>0</v>
          </cell>
          <cell r="K710">
            <v>10115.379999999999</v>
          </cell>
        </row>
        <row r="711">
          <cell r="C711" t="str">
            <v xml:space="preserve">            CGST OUTPUT 6%                                                                                      </v>
          </cell>
          <cell r="F711">
            <v>167606.23000000001</v>
          </cell>
          <cell r="G711">
            <v>844253.28</v>
          </cell>
          <cell r="I711">
            <v>676647.05</v>
          </cell>
          <cell r="J711">
            <v>0</v>
          </cell>
          <cell r="K711">
            <v>676647.05</v>
          </cell>
        </row>
        <row r="712">
          <cell r="C712" t="str">
            <v xml:space="preserve">            CGST OUTPUT 9%                                                                                      </v>
          </cell>
          <cell r="G712">
            <v>2521.96</v>
          </cell>
          <cell r="I712">
            <v>2521.96</v>
          </cell>
          <cell r="J712">
            <v>0</v>
          </cell>
          <cell r="K712">
            <v>2521.96</v>
          </cell>
        </row>
        <row r="713">
          <cell r="C713" t="str">
            <v xml:space="preserve">            CGST OUTPUT 9% RCM                                                                                  </v>
          </cell>
          <cell r="G713">
            <v>81310.899999999994</v>
          </cell>
          <cell r="I713">
            <v>81310.899999999994</v>
          </cell>
          <cell r="J713">
            <v>0</v>
          </cell>
          <cell r="K713">
            <v>81310.899999999994</v>
          </cell>
        </row>
        <row r="714">
          <cell r="C714" t="str">
            <v xml:space="preserve">            ESI EMPLOYEE CONTRIBUTION                                                                           </v>
          </cell>
          <cell r="F714">
            <v>266308</v>
          </cell>
          <cell r="G714">
            <v>278502</v>
          </cell>
          <cell r="I714">
            <v>12194</v>
          </cell>
          <cell r="J714">
            <v>0</v>
          </cell>
          <cell r="K714">
            <v>12194</v>
          </cell>
        </row>
        <row r="715">
          <cell r="C715" t="str">
            <v xml:space="preserve">            ESI PAYABLE                                                                                         </v>
          </cell>
          <cell r="E715">
            <v>2032949</v>
          </cell>
          <cell r="F715">
            <v>2539030</v>
          </cell>
          <cell r="G715">
            <v>1411464</v>
          </cell>
          <cell r="I715">
            <v>905383</v>
          </cell>
          <cell r="J715">
            <v>0</v>
          </cell>
          <cell r="K715">
            <v>905383</v>
          </cell>
        </row>
        <row r="716">
          <cell r="C716" t="str">
            <v xml:space="preserve">            GST TAX PAYABLE                                                                                     </v>
          </cell>
          <cell r="D716">
            <v>4136579.3</v>
          </cell>
          <cell r="F716">
            <v>627266</v>
          </cell>
          <cell r="H716">
            <v>4763845.3</v>
          </cell>
          <cell r="J716">
            <v>-4763845.3</v>
          </cell>
          <cell r="K716">
            <v>-4763845.3</v>
          </cell>
        </row>
        <row r="717">
          <cell r="C717" t="str">
            <v xml:space="preserve">            GST TAX PAYABLE ( KARNATAKA)                                                                        </v>
          </cell>
          <cell r="D717">
            <v>861306.81</v>
          </cell>
          <cell r="F717">
            <v>61345</v>
          </cell>
          <cell r="H717">
            <v>922651.81</v>
          </cell>
          <cell r="J717">
            <v>-922651.81</v>
          </cell>
          <cell r="K717">
            <v>-922651.81</v>
          </cell>
        </row>
        <row r="718">
          <cell r="C718" t="str">
            <v xml:space="preserve">            GST TAX PAYABLE ( SILLIGURI)                                                                        </v>
          </cell>
          <cell r="D718">
            <v>218121.48</v>
          </cell>
          <cell r="H718">
            <v>218121.48</v>
          </cell>
          <cell r="J718">
            <v>-218121.48</v>
          </cell>
          <cell r="K718">
            <v>-218121.48</v>
          </cell>
        </row>
        <row r="719">
          <cell r="C719" t="str">
            <v xml:space="preserve">            GST TCS (E-COMMERCE)                                                                                </v>
          </cell>
          <cell r="D719">
            <v>181575</v>
          </cell>
          <cell r="H719">
            <v>181575</v>
          </cell>
          <cell r="J719">
            <v>-181575</v>
          </cell>
          <cell r="K719">
            <v>-181575</v>
          </cell>
        </row>
        <row r="720">
          <cell r="C720" t="str">
            <v xml:space="preserve">            IGST INPUT 12%                                                                                      </v>
          </cell>
          <cell r="F720">
            <v>853426.73</v>
          </cell>
          <cell r="G720">
            <v>6666.88</v>
          </cell>
          <cell r="H720">
            <v>846759.85</v>
          </cell>
          <cell r="J720">
            <v>-846759.85</v>
          </cell>
          <cell r="K720">
            <v>-846759.85</v>
          </cell>
        </row>
        <row r="721">
          <cell r="C721" t="str">
            <v xml:space="preserve">            IGST INPUT 12% IMPORTS                                                                              </v>
          </cell>
          <cell r="F721">
            <v>112916.72</v>
          </cell>
          <cell r="H721">
            <v>112916.72</v>
          </cell>
          <cell r="J721">
            <v>-112916.72</v>
          </cell>
          <cell r="K721">
            <v>-112916.72</v>
          </cell>
        </row>
        <row r="722">
          <cell r="C722" t="str">
            <v xml:space="preserve">            IGST INPUT 12% IMPORTS (NEW)                                                                        </v>
          </cell>
          <cell r="F722">
            <v>13061</v>
          </cell>
          <cell r="H722">
            <v>13061</v>
          </cell>
          <cell r="J722">
            <v>-13061</v>
          </cell>
          <cell r="K722">
            <v>-13061</v>
          </cell>
        </row>
        <row r="723">
          <cell r="C723" t="str">
            <v xml:space="preserve">            IGST INPUT 18%                                                                                      </v>
          </cell>
          <cell r="F723">
            <v>387285.57</v>
          </cell>
          <cell r="G723">
            <v>2095</v>
          </cell>
          <cell r="H723">
            <v>385190.57</v>
          </cell>
          <cell r="J723">
            <v>-385190.57</v>
          </cell>
          <cell r="K723">
            <v>-385190.57</v>
          </cell>
        </row>
        <row r="724">
          <cell r="C724" t="str">
            <v xml:space="preserve">            IGST INPUT 5%                                                                                       </v>
          </cell>
          <cell r="F724">
            <v>2559946.5299999998</v>
          </cell>
          <cell r="G724">
            <v>59125.69</v>
          </cell>
          <cell r="H724">
            <v>2500820.84</v>
          </cell>
          <cell r="J724">
            <v>-2500820.84</v>
          </cell>
          <cell r="K724">
            <v>-2500820.84</v>
          </cell>
        </row>
        <row r="725">
          <cell r="C725" t="str">
            <v xml:space="preserve">            IGST OUTPUT 12%</v>
          </cell>
          <cell r="F725">
            <v>1223732.4099999999</v>
          </cell>
          <cell r="G725">
            <v>7095576.1699999999</v>
          </cell>
          <cell r="I725">
            <v>5871843.7599999998</v>
          </cell>
          <cell r="J725">
            <v>0</v>
          </cell>
          <cell r="K725">
            <v>5871843.7599999998</v>
          </cell>
        </row>
        <row r="726">
          <cell r="C726" t="str">
            <v xml:space="preserve">            IGST OUTPUT 18%                                                                                     </v>
          </cell>
          <cell r="F726">
            <v>28076.400000000001</v>
          </cell>
          <cell r="G726">
            <v>92555.94</v>
          </cell>
          <cell r="I726">
            <v>64479.54</v>
          </cell>
          <cell r="J726">
            <v>0</v>
          </cell>
          <cell r="K726">
            <v>64479.54</v>
          </cell>
        </row>
        <row r="727">
          <cell r="C727" t="str">
            <v xml:space="preserve">            IGST OUTPUT 5%</v>
          </cell>
          <cell r="F727">
            <v>273108.65999999997</v>
          </cell>
          <cell r="G727">
            <v>3523766.64</v>
          </cell>
          <cell r="I727">
            <v>3250657.98</v>
          </cell>
          <cell r="J727">
            <v>0</v>
          </cell>
          <cell r="K727">
            <v>3250657.98</v>
          </cell>
        </row>
        <row r="728">
          <cell r="C728" t="str">
            <v xml:space="preserve">            PF EMPLOYEE CONTRIBUTION                                                                            </v>
          </cell>
          <cell r="F728">
            <v>3606545</v>
          </cell>
          <cell r="G728">
            <v>3598720</v>
          </cell>
          <cell r="H728">
            <v>7825</v>
          </cell>
          <cell r="J728">
            <v>-7825</v>
          </cell>
          <cell r="K728">
            <v>-7825</v>
          </cell>
        </row>
        <row r="729">
          <cell r="C729" t="str">
            <v xml:space="preserve">            PF PAYABLE A/C                                                                                      </v>
          </cell>
          <cell r="E729">
            <v>7734725</v>
          </cell>
          <cell r="F729">
            <v>10244396</v>
          </cell>
          <cell r="G729">
            <v>7513651</v>
          </cell>
          <cell r="I729">
            <v>5003980</v>
          </cell>
          <cell r="J729">
            <v>0</v>
          </cell>
          <cell r="K729">
            <v>5003980</v>
          </cell>
        </row>
        <row r="730">
          <cell r="C730" t="str">
            <v xml:space="preserve">            PROFESSIONAL TAX ON EMPLOYMENT( RC 338136859)                                                       </v>
          </cell>
          <cell r="E730">
            <v>11200</v>
          </cell>
          <cell r="F730">
            <v>67200</v>
          </cell>
          <cell r="G730">
            <v>68000</v>
          </cell>
          <cell r="I730">
            <v>12000</v>
          </cell>
          <cell r="J730">
            <v>0</v>
          </cell>
          <cell r="K730">
            <v>12000</v>
          </cell>
        </row>
        <row r="731">
          <cell r="C731" t="str">
            <v xml:space="preserve">            SGST INPUT  9% - WB                                                                                 </v>
          </cell>
          <cell r="F731">
            <v>35002.879999999997</v>
          </cell>
          <cell r="H731">
            <v>35002.879999999997</v>
          </cell>
          <cell r="J731">
            <v>-35002.879999999997</v>
          </cell>
          <cell r="K731">
            <v>-35002.879999999997</v>
          </cell>
        </row>
        <row r="732">
          <cell r="C732" t="str">
            <v xml:space="preserve">            SGST INPUT 14%                                                                                      </v>
          </cell>
          <cell r="F732">
            <v>1696.58</v>
          </cell>
          <cell r="H732">
            <v>1696.58</v>
          </cell>
          <cell r="J732">
            <v>-1696.58</v>
          </cell>
          <cell r="K732">
            <v>-1696.58</v>
          </cell>
        </row>
        <row r="733">
          <cell r="C733" t="str">
            <v xml:space="preserve">            SGST INPUT 2.5 % RCM                                                                                </v>
          </cell>
          <cell r="D733">
            <v>37</v>
          </cell>
          <cell r="F733">
            <v>10078.379999999999</v>
          </cell>
          <cell r="G733">
            <v>1373</v>
          </cell>
          <cell r="H733">
            <v>8742.3799999999992</v>
          </cell>
          <cell r="J733">
            <v>-8742.3799999999992</v>
          </cell>
          <cell r="K733">
            <v>-8742.3799999999992</v>
          </cell>
        </row>
        <row r="734">
          <cell r="C734" t="str">
            <v xml:space="preserve">            SGST INPUT 2.5%                                                                                     </v>
          </cell>
          <cell r="E734">
            <v>37</v>
          </cell>
          <cell r="F734">
            <v>199948.89</v>
          </cell>
          <cell r="G734">
            <v>57724.13</v>
          </cell>
          <cell r="H734">
            <v>142187.76</v>
          </cell>
          <cell r="J734">
            <v>-142187.76</v>
          </cell>
          <cell r="K734">
            <v>-142187.76</v>
          </cell>
        </row>
        <row r="735">
          <cell r="C735" t="str">
            <v xml:space="preserve">            SGST INPUT 6%                                                                                       </v>
          </cell>
          <cell r="F735">
            <v>241167.2</v>
          </cell>
          <cell r="H735">
            <v>241167.2</v>
          </cell>
          <cell r="J735">
            <v>-241167.2</v>
          </cell>
          <cell r="K735">
            <v>-241167.2</v>
          </cell>
        </row>
        <row r="736">
          <cell r="C736" t="str">
            <v xml:space="preserve">            SGST INPUT 9%                                                                                       </v>
          </cell>
          <cell r="F736">
            <v>1311225.1499999999</v>
          </cell>
          <cell r="G736">
            <v>935.5</v>
          </cell>
          <cell r="H736">
            <v>1310289.6499999999</v>
          </cell>
          <cell r="J736">
            <v>-1310289.6499999999</v>
          </cell>
          <cell r="K736">
            <v>-1310289.6499999999</v>
          </cell>
        </row>
        <row r="737">
          <cell r="C737" t="str">
            <v xml:space="preserve">            SGST INPUT 9% RCM                                                                                   </v>
          </cell>
          <cell r="F737">
            <v>82213.899999999994</v>
          </cell>
          <cell r="G737">
            <v>3778</v>
          </cell>
          <cell r="H737">
            <v>78435.899999999994</v>
          </cell>
          <cell r="J737">
            <v>-78435.899999999994</v>
          </cell>
          <cell r="K737">
            <v>-78435.899999999994</v>
          </cell>
        </row>
        <row r="738">
          <cell r="C738" t="str">
            <v xml:space="preserve">            SGST OUTPUT 2.5%                                                                                    </v>
          </cell>
          <cell r="D738">
            <v>37</v>
          </cell>
          <cell r="F738">
            <v>29175.69</v>
          </cell>
          <cell r="G738">
            <v>771241.58</v>
          </cell>
          <cell r="I738">
            <v>742028.89</v>
          </cell>
          <cell r="J738">
            <v>0</v>
          </cell>
          <cell r="K738">
            <v>742028.89</v>
          </cell>
        </row>
        <row r="739">
          <cell r="C739" t="str">
            <v xml:space="preserve">            SGST OUTPUT 2.5%  RCM                                                                               </v>
          </cell>
          <cell r="E739">
            <v>37</v>
          </cell>
          <cell r="G739">
            <v>8705.3799999999992</v>
          </cell>
          <cell r="I739">
            <v>8742.3799999999992</v>
          </cell>
          <cell r="J739">
            <v>0</v>
          </cell>
          <cell r="K739">
            <v>8742.3799999999992</v>
          </cell>
        </row>
        <row r="740">
          <cell r="C740" t="str">
            <v xml:space="preserve">            SGST OUTPUT 6%                                                                                      </v>
          </cell>
          <cell r="F740">
            <v>167606.23000000001</v>
          </cell>
          <cell r="G740">
            <v>844253.28</v>
          </cell>
          <cell r="I740">
            <v>676647.05</v>
          </cell>
          <cell r="J740">
            <v>0</v>
          </cell>
          <cell r="K740">
            <v>676647.05</v>
          </cell>
        </row>
        <row r="741">
          <cell r="C741" t="str">
            <v xml:space="preserve">            SGST OUTPUT 9%                                                                                      </v>
          </cell>
          <cell r="G741">
            <v>2521.96</v>
          </cell>
          <cell r="I741">
            <v>2521.96</v>
          </cell>
          <cell r="J741">
            <v>0</v>
          </cell>
          <cell r="K741">
            <v>2521.96</v>
          </cell>
        </row>
        <row r="742">
          <cell r="C742" t="str">
            <v xml:space="preserve">            SGST OUTPUT 9%  RCM                                                                                 </v>
          </cell>
          <cell r="F742">
            <v>419</v>
          </cell>
          <cell r="G742">
            <v>78854.899999999994</v>
          </cell>
          <cell r="I742">
            <v>78435.899999999994</v>
          </cell>
          <cell r="J742">
            <v>0</v>
          </cell>
          <cell r="K742">
            <v>78435.899999999994</v>
          </cell>
        </row>
        <row r="743">
          <cell r="C743" t="str">
            <v xml:space="preserve">            TDS-194A@10% INTEREST                                                                               </v>
          </cell>
          <cell r="E743">
            <v>538751.32999999996</v>
          </cell>
          <cell r="F743">
            <v>129791</v>
          </cell>
          <cell r="G743">
            <v>28266</v>
          </cell>
          <cell r="I743">
            <v>437226.33</v>
          </cell>
          <cell r="J743">
            <v>0</v>
          </cell>
          <cell r="K743">
            <v>437226.33</v>
          </cell>
        </row>
        <row r="744">
          <cell r="C744" t="str">
            <v xml:space="preserve">            TDS-194C@1% - WORKS CONTRACT                                                                        </v>
          </cell>
          <cell r="E744">
            <v>62735.45</v>
          </cell>
          <cell r="F744">
            <v>62736</v>
          </cell>
          <cell r="G744">
            <v>40101.199999999997</v>
          </cell>
          <cell r="I744">
            <v>40100.65</v>
          </cell>
          <cell r="J744">
            <v>0</v>
          </cell>
          <cell r="K744">
            <v>40100.65</v>
          </cell>
        </row>
        <row r="745">
          <cell r="C745" t="str">
            <v xml:space="preserve">            TDS-194C@2% - WORKS CONTRACT                                                                        </v>
          </cell>
          <cell r="E745">
            <v>166640.06</v>
          </cell>
          <cell r="F745">
            <v>166640</v>
          </cell>
          <cell r="G745">
            <v>142758.87</v>
          </cell>
          <cell r="I745">
            <v>142758.93</v>
          </cell>
          <cell r="J745">
            <v>0</v>
          </cell>
          <cell r="K745">
            <v>142758.93</v>
          </cell>
        </row>
        <row r="746">
          <cell r="C746" t="str">
            <v xml:space="preserve">            TDS-194H@5% COMMISSION /BROKERAGE                                                                   </v>
          </cell>
          <cell r="E746">
            <v>342829.25</v>
          </cell>
          <cell r="F746">
            <v>342829</v>
          </cell>
          <cell r="G746">
            <v>73445</v>
          </cell>
          <cell r="I746">
            <v>73445.25</v>
          </cell>
          <cell r="J746">
            <v>0</v>
          </cell>
          <cell r="K746">
            <v>73445.25</v>
          </cell>
        </row>
        <row r="747">
          <cell r="C747" t="str">
            <v xml:space="preserve">            TDS-194I@10% - RENT LAND&amp;BUILDINGS/FURNITURE&amp;FIXTURE                                                </v>
          </cell>
          <cell r="E747">
            <v>421051.8</v>
          </cell>
          <cell r="F747">
            <v>421052</v>
          </cell>
          <cell r="G747">
            <v>528026.30000000005</v>
          </cell>
          <cell r="I747">
            <v>528026.1</v>
          </cell>
          <cell r="J747">
            <v>0</v>
          </cell>
          <cell r="K747">
            <v>528026.1</v>
          </cell>
        </row>
        <row r="748">
          <cell r="C748" t="str">
            <v xml:space="preserve">            TDS-194J@10% - FEES / ROYALTY (OTHERS)                                                              </v>
          </cell>
          <cell r="E748">
            <v>215893</v>
          </cell>
          <cell r="F748">
            <v>236052</v>
          </cell>
          <cell r="G748">
            <v>154241.29999999999</v>
          </cell>
          <cell r="I748">
            <v>134082.29999999999</v>
          </cell>
          <cell r="J748">
            <v>0</v>
          </cell>
          <cell r="K748">
            <v>134082.29999999999</v>
          </cell>
        </row>
        <row r="749">
          <cell r="C749" t="str">
            <v xml:space="preserve">            TDS-194J@2% -FEES FOR TECHNICAL SERVICES / ROYALTY (CINEMATOGRAPHIC FILMS)                          </v>
          </cell>
          <cell r="E749">
            <v>7908</v>
          </cell>
          <cell r="G749">
            <v>6437</v>
          </cell>
          <cell r="I749">
            <v>14345</v>
          </cell>
          <cell r="J749">
            <v>0</v>
          </cell>
          <cell r="K749">
            <v>14345</v>
          </cell>
        </row>
        <row r="750">
          <cell r="C750" t="str">
            <v xml:space="preserve">            TDS-194Q@0.1% - PURCHASE OF GOODS                                                                   </v>
          </cell>
          <cell r="E750">
            <v>20724</v>
          </cell>
          <cell r="F750">
            <v>20724</v>
          </cell>
          <cell r="G750">
            <v>39924.97</v>
          </cell>
          <cell r="I750">
            <v>39924.97</v>
          </cell>
          <cell r="J750">
            <v>0</v>
          </cell>
          <cell r="K750">
            <v>39924.97</v>
          </cell>
        </row>
        <row r="751">
          <cell r="C751" t="str">
            <v xml:space="preserve">            TDS-92B-NON GOVT EMPLOYEE                                                                           </v>
          </cell>
          <cell r="E751">
            <v>153360</v>
          </cell>
          <cell r="F751">
            <v>153360</v>
          </cell>
          <cell r="G751">
            <v>197000</v>
          </cell>
          <cell r="I751">
            <v>197000</v>
          </cell>
          <cell r="J751">
            <v>0</v>
          </cell>
          <cell r="K751">
            <v>197000</v>
          </cell>
        </row>
        <row r="752">
          <cell r="C752" t="str">
            <v xml:space="preserve">    OTHER LIABILITY</v>
          </cell>
          <cell r="E752">
            <v>2804859</v>
          </cell>
          <cell r="F752">
            <v>78307</v>
          </cell>
          <cell r="G752">
            <v>64147</v>
          </cell>
          <cell r="I752">
            <v>2790699</v>
          </cell>
          <cell r="J752">
            <v>0</v>
          </cell>
          <cell r="K752">
            <v>2790699</v>
          </cell>
        </row>
        <row r="753">
          <cell r="C753" t="str">
            <v xml:space="preserve">        SECURITY DEPOSIT RECD</v>
          </cell>
          <cell r="E753">
            <v>2800000</v>
          </cell>
          <cell r="I753">
            <v>2800000</v>
          </cell>
          <cell r="J753">
            <v>0</v>
          </cell>
          <cell r="K753">
            <v>2800000</v>
          </cell>
        </row>
        <row r="754">
          <cell r="C754" t="str">
            <v xml:space="preserve">            A R CLOTHING CO- SECURITY DEPOSIT                                                                   </v>
          </cell>
          <cell r="E754">
            <v>500000</v>
          </cell>
          <cell r="I754">
            <v>500000</v>
          </cell>
          <cell r="J754">
            <v>0</v>
          </cell>
          <cell r="K754">
            <v>500000</v>
          </cell>
        </row>
        <row r="755">
          <cell r="C755" t="str">
            <v xml:space="preserve">            KS SELECTIONS PRIVATE LIMITED - SECURITY DEPOSITS                                                   </v>
          </cell>
          <cell r="E755">
            <v>500000</v>
          </cell>
          <cell r="I755">
            <v>500000</v>
          </cell>
          <cell r="J755">
            <v>0</v>
          </cell>
          <cell r="K755">
            <v>500000</v>
          </cell>
        </row>
        <row r="756">
          <cell r="C756" t="str">
            <v xml:space="preserve">            KUMAR CLOTHING CO - SECURITY DEPOSIT -                                                              </v>
          </cell>
          <cell r="E756">
            <v>1100000</v>
          </cell>
          <cell r="I756">
            <v>1100000</v>
          </cell>
          <cell r="J756">
            <v>0</v>
          </cell>
          <cell r="K756">
            <v>1100000</v>
          </cell>
        </row>
        <row r="757">
          <cell r="C757" t="str">
            <v xml:space="preserve">            PANCHAJANYA FASHIONS PVT LTD - SECURITY DEPOSIT                                                     </v>
          </cell>
          <cell r="E757">
            <v>200000</v>
          </cell>
          <cell r="I757">
            <v>200000</v>
          </cell>
          <cell r="J757">
            <v>0</v>
          </cell>
          <cell r="K757">
            <v>200000</v>
          </cell>
        </row>
        <row r="758">
          <cell r="C758" t="str">
            <v xml:space="preserve">            WARDROBE (JMD CREATIONS)- SECURITY DEPOSIT                                                          </v>
          </cell>
          <cell r="E758">
            <v>500000</v>
          </cell>
          <cell r="I758">
            <v>500000</v>
          </cell>
          <cell r="J758">
            <v>0</v>
          </cell>
          <cell r="K758">
            <v>500000</v>
          </cell>
        </row>
        <row r="759">
          <cell r="C759" t="str">
            <v xml:space="preserve">        UNITED INDIA INSURANCE COMPANY LIMITED -BANAGLORE</v>
          </cell>
          <cell r="E759">
            <v>4859</v>
          </cell>
          <cell r="F759">
            <v>78307</v>
          </cell>
          <cell r="G759">
            <v>64147</v>
          </cell>
          <cell r="H759">
            <v>9301</v>
          </cell>
          <cell r="J759">
            <v>-9301</v>
          </cell>
          <cell r="K759">
            <v>-9301</v>
          </cell>
        </row>
        <row r="760">
          <cell r="C760" t="str">
            <v xml:space="preserve">    SUNDRY CREDITORS</v>
          </cell>
          <cell r="E760">
            <v>94030545.640000001</v>
          </cell>
          <cell r="F760">
            <v>100545898.95999999</v>
          </cell>
          <cell r="G760">
            <v>99793594.810000002</v>
          </cell>
          <cell r="I760">
            <v>93278241.489999995</v>
          </cell>
          <cell r="J760">
            <v>0</v>
          </cell>
          <cell r="K760">
            <v>93278241.489999995</v>
          </cell>
        </row>
        <row r="761">
          <cell r="C761" t="str">
            <v xml:space="preserve">        CONSUMABLES</v>
          </cell>
          <cell r="E761">
            <v>821489.26</v>
          </cell>
          <cell r="F761">
            <v>440320.76</v>
          </cell>
          <cell r="G761">
            <v>308104.84000000003</v>
          </cell>
          <cell r="I761">
            <v>689273.34</v>
          </cell>
          <cell r="J761">
            <v>0</v>
          </cell>
          <cell r="K761">
            <v>689273.34</v>
          </cell>
        </row>
        <row r="762">
          <cell r="C762" t="str">
            <v xml:space="preserve">            CONSUMBALES</v>
          </cell>
          <cell r="E762">
            <v>821489.26</v>
          </cell>
          <cell r="F762">
            <v>440320.76</v>
          </cell>
          <cell r="G762">
            <v>308104.84000000003</v>
          </cell>
          <cell r="I762">
            <v>689273.34</v>
          </cell>
          <cell r="J762">
            <v>0</v>
          </cell>
          <cell r="K762">
            <v>689273.34</v>
          </cell>
        </row>
        <row r="763">
          <cell r="C763" t="str">
            <v xml:space="preserve">                HANUMAN CHEMICALS             -BANGALORE</v>
          </cell>
          <cell r="E763">
            <v>192772.26</v>
          </cell>
          <cell r="F763">
            <v>96383.76</v>
          </cell>
          <cell r="G763">
            <v>74335.820000000007</v>
          </cell>
          <cell r="I763">
            <v>170724.32</v>
          </cell>
          <cell r="J763">
            <v>0</v>
          </cell>
          <cell r="K763">
            <v>170724.32</v>
          </cell>
        </row>
        <row r="764">
          <cell r="C764" t="str">
            <v xml:space="preserve">                NEEDLES  MARKETING (P) LTD    -BANGALORE</v>
          </cell>
          <cell r="E764">
            <v>578877</v>
          </cell>
          <cell r="F764">
            <v>343937</v>
          </cell>
          <cell r="G764">
            <v>230229.02</v>
          </cell>
          <cell r="I764">
            <v>465169.02</v>
          </cell>
          <cell r="J764">
            <v>0</v>
          </cell>
          <cell r="K764">
            <v>465169.02</v>
          </cell>
        </row>
        <row r="765">
          <cell r="C765" t="str">
            <v xml:space="preserve">                SUNSHINE GARMENT FINISHING EQUIPMEN -BANGALORE</v>
          </cell>
          <cell r="E765">
            <v>36344</v>
          </cell>
          <cell r="G765">
            <v>3540</v>
          </cell>
          <cell r="I765">
            <v>39884</v>
          </cell>
          <cell r="J765">
            <v>0</v>
          </cell>
          <cell r="K765">
            <v>39884</v>
          </cell>
        </row>
        <row r="766">
          <cell r="C766" t="str">
            <v xml:space="preserve">                YASH INTERNATIONAL            -BANAGLORE</v>
          </cell>
          <cell r="E766">
            <v>13496</v>
          </cell>
          <cell r="I766">
            <v>13496</v>
          </cell>
          <cell r="J766">
            <v>0</v>
          </cell>
          <cell r="K766">
            <v>13496</v>
          </cell>
        </row>
        <row r="767">
          <cell r="C767" t="str">
            <v xml:space="preserve">        EXPENSE</v>
          </cell>
          <cell r="E767">
            <v>20576356.460000001</v>
          </cell>
          <cell r="F767">
            <v>34116154.619999997</v>
          </cell>
          <cell r="G767">
            <v>32041947.84</v>
          </cell>
          <cell r="I767">
            <v>18502149.68</v>
          </cell>
          <cell r="J767">
            <v>0</v>
          </cell>
          <cell r="K767">
            <v>18502149.68</v>
          </cell>
        </row>
        <row r="768">
          <cell r="C768" t="str">
            <v xml:space="preserve">            OTHER EXPENSE</v>
          </cell>
          <cell r="E768">
            <v>2523001.6800000002</v>
          </cell>
          <cell r="F768">
            <v>3972660.22</v>
          </cell>
          <cell r="G768">
            <v>2510178.44</v>
          </cell>
          <cell r="I768">
            <v>1060519.8999999999</v>
          </cell>
          <cell r="J768">
            <v>0</v>
          </cell>
          <cell r="K768">
            <v>1060519.8999999999</v>
          </cell>
        </row>
        <row r="769">
          <cell r="C769" t="str">
            <v xml:space="preserve">                A R KOLOR KRAFT               -BANGALORE</v>
          </cell>
          <cell r="E769">
            <v>13230</v>
          </cell>
          <cell r="I769">
            <v>13230</v>
          </cell>
          <cell r="J769">
            <v>0</v>
          </cell>
          <cell r="K769">
            <v>13230</v>
          </cell>
        </row>
        <row r="770">
          <cell r="C770" t="str">
            <v xml:space="preserve">                AD WAVE CREATIONS             -BANAGLORE</v>
          </cell>
          <cell r="E770">
            <v>1194.76</v>
          </cell>
          <cell r="I770">
            <v>1194.76</v>
          </cell>
          <cell r="J770">
            <v>0</v>
          </cell>
          <cell r="K770">
            <v>1194.76</v>
          </cell>
        </row>
        <row r="771">
          <cell r="C771" t="str">
            <v xml:space="preserve">                ADECCO INDIA PVT LTD          -BANGALORE</v>
          </cell>
          <cell r="E771">
            <v>0</v>
          </cell>
          <cell r="I771">
            <v>0</v>
          </cell>
          <cell r="J771">
            <v>0</v>
          </cell>
          <cell r="K771">
            <v>0</v>
          </cell>
        </row>
        <row r="772">
          <cell r="C772" t="str">
            <v xml:space="preserve">                AMERICAN EXPRESS 372293198281009 -BANGALORE</v>
          </cell>
          <cell r="E772">
            <v>667659.12</v>
          </cell>
          <cell r="F772">
            <v>1108715</v>
          </cell>
          <cell r="G772">
            <v>336340</v>
          </cell>
          <cell r="H772">
            <v>104715.88</v>
          </cell>
          <cell r="J772">
            <v>-104715.88</v>
          </cell>
          <cell r="K772">
            <v>-104715.88</v>
          </cell>
        </row>
        <row r="773">
          <cell r="C773" t="str">
            <v xml:space="preserve">                BINODH SHAH                                                                                         </v>
          </cell>
          <cell r="G773">
            <v>7890</v>
          </cell>
          <cell r="I773">
            <v>7890</v>
          </cell>
          <cell r="J773">
            <v>0</v>
          </cell>
          <cell r="K773">
            <v>7890</v>
          </cell>
        </row>
        <row r="774">
          <cell r="C774" t="str">
            <v xml:space="preserve">                BSNL-(BHARAT SANCHAR NIGAM LIMITED) -BANGALORE</v>
          </cell>
          <cell r="F774">
            <v>20214</v>
          </cell>
          <cell r="G774">
            <v>20214</v>
          </cell>
          <cell r="J774">
            <v>0</v>
          </cell>
          <cell r="K774">
            <v>0</v>
          </cell>
        </row>
        <row r="775">
          <cell r="C775" t="str">
            <v xml:space="preserve">                PANDIT CARGO                  -BANGALORE</v>
          </cell>
          <cell r="E775">
            <v>60977.4</v>
          </cell>
          <cell r="F775">
            <v>115977</v>
          </cell>
          <cell r="G775">
            <v>109271</v>
          </cell>
          <cell r="I775">
            <v>54271.4</v>
          </cell>
          <cell r="J775">
            <v>0</v>
          </cell>
          <cell r="K775">
            <v>54271.4</v>
          </cell>
        </row>
        <row r="776">
          <cell r="C776" t="str">
            <v xml:space="preserve">                PAVAN ELECTRICALS             -BANGALORE</v>
          </cell>
          <cell r="E776">
            <v>34304.400000000001</v>
          </cell>
          <cell r="I776">
            <v>34304.400000000001</v>
          </cell>
          <cell r="J776">
            <v>0</v>
          </cell>
          <cell r="K776">
            <v>34304.400000000001</v>
          </cell>
        </row>
        <row r="777">
          <cell r="C777" t="str">
            <v xml:space="preserve">                QODE QUAY TECHNOLOGIES PRIVATE LIMITED -PUNE</v>
          </cell>
          <cell r="G777">
            <v>95580</v>
          </cell>
          <cell r="I777">
            <v>95580</v>
          </cell>
          <cell r="J777">
            <v>0</v>
          </cell>
          <cell r="K777">
            <v>95580</v>
          </cell>
        </row>
        <row r="778">
          <cell r="C778" t="str">
            <v xml:space="preserve">                RCPL LOGISTICS PVT  LTD       -BANAGLORE</v>
          </cell>
          <cell r="E778">
            <v>31506</v>
          </cell>
          <cell r="F778">
            <v>50492</v>
          </cell>
          <cell r="G778">
            <v>25476</v>
          </cell>
          <cell r="I778">
            <v>6490</v>
          </cell>
          <cell r="J778">
            <v>0</v>
          </cell>
          <cell r="K778">
            <v>6490</v>
          </cell>
        </row>
        <row r="779">
          <cell r="C779" t="str">
            <v xml:space="preserve">                S.L.R. ENTERPRISES            -BANGALORE</v>
          </cell>
          <cell r="F779">
            <v>100562.22</v>
          </cell>
          <cell r="G779">
            <v>177313</v>
          </cell>
          <cell r="I779">
            <v>76750.78</v>
          </cell>
          <cell r="J779">
            <v>0</v>
          </cell>
          <cell r="K779">
            <v>76750.78</v>
          </cell>
        </row>
        <row r="780">
          <cell r="C780" t="str">
            <v xml:space="preserve">                SAHANA LOGISTICS PVT LTD      -BANGALORE</v>
          </cell>
          <cell r="E780">
            <v>5364</v>
          </cell>
          <cell r="F780">
            <v>7503</v>
          </cell>
          <cell r="G780">
            <v>12702.64</v>
          </cell>
          <cell r="I780">
            <v>10563.64</v>
          </cell>
          <cell r="J780">
            <v>0</v>
          </cell>
          <cell r="K780">
            <v>10563.64</v>
          </cell>
        </row>
        <row r="781">
          <cell r="C781" t="str">
            <v xml:space="preserve">                SCB CREDIT CARD NO.4541-9823-3633-2454 (RDC) -BANGALORE</v>
          </cell>
          <cell r="F781">
            <v>624607</v>
          </cell>
          <cell r="G781">
            <v>624607</v>
          </cell>
          <cell r="J781">
            <v>0</v>
          </cell>
          <cell r="K781">
            <v>0</v>
          </cell>
        </row>
        <row r="782">
          <cell r="C782" t="str">
            <v xml:space="preserve">                SHARMA TRANSPORTS             -BANGALORE</v>
          </cell>
          <cell r="E782">
            <v>2370</v>
          </cell>
          <cell r="F782">
            <v>911</v>
          </cell>
          <cell r="G782">
            <v>6615</v>
          </cell>
          <cell r="I782">
            <v>8074</v>
          </cell>
          <cell r="J782">
            <v>0</v>
          </cell>
          <cell r="K782">
            <v>8074</v>
          </cell>
        </row>
        <row r="783">
          <cell r="C783" t="str">
            <v xml:space="preserve">                SRE AMBAL GARMENTS            -TIRUPUR</v>
          </cell>
          <cell r="E783">
            <v>1133982</v>
          </cell>
          <cell r="F783">
            <v>1712611</v>
          </cell>
          <cell r="G783">
            <v>840541</v>
          </cell>
          <cell r="I783">
            <v>261912</v>
          </cell>
          <cell r="J783">
            <v>0</v>
          </cell>
          <cell r="K783">
            <v>261912</v>
          </cell>
        </row>
        <row r="784">
          <cell r="C784" t="str">
            <v xml:space="preserve">                SRI AMMAJEE ENTERPRISES       -BANGALORE</v>
          </cell>
          <cell r="G784">
            <v>23906.799999999999</v>
          </cell>
          <cell r="I784">
            <v>23906.799999999999</v>
          </cell>
          <cell r="J784">
            <v>0</v>
          </cell>
          <cell r="K784">
            <v>23906.799999999999</v>
          </cell>
        </row>
        <row r="785">
          <cell r="C785" t="str">
            <v xml:space="preserve">                SRI SRINIVASA ENTERPRISES     -BANGALORE</v>
          </cell>
          <cell r="E785">
            <v>566674</v>
          </cell>
          <cell r="I785">
            <v>566674</v>
          </cell>
          <cell r="J785">
            <v>0</v>
          </cell>
          <cell r="K785">
            <v>566674</v>
          </cell>
        </row>
        <row r="786">
          <cell r="C786" t="str">
            <v xml:space="preserve">                SUPER TRADE BULK CARGO        -TIRUPUR</v>
          </cell>
          <cell r="E786">
            <v>22861</v>
          </cell>
          <cell r="I786">
            <v>22861</v>
          </cell>
          <cell r="J786">
            <v>0</v>
          </cell>
          <cell r="K786">
            <v>22861</v>
          </cell>
        </row>
        <row r="787">
          <cell r="C787" t="str">
            <v xml:space="preserve">                SUPREME TRANSPORT SOLUTIONS  PVT  LTD -BANGALORE</v>
          </cell>
          <cell r="D787">
            <v>17121</v>
          </cell>
          <cell r="F787">
            <v>231068</v>
          </cell>
          <cell r="G787">
            <v>229722</v>
          </cell>
          <cell r="H787">
            <v>18467</v>
          </cell>
          <cell r="J787">
            <v>-18467</v>
          </cell>
          <cell r="K787">
            <v>-18467</v>
          </cell>
        </row>
        <row r="788">
          <cell r="C788" t="str">
            <v xml:space="preserve">            A &amp; A GRAPHICS                                                                                      </v>
          </cell>
          <cell r="D788">
            <v>3000</v>
          </cell>
          <cell r="H788">
            <v>3000</v>
          </cell>
          <cell r="J788">
            <v>-3000</v>
          </cell>
          <cell r="K788">
            <v>-3000</v>
          </cell>
        </row>
        <row r="789">
          <cell r="C789" t="str">
            <v xml:space="preserve">            A.P. ENTERPRISES              -BANAGLORE</v>
          </cell>
          <cell r="E789">
            <v>171988</v>
          </cell>
          <cell r="F789">
            <v>73993</v>
          </cell>
          <cell r="I789">
            <v>97995</v>
          </cell>
          <cell r="J789">
            <v>0</v>
          </cell>
          <cell r="K789">
            <v>97995</v>
          </cell>
        </row>
        <row r="790">
          <cell r="C790" t="str">
            <v xml:space="preserve">            A.S. DYEING                   -BANGALORE</v>
          </cell>
          <cell r="E790">
            <v>6971</v>
          </cell>
          <cell r="F790">
            <v>14798</v>
          </cell>
          <cell r="G790">
            <v>15332.4</v>
          </cell>
          <cell r="I790">
            <v>7505.4</v>
          </cell>
          <cell r="J790">
            <v>0</v>
          </cell>
          <cell r="K790">
            <v>7505.4</v>
          </cell>
        </row>
        <row r="791">
          <cell r="C791" t="str">
            <v xml:space="preserve">            ABS QE ASSURANCE SERVICES PRIVATE LIMITED -MUMBAI</v>
          </cell>
          <cell r="D791">
            <v>163860</v>
          </cell>
          <cell r="F791">
            <v>118260</v>
          </cell>
          <cell r="G791">
            <v>45762.84</v>
          </cell>
          <cell r="H791">
            <v>236357.16</v>
          </cell>
          <cell r="J791">
            <v>-236357.16</v>
          </cell>
          <cell r="K791">
            <v>-236357.16</v>
          </cell>
        </row>
        <row r="792">
          <cell r="C792" t="str">
            <v xml:space="preserve">            ACC CLOTHING LLP              -BANAGLORE</v>
          </cell>
          <cell r="E792">
            <v>693</v>
          </cell>
          <cell r="F792">
            <v>57259</v>
          </cell>
          <cell r="G792">
            <v>68190</v>
          </cell>
          <cell r="I792">
            <v>11624</v>
          </cell>
          <cell r="J792">
            <v>0</v>
          </cell>
          <cell r="K792">
            <v>11624</v>
          </cell>
        </row>
        <row r="793">
          <cell r="C793" t="str">
            <v xml:space="preserve">            ADISHWAR INDIA LIMITED                                                                              </v>
          </cell>
          <cell r="E793">
            <v>1079.05</v>
          </cell>
          <cell r="I793">
            <v>1079.05</v>
          </cell>
          <cell r="J793">
            <v>0</v>
          </cell>
          <cell r="K793">
            <v>1079.05</v>
          </cell>
        </row>
        <row r="794">
          <cell r="C794" t="str">
            <v xml:space="preserve">            AIRTEL-(BHARTI  AIRTEL  LTD)  -BANGALORE</v>
          </cell>
          <cell r="F794">
            <v>24902.9</v>
          </cell>
          <cell r="G794">
            <v>30058.7</v>
          </cell>
          <cell r="I794">
            <v>5155.8</v>
          </cell>
          <cell r="J794">
            <v>0</v>
          </cell>
          <cell r="K794">
            <v>5155.8</v>
          </cell>
        </row>
        <row r="795">
          <cell r="C795" t="str">
            <v xml:space="preserve">            AK ENTERPRISES                -BENGALURU</v>
          </cell>
          <cell r="F795">
            <v>24452</v>
          </cell>
          <cell r="H795">
            <v>24452</v>
          </cell>
          <cell r="J795">
            <v>-24452</v>
          </cell>
          <cell r="K795">
            <v>-24452</v>
          </cell>
        </row>
        <row r="796">
          <cell r="C796" t="str">
            <v xml:space="preserve">            AKHIL KHAN                                                                                          </v>
          </cell>
          <cell r="F796">
            <v>40040</v>
          </cell>
          <cell r="G796">
            <v>24503</v>
          </cell>
          <cell r="H796">
            <v>15537</v>
          </cell>
          <cell r="J796">
            <v>-15537</v>
          </cell>
          <cell r="K796">
            <v>-15537</v>
          </cell>
        </row>
        <row r="797">
          <cell r="C797" t="str">
            <v xml:space="preserve">            AKSHARA PRINTS                -BANAGLORE</v>
          </cell>
          <cell r="E797">
            <v>403588</v>
          </cell>
          <cell r="F797">
            <v>186539</v>
          </cell>
          <cell r="G797">
            <v>112799</v>
          </cell>
          <cell r="I797">
            <v>329848</v>
          </cell>
          <cell r="J797">
            <v>0</v>
          </cell>
          <cell r="K797">
            <v>329848</v>
          </cell>
        </row>
        <row r="798">
          <cell r="C798" t="str">
            <v xml:space="preserve">            ALANKAR ENTERPRISES           -BANAGLORE</v>
          </cell>
          <cell r="E798">
            <v>0.66</v>
          </cell>
          <cell r="F798">
            <v>0.66</v>
          </cell>
          <cell r="J798">
            <v>0</v>
          </cell>
          <cell r="K798">
            <v>0</v>
          </cell>
        </row>
        <row r="799">
          <cell r="C799" t="str">
            <v xml:space="preserve">            AL-ANWAR ENTERPRISES          -BANAGLORE</v>
          </cell>
          <cell r="F799">
            <v>15000</v>
          </cell>
          <cell r="H799">
            <v>15000</v>
          </cell>
          <cell r="J799">
            <v>-15000</v>
          </cell>
          <cell r="K799">
            <v>-15000</v>
          </cell>
        </row>
        <row r="800">
          <cell r="C800" t="str">
            <v xml:space="preserve">            ALLIANCE AIR AVIATION LIMITED-DELHI                                                                 </v>
          </cell>
          <cell r="E800">
            <v>53932</v>
          </cell>
          <cell r="I800">
            <v>53932</v>
          </cell>
          <cell r="J800">
            <v>0</v>
          </cell>
          <cell r="K800">
            <v>53932</v>
          </cell>
        </row>
        <row r="801">
          <cell r="C801" t="str">
            <v xml:space="preserve">            ALLIANCE AIR AVIATION LIMITED-MP                                                                    </v>
          </cell>
          <cell r="E801">
            <v>25262</v>
          </cell>
          <cell r="I801">
            <v>25262</v>
          </cell>
          <cell r="J801">
            <v>0</v>
          </cell>
          <cell r="K801">
            <v>25262</v>
          </cell>
        </row>
        <row r="802">
          <cell r="C802" t="str">
            <v xml:space="preserve">            ALPHA ACE                     -BANAGLORE</v>
          </cell>
          <cell r="E802">
            <v>0.5</v>
          </cell>
          <cell r="F802">
            <v>0.5</v>
          </cell>
          <cell r="J802">
            <v>0</v>
          </cell>
          <cell r="K802">
            <v>0</v>
          </cell>
        </row>
        <row r="803">
          <cell r="C803" t="str">
            <v xml:space="preserve">            AMITH GARMENT SERVICES        -BANAGLORE</v>
          </cell>
          <cell r="D803">
            <v>1864</v>
          </cell>
          <cell r="G803">
            <v>32296.400000000001</v>
          </cell>
          <cell r="I803">
            <v>30432.400000000001</v>
          </cell>
          <cell r="J803">
            <v>0</v>
          </cell>
          <cell r="K803">
            <v>30432.400000000001</v>
          </cell>
        </row>
        <row r="804">
          <cell r="C804" t="str">
            <v xml:space="preserve">            ANIL SOOD - EXPENSES                                                                                </v>
          </cell>
          <cell r="E804">
            <v>15018</v>
          </cell>
          <cell r="F804">
            <v>73458</v>
          </cell>
          <cell r="G804">
            <v>58440</v>
          </cell>
          <cell r="J804">
            <v>0</v>
          </cell>
          <cell r="K804">
            <v>0</v>
          </cell>
        </row>
        <row r="805">
          <cell r="C805" t="str">
            <v xml:space="preserve">            ANKITA CREATION               -BANGALORE</v>
          </cell>
          <cell r="E805">
            <v>0.25</v>
          </cell>
          <cell r="F805">
            <v>0.25</v>
          </cell>
          <cell r="J805">
            <v>0</v>
          </cell>
          <cell r="K805">
            <v>0</v>
          </cell>
        </row>
        <row r="806">
          <cell r="C806" t="str">
            <v xml:space="preserve">            ANNAPURNA INDUSTRIAL HARDWARE &amp; ELECTRICAL -BANAGLORE</v>
          </cell>
          <cell r="D806">
            <v>1</v>
          </cell>
          <cell r="G806">
            <v>4465</v>
          </cell>
          <cell r="I806">
            <v>4464</v>
          </cell>
          <cell r="J806">
            <v>0</v>
          </cell>
          <cell r="K806">
            <v>4464</v>
          </cell>
        </row>
        <row r="807">
          <cell r="C807" t="str">
            <v xml:space="preserve">            APEX INDUSTRIAL SOLUTIONS     -BANAGLORE</v>
          </cell>
          <cell r="E807">
            <v>45379</v>
          </cell>
          <cell r="F807">
            <v>45379</v>
          </cell>
          <cell r="J807">
            <v>0</v>
          </cell>
          <cell r="K807">
            <v>0</v>
          </cell>
        </row>
        <row r="808">
          <cell r="C808" t="str">
            <v xml:space="preserve">            APP ALLOYS PRIVATE LIMITED    -JODHPUR</v>
          </cell>
          <cell r="E808">
            <v>55300</v>
          </cell>
          <cell r="F808">
            <v>55300</v>
          </cell>
          <cell r="J808">
            <v>0</v>
          </cell>
          <cell r="K808">
            <v>0</v>
          </cell>
        </row>
        <row r="809">
          <cell r="C809" t="str">
            <v xml:space="preserve">            APPARELS1179                  -BANAGLORE</v>
          </cell>
          <cell r="E809">
            <v>11626</v>
          </cell>
          <cell r="I809">
            <v>11626</v>
          </cell>
          <cell r="J809">
            <v>0</v>
          </cell>
          <cell r="K809">
            <v>11626</v>
          </cell>
        </row>
        <row r="810">
          <cell r="C810" t="str">
            <v xml:space="preserve">            ASHA MOTOR SALES AND SERVICE  -TUMKUR</v>
          </cell>
          <cell r="F810">
            <v>29961</v>
          </cell>
          <cell r="G810">
            <v>29961</v>
          </cell>
          <cell r="J810">
            <v>0</v>
          </cell>
          <cell r="K810">
            <v>0</v>
          </cell>
        </row>
        <row r="811">
          <cell r="C811" t="str">
            <v xml:space="preserve">            ASHISH THYAGI ( EXPENSES ) NEW                                                                      </v>
          </cell>
          <cell r="D811">
            <v>68063</v>
          </cell>
          <cell r="F811">
            <v>60000</v>
          </cell>
          <cell r="G811">
            <v>85730</v>
          </cell>
          <cell r="H811">
            <v>42333</v>
          </cell>
          <cell r="J811">
            <v>-42333</v>
          </cell>
          <cell r="K811">
            <v>-42333</v>
          </cell>
        </row>
        <row r="812">
          <cell r="C812" t="str">
            <v xml:space="preserve">            ASHOK ENTERPRISES             -BANGALORE</v>
          </cell>
          <cell r="F812">
            <v>92778</v>
          </cell>
          <cell r="G812">
            <v>92778</v>
          </cell>
          <cell r="J812">
            <v>0</v>
          </cell>
          <cell r="K812">
            <v>0</v>
          </cell>
        </row>
        <row r="813">
          <cell r="C813" t="str">
            <v xml:space="preserve">            ASIA PACIFIC LOGISTICS        -BANAGLORE</v>
          </cell>
          <cell r="G813">
            <v>9097</v>
          </cell>
          <cell r="I813">
            <v>9097</v>
          </cell>
          <cell r="J813">
            <v>0</v>
          </cell>
          <cell r="K813">
            <v>9097</v>
          </cell>
        </row>
        <row r="814">
          <cell r="C814" t="str">
            <v xml:space="preserve">            BANGALORE APPAREL MANUFACTURERS ASSOCIATION -BANAGLORE</v>
          </cell>
          <cell r="E814">
            <v>3540</v>
          </cell>
          <cell r="I814">
            <v>3540</v>
          </cell>
          <cell r="J814">
            <v>0</v>
          </cell>
          <cell r="K814">
            <v>3540</v>
          </cell>
        </row>
        <row r="815">
          <cell r="C815" t="str">
            <v xml:space="preserve">            BESCOM                        -BANGALORE</v>
          </cell>
          <cell r="E815">
            <v>682007.99</v>
          </cell>
          <cell r="F815">
            <v>1813197.29</v>
          </cell>
          <cell r="G815">
            <v>2443282</v>
          </cell>
          <cell r="I815">
            <v>1312092.7</v>
          </cell>
          <cell r="J815">
            <v>0</v>
          </cell>
          <cell r="K815">
            <v>1312092.7</v>
          </cell>
        </row>
        <row r="816">
          <cell r="C816" t="str">
            <v xml:space="preserve">            BHARATH COMPRESSORS &amp; INDUSTRIALS -BANGALORE</v>
          </cell>
          <cell r="E816">
            <v>2439</v>
          </cell>
          <cell r="F816">
            <v>2439</v>
          </cell>
          <cell r="J816">
            <v>0</v>
          </cell>
          <cell r="K816">
            <v>0</v>
          </cell>
        </row>
        <row r="817">
          <cell r="C817" t="str">
            <v xml:space="preserve">            BLISS INTERNATIONAL CARGO     -BANAGLORE</v>
          </cell>
          <cell r="E817">
            <v>0.86</v>
          </cell>
          <cell r="F817">
            <v>0.86</v>
          </cell>
          <cell r="J817">
            <v>0</v>
          </cell>
          <cell r="K817">
            <v>0</v>
          </cell>
        </row>
        <row r="818">
          <cell r="C818" t="str">
            <v xml:space="preserve">            BLUE DART EXPRESS LTD         -BANGALORE</v>
          </cell>
          <cell r="E818">
            <v>44480.55</v>
          </cell>
          <cell r="F818">
            <v>94729.18</v>
          </cell>
          <cell r="G818">
            <v>103614.05</v>
          </cell>
          <cell r="I818">
            <v>53365.42</v>
          </cell>
          <cell r="J818">
            <v>0</v>
          </cell>
          <cell r="K818">
            <v>53365.42</v>
          </cell>
        </row>
        <row r="819">
          <cell r="C819" t="str">
            <v xml:space="preserve">            BUDGET COURIERS PRIVATE LIMITED -BANGALORE</v>
          </cell>
          <cell r="D819">
            <v>8613.68</v>
          </cell>
          <cell r="H819">
            <v>8613.68</v>
          </cell>
          <cell r="J819">
            <v>-8613.68</v>
          </cell>
          <cell r="K819">
            <v>-8613.68</v>
          </cell>
        </row>
        <row r="820">
          <cell r="C820" t="str">
            <v xml:space="preserve">            BULLET LOGISTICS INDIA PVT LTD -BANAGLORE</v>
          </cell>
          <cell r="D820">
            <v>7024.76</v>
          </cell>
          <cell r="F820">
            <v>18647</v>
          </cell>
          <cell r="G820">
            <v>15663</v>
          </cell>
          <cell r="H820">
            <v>10008.76</v>
          </cell>
          <cell r="J820">
            <v>-10008.76</v>
          </cell>
          <cell r="K820">
            <v>-10008.76</v>
          </cell>
        </row>
        <row r="821">
          <cell r="C821" t="str">
            <v xml:space="preserve">            BUREAU VERITAS CONSUMER PRODUCTS SERVICES (INDIA) PVT LTD -BANAGLORE</v>
          </cell>
          <cell r="E821">
            <v>32365.119999999999</v>
          </cell>
          <cell r="F821">
            <v>70799.679999999993</v>
          </cell>
          <cell r="G821">
            <v>72159.42</v>
          </cell>
          <cell r="I821">
            <v>33724.86</v>
          </cell>
          <cell r="J821">
            <v>0</v>
          </cell>
          <cell r="K821">
            <v>33724.86</v>
          </cell>
        </row>
        <row r="822">
          <cell r="C822" t="str">
            <v xml:space="preserve">            C T NAGARAJA                  -BANGALORE</v>
          </cell>
          <cell r="E822">
            <v>3741</v>
          </cell>
          <cell r="I822">
            <v>3741</v>
          </cell>
          <cell r="J822">
            <v>0</v>
          </cell>
          <cell r="K822">
            <v>3741</v>
          </cell>
        </row>
        <row r="823">
          <cell r="C823" t="str">
            <v xml:space="preserve">            CANARA CATERERS               -TUMKUR</v>
          </cell>
          <cell r="E823">
            <v>123354</v>
          </cell>
          <cell r="F823">
            <v>123354</v>
          </cell>
          <cell r="J823">
            <v>0</v>
          </cell>
          <cell r="K823">
            <v>0</v>
          </cell>
        </row>
        <row r="824">
          <cell r="C824" t="str">
            <v xml:space="preserve">            CEEPEE ELECTRONICS                                                                                  </v>
          </cell>
          <cell r="F824">
            <v>1593</v>
          </cell>
          <cell r="G824">
            <v>1593</v>
          </cell>
          <cell r="J824">
            <v>0</v>
          </cell>
          <cell r="K824">
            <v>0</v>
          </cell>
        </row>
        <row r="825">
          <cell r="C825" t="str">
            <v xml:space="preserve">            CHANDAN KUMAR DAS - EXPENSES                                                                        </v>
          </cell>
          <cell r="D825">
            <v>40000</v>
          </cell>
          <cell r="F825">
            <v>120860</v>
          </cell>
          <cell r="G825">
            <v>186310</v>
          </cell>
          <cell r="I825">
            <v>25450</v>
          </cell>
          <cell r="J825">
            <v>0</v>
          </cell>
          <cell r="K825">
            <v>25450</v>
          </cell>
        </row>
        <row r="826">
          <cell r="C826" t="str">
            <v xml:space="preserve">            CHETHAN TOURS AND TRAVELS     -TUMKUR</v>
          </cell>
          <cell r="F826">
            <v>16630</v>
          </cell>
          <cell r="G826">
            <v>54000</v>
          </cell>
          <cell r="I826">
            <v>37370</v>
          </cell>
          <cell r="J826">
            <v>0</v>
          </cell>
          <cell r="K826">
            <v>37370</v>
          </cell>
        </row>
        <row r="827">
          <cell r="C827" t="str">
            <v xml:space="preserve">            CITI BANK CREDIT CARD (ARC)  5546-3770-1361-6117 -BANGALORE</v>
          </cell>
          <cell r="F827">
            <v>37151</v>
          </cell>
          <cell r="G827">
            <v>37151</v>
          </cell>
          <cell r="J827">
            <v>0</v>
          </cell>
          <cell r="K827">
            <v>0</v>
          </cell>
        </row>
        <row r="828">
          <cell r="C828" t="str">
            <v xml:space="preserve">            CITI BANK CREDIT CARD (SDC) 4304636300737000 -BANGALORE</v>
          </cell>
          <cell r="F828">
            <v>3013387</v>
          </cell>
          <cell r="G828">
            <v>3013387</v>
          </cell>
          <cell r="J828">
            <v>0</v>
          </cell>
          <cell r="K828">
            <v>0</v>
          </cell>
        </row>
        <row r="829">
          <cell r="C829" t="str">
            <v xml:space="preserve">            CLASSIC GARMENT PROCESSORS    -BANGLORE</v>
          </cell>
          <cell r="F829">
            <v>44411</v>
          </cell>
          <cell r="G829">
            <v>86560</v>
          </cell>
          <cell r="I829">
            <v>42149</v>
          </cell>
          <cell r="J829">
            <v>0</v>
          </cell>
          <cell r="K829">
            <v>42149</v>
          </cell>
        </row>
        <row r="830">
          <cell r="C830" t="str">
            <v xml:space="preserve">            COSMIC SOLUTIONS              -BANAGLORE</v>
          </cell>
          <cell r="E830">
            <v>56255</v>
          </cell>
          <cell r="F830">
            <v>45076</v>
          </cell>
          <cell r="I830">
            <v>11179</v>
          </cell>
          <cell r="J830">
            <v>0</v>
          </cell>
          <cell r="K830">
            <v>11179</v>
          </cell>
        </row>
        <row r="831">
          <cell r="C831" t="str">
            <v xml:space="preserve">            COSMOPOLITAN INDUSTRIAL SECURITY &amp; DETECTIVE SERVICES PVT LTD -BANAGLORE</v>
          </cell>
          <cell r="E831">
            <v>520634</v>
          </cell>
          <cell r="F831">
            <v>520634</v>
          </cell>
          <cell r="G831">
            <v>559584</v>
          </cell>
          <cell r="I831">
            <v>559584</v>
          </cell>
          <cell r="J831">
            <v>0</v>
          </cell>
          <cell r="K831">
            <v>559584</v>
          </cell>
        </row>
        <row r="832">
          <cell r="C832" t="str">
            <v xml:space="preserve">            CRESTMANN EVENTS UNLTD        -BANAGLORE</v>
          </cell>
          <cell r="E832">
            <v>0.2</v>
          </cell>
          <cell r="F832">
            <v>0.2</v>
          </cell>
          <cell r="J832">
            <v>0</v>
          </cell>
          <cell r="K832">
            <v>0</v>
          </cell>
        </row>
        <row r="833">
          <cell r="C833" t="str">
            <v xml:space="preserve">            DELHIVERY PVT LTD (SHOPIFY)                                                                         </v>
          </cell>
          <cell r="D833">
            <v>22480.52</v>
          </cell>
          <cell r="G833">
            <v>1447.86</v>
          </cell>
          <cell r="H833">
            <v>21032.66</v>
          </cell>
          <cell r="J833">
            <v>-21032.66</v>
          </cell>
          <cell r="K833">
            <v>-21032.66</v>
          </cell>
        </row>
        <row r="834">
          <cell r="C834" t="str">
            <v xml:space="preserve">            DHARNIISS TRADERS             -TIRUPUR</v>
          </cell>
          <cell r="D834">
            <v>616</v>
          </cell>
          <cell r="F834">
            <v>700</v>
          </cell>
          <cell r="G834">
            <v>301</v>
          </cell>
          <cell r="H834">
            <v>1015</v>
          </cell>
          <cell r="J834">
            <v>-1015</v>
          </cell>
          <cell r="K834">
            <v>-1015</v>
          </cell>
        </row>
        <row r="835">
          <cell r="C835" t="str">
            <v xml:space="preserve">            DHL EXPRESS INDIA PVT LTD     -BANGALORE</v>
          </cell>
          <cell r="D835">
            <v>1</v>
          </cell>
          <cell r="F835">
            <v>11895</v>
          </cell>
          <cell r="G835">
            <v>9073</v>
          </cell>
          <cell r="H835">
            <v>2823</v>
          </cell>
          <cell r="J835">
            <v>-2823</v>
          </cell>
          <cell r="K835">
            <v>-2823</v>
          </cell>
        </row>
        <row r="836">
          <cell r="C836" t="str">
            <v xml:space="preserve">            DINESH KUMAR D.B - ASM -EXPENSES                                                                    </v>
          </cell>
          <cell r="D836">
            <v>20877</v>
          </cell>
          <cell r="F836">
            <v>68252</v>
          </cell>
          <cell r="G836">
            <v>100904</v>
          </cell>
          <cell r="I836">
            <v>11775</v>
          </cell>
          <cell r="J836">
            <v>0</v>
          </cell>
          <cell r="K836">
            <v>11775</v>
          </cell>
        </row>
        <row r="837">
          <cell r="C837" t="str">
            <v xml:space="preserve">            DODDA BASAVESHWARA PARCEL CARRIERS -BELLARY</v>
          </cell>
          <cell r="E837">
            <v>8270</v>
          </cell>
          <cell r="I837">
            <v>8270</v>
          </cell>
          <cell r="J837">
            <v>0</v>
          </cell>
          <cell r="K837">
            <v>8270</v>
          </cell>
        </row>
        <row r="838">
          <cell r="C838" t="str">
            <v xml:space="preserve">            DR SAI PRASAD A.V             -TUMAKURU</v>
          </cell>
          <cell r="E838">
            <v>48000</v>
          </cell>
          <cell r="F838">
            <v>48000</v>
          </cell>
          <cell r="G838">
            <v>50800</v>
          </cell>
          <cell r="I838">
            <v>50800</v>
          </cell>
          <cell r="J838">
            <v>0</v>
          </cell>
          <cell r="K838">
            <v>50800</v>
          </cell>
        </row>
        <row r="839">
          <cell r="C839" t="str">
            <v xml:space="preserve">            DSV AIR &amp; SEA PVT LTD         -BANAGLORE</v>
          </cell>
          <cell r="F839">
            <v>4130</v>
          </cell>
          <cell r="G839">
            <v>4130</v>
          </cell>
          <cell r="J839">
            <v>0</v>
          </cell>
          <cell r="K839">
            <v>0</v>
          </cell>
        </row>
        <row r="840">
          <cell r="C840" t="str">
            <v xml:space="preserve">            DTDC ( GANESH ENTERPRISES)    -BANAGLORE</v>
          </cell>
          <cell r="E840">
            <v>6267.24</v>
          </cell>
          <cell r="F840">
            <v>41728</v>
          </cell>
          <cell r="G840">
            <v>58305.02</v>
          </cell>
          <cell r="I840">
            <v>22844.26</v>
          </cell>
          <cell r="J840">
            <v>0</v>
          </cell>
          <cell r="K840">
            <v>22844.26</v>
          </cell>
        </row>
        <row r="841">
          <cell r="C841" t="str">
            <v xml:space="preserve">            D-TECH MACHINERY              -BANAGLORE</v>
          </cell>
          <cell r="E841">
            <v>45303</v>
          </cell>
          <cell r="I841">
            <v>45303</v>
          </cell>
          <cell r="J841">
            <v>0</v>
          </cell>
          <cell r="K841">
            <v>45303</v>
          </cell>
        </row>
        <row r="842">
          <cell r="C842" t="str">
            <v xml:space="preserve">            ELPRO ENERGY DIMENSIONS PVT LTD -BANAGLORE</v>
          </cell>
          <cell r="E842">
            <v>32450</v>
          </cell>
          <cell r="I842">
            <v>32450</v>
          </cell>
          <cell r="J842">
            <v>0</v>
          </cell>
          <cell r="K842">
            <v>32450</v>
          </cell>
        </row>
        <row r="843">
          <cell r="C843" t="str">
            <v xml:space="preserve">            ESHWARI TEXTILES PROCESSING PVT LTD -BANGALORE</v>
          </cell>
          <cell r="F843">
            <v>1418</v>
          </cell>
          <cell r="G843">
            <v>1418</v>
          </cell>
          <cell r="J843">
            <v>0</v>
          </cell>
          <cell r="K843">
            <v>0</v>
          </cell>
        </row>
        <row r="844">
          <cell r="C844" t="str">
            <v xml:space="preserve">            EUROFINS ASSURANCE INDIA PVT LTD -BANAGLORE</v>
          </cell>
          <cell r="D844">
            <v>137356</v>
          </cell>
          <cell r="G844">
            <v>137356</v>
          </cell>
          <cell r="J844">
            <v>0</v>
          </cell>
          <cell r="K844">
            <v>0</v>
          </cell>
        </row>
        <row r="845">
          <cell r="C845" t="str">
            <v xml:space="preserve">            EVER LOGISTICS                -BANGALORE</v>
          </cell>
          <cell r="E845">
            <v>2285070</v>
          </cell>
          <cell r="F845">
            <v>1715968</v>
          </cell>
          <cell r="G845">
            <v>1055498</v>
          </cell>
          <cell r="I845">
            <v>1624600</v>
          </cell>
          <cell r="J845">
            <v>0</v>
          </cell>
          <cell r="K845">
            <v>1624600</v>
          </cell>
        </row>
        <row r="846">
          <cell r="C846" t="str">
            <v xml:space="preserve">            EVEREST TECHNOLOGY            -BANAGLORE</v>
          </cell>
          <cell r="F846">
            <v>20267.68</v>
          </cell>
          <cell r="G846">
            <v>20267.68</v>
          </cell>
          <cell r="J846">
            <v>0</v>
          </cell>
          <cell r="K846">
            <v>0</v>
          </cell>
        </row>
        <row r="847">
          <cell r="C847" t="str">
            <v xml:space="preserve">            FAST WHEELS                                                                                         </v>
          </cell>
          <cell r="D847">
            <v>11201</v>
          </cell>
          <cell r="F847">
            <v>43792.3</v>
          </cell>
          <cell r="G847">
            <v>54993.3</v>
          </cell>
          <cell r="J847">
            <v>0</v>
          </cell>
          <cell r="K847">
            <v>0</v>
          </cell>
        </row>
        <row r="848">
          <cell r="C848" t="str">
            <v xml:space="preserve">            FLYWING CARGO PVT LTD                                                                               </v>
          </cell>
          <cell r="E848">
            <v>12479.68</v>
          </cell>
          <cell r="F848">
            <v>44179</v>
          </cell>
          <cell r="G848">
            <v>43294.52</v>
          </cell>
          <cell r="I848">
            <v>11595.2</v>
          </cell>
          <cell r="J848">
            <v>0</v>
          </cell>
          <cell r="K848">
            <v>11595.2</v>
          </cell>
        </row>
        <row r="849">
          <cell r="C849" t="str">
            <v xml:space="preserve">            FULL AND FINAL SETTLEMENT PAYABLE -STAFF CORPORATE                                                  </v>
          </cell>
          <cell r="E849">
            <v>86550</v>
          </cell>
          <cell r="F849">
            <v>663713</v>
          </cell>
          <cell r="G849">
            <v>535651</v>
          </cell>
          <cell r="H849">
            <v>41512</v>
          </cell>
          <cell r="J849">
            <v>-41512</v>
          </cell>
          <cell r="K849">
            <v>-41512</v>
          </cell>
        </row>
        <row r="850">
          <cell r="C850" t="str">
            <v xml:space="preserve">            FUTURE MARKET NETWORKS LTD    -SILIGURI</v>
          </cell>
          <cell r="E850">
            <v>95869.8</v>
          </cell>
          <cell r="F850">
            <v>472206</v>
          </cell>
          <cell r="G850">
            <v>437277.43</v>
          </cell>
          <cell r="I850">
            <v>60941.23</v>
          </cell>
          <cell r="J850">
            <v>0</v>
          </cell>
          <cell r="K850">
            <v>60941.23</v>
          </cell>
        </row>
        <row r="851">
          <cell r="C851" t="str">
            <v xml:space="preserve">            G  AMARNATH                   -BANGALORE</v>
          </cell>
          <cell r="E851">
            <v>19824</v>
          </cell>
          <cell r="F851">
            <v>19824</v>
          </cell>
          <cell r="G851">
            <v>23364</v>
          </cell>
          <cell r="I851">
            <v>23364</v>
          </cell>
          <cell r="J851">
            <v>0</v>
          </cell>
          <cell r="K851">
            <v>23364</v>
          </cell>
        </row>
        <row r="852">
          <cell r="C852" t="str">
            <v xml:space="preserve">            G ARUNAKSHI                   -BANGALORE</v>
          </cell>
          <cell r="D852">
            <v>418049</v>
          </cell>
          <cell r="F852">
            <v>3224002.2</v>
          </cell>
          <cell r="G852">
            <v>3920734.2</v>
          </cell>
          <cell r="I852">
            <v>278683</v>
          </cell>
          <cell r="J852">
            <v>0</v>
          </cell>
          <cell r="K852">
            <v>278683</v>
          </cell>
        </row>
        <row r="853">
          <cell r="C853" t="str">
            <v xml:space="preserve">            G P SOLUTIONS                 -BANGALORE</v>
          </cell>
          <cell r="F853">
            <v>71458</v>
          </cell>
          <cell r="G853">
            <v>71458</v>
          </cell>
          <cell r="J853">
            <v>0</v>
          </cell>
          <cell r="K853">
            <v>0</v>
          </cell>
        </row>
        <row r="854">
          <cell r="C854" t="str">
            <v xml:space="preserve">            G.S SYSTEMS                   -BANGALORE</v>
          </cell>
          <cell r="E854">
            <v>4720.3999999999996</v>
          </cell>
          <cell r="F854">
            <v>13829.2</v>
          </cell>
          <cell r="G854">
            <v>9108.7999999999993</v>
          </cell>
          <cell r="J854">
            <v>0</v>
          </cell>
          <cell r="K854">
            <v>0</v>
          </cell>
        </row>
        <row r="855">
          <cell r="C855" t="str">
            <v xml:space="preserve">            G.S.SRIDHAR AND ASSOCIATES    -BANGALORE</v>
          </cell>
          <cell r="E855">
            <v>86400</v>
          </cell>
          <cell r="F855">
            <v>9604</v>
          </cell>
          <cell r="I855">
            <v>76796</v>
          </cell>
          <cell r="J855">
            <v>0</v>
          </cell>
          <cell r="K855">
            <v>76796</v>
          </cell>
        </row>
        <row r="856">
          <cell r="C856" t="str">
            <v xml:space="preserve">            GANAPATI ELECTRIC CO.         -BANGALORE</v>
          </cell>
          <cell r="E856">
            <v>1239</v>
          </cell>
          <cell r="I856">
            <v>1239</v>
          </cell>
          <cell r="J856">
            <v>0</v>
          </cell>
          <cell r="K856">
            <v>1239</v>
          </cell>
        </row>
        <row r="857">
          <cell r="C857" t="str">
            <v xml:space="preserve">            GANESH HARDWARE &amp; STEEL       -BANAGLORE</v>
          </cell>
          <cell r="E857">
            <v>1147</v>
          </cell>
          <cell r="I857">
            <v>1147</v>
          </cell>
          <cell r="J857">
            <v>0</v>
          </cell>
          <cell r="K857">
            <v>1147</v>
          </cell>
        </row>
        <row r="858">
          <cell r="C858" t="str">
            <v xml:space="preserve">            GANGA FILLING CENTRE                                                                                </v>
          </cell>
          <cell r="E858">
            <v>370647.55</v>
          </cell>
          <cell r="F858">
            <v>668782.54</v>
          </cell>
          <cell r="G858">
            <v>678061.19</v>
          </cell>
          <cell r="I858">
            <v>379926.2</v>
          </cell>
          <cell r="J858">
            <v>0</v>
          </cell>
          <cell r="K858">
            <v>379926.2</v>
          </cell>
        </row>
        <row r="859">
          <cell r="C859" t="str">
            <v xml:space="preserve">            GANGADHAR TRADERS             -BANAGLORE</v>
          </cell>
          <cell r="E859">
            <v>3985</v>
          </cell>
          <cell r="F859">
            <v>6720</v>
          </cell>
          <cell r="G859">
            <v>10795.96</v>
          </cell>
          <cell r="I859">
            <v>8060.96</v>
          </cell>
          <cell r="J859">
            <v>0</v>
          </cell>
          <cell r="K859">
            <v>8060.96</v>
          </cell>
        </row>
        <row r="860">
          <cell r="C860" t="str">
            <v xml:space="preserve">            GANGANARASAIAH ( CREATCE RENT)                                                                      </v>
          </cell>
          <cell r="E860">
            <v>9200</v>
          </cell>
          <cell r="F860">
            <v>46000</v>
          </cell>
          <cell r="G860">
            <v>46000</v>
          </cell>
          <cell r="I860">
            <v>9200</v>
          </cell>
          <cell r="J860">
            <v>0</v>
          </cell>
          <cell r="K860">
            <v>9200</v>
          </cell>
        </row>
        <row r="861">
          <cell r="C861" t="str">
            <v xml:space="preserve">            GANGOTHRI FIRE SERVICE        -BANAGLORE</v>
          </cell>
          <cell r="E861">
            <v>3100</v>
          </cell>
          <cell r="I861">
            <v>3100</v>
          </cell>
          <cell r="J861">
            <v>0</v>
          </cell>
          <cell r="K861">
            <v>3100</v>
          </cell>
        </row>
        <row r="862">
          <cell r="C862" t="str">
            <v xml:space="preserve">            GATI KINTETSU EXPRESS PVT LTD -19987001 -BANGALORE</v>
          </cell>
          <cell r="E862">
            <v>709305.8</v>
          </cell>
          <cell r="F862">
            <v>982748</v>
          </cell>
          <cell r="G862">
            <v>995613.66</v>
          </cell>
          <cell r="I862">
            <v>722171.46</v>
          </cell>
          <cell r="J862">
            <v>0</v>
          </cell>
          <cell r="K862">
            <v>722171.46</v>
          </cell>
        </row>
        <row r="863">
          <cell r="C863" t="str">
            <v xml:space="preserve">            GAUGE INTERNATIONAL           -BANAGLORE</v>
          </cell>
          <cell r="F863">
            <v>5056.3</v>
          </cell>
          <cell r="G863">
            <v>5056.3</v>
          </cell>
          <cell r="J863">
            <v>0</v>
          </cell>
          <cell r="K863">
            <v>0</v>
          </cell>
        </row>
        <row r="864">
          <cell r="C864" t="str">
            <v xml:space="preserve">            GAUTAM PAUL                   -SILIGURI</v>
          </cell>
          <cell r="E864">
            <v>21600</v>
          </cell>
          <cell r="I864">
            <v>21600</v>
          </cell>
          <cell r="J864">
            <v>0</v>
          </cell>
          <cell r="K864">
            <v>21600</v>
          </cell>
        </row>
        <row r="865">
          <cell r="C865" t="str">
            <v xml:space="preserve">            GEM FURNISHINGS               -BANGALORE</v>
          </cell>
          <cell r="E865">
            <v>52</v>
          </cell>
          <cell r="F865">
            <v>52</v>
          </cell>
          <cell r="J865">
            <v>0</v>
          </cell>
          <cell r="K865">
            <v>0</v>
          </cell>
        </row>
        <row r="866">
          <cell r="C866" t="str">
            <v xml:space="preserve">            GEMINI DYEING &amp; PRINTING MILLS PVT LTD -BANGALORE</v>
          </cell>
          <cell r="F866">
            <v>26985</v>
          </cell>
          <cell r="G866">
            <v>26985</v>
          </cell>
          <cell r="J866">
            <v>0</v>
          </cell>
          <cell r="K866">
            <v>0</v>
          </cell>
        </row>
        <row r="867">
          <cell r="C867" t="str">
            <v xml:space="preserve">            GOLDEN POWER SOLUTIONS        -BANGALORE</v>
          </cell>
          <cell r="E867">
            <v>9440</v>
          </cell>
          <cell r="F867">
            <v>23600</v>
          </cell>
          <cell r="G867">
            <v>23600</v>
          </cell>
          <cell r="I867">
            <v>9440</v>
          </cell>
          <cell r="J867">
            <v>0</v>
          </cell>
          <cell r="K867">
            <v>9440</v>
          </cell>
        </row>
        <row r="868">
          <cell r="C868" t="str">
            <v xml:space="preserve">            GOLDEN SUNRISE CATERING       -TUMAKURU</v>
          </cell>
          <cell r="F868">
            <v>377190</v>
          </cell>
          <cell r="G868">
            <v>429214</v>
          </cell>
          <cell r="I868">
            <v>52024</v>
          </cell>
          <cell r="J868">
            <v>0</v>
          </cell>
          <cell r="K868">
            <v>52024</v>
          </cell>
        </row>
        <row r="869">
          <cell r="C869" t="str">
            <v xml:space="preserve">            GVM GLOBAL FREIGHT PRIVATE LIMITED -BANAGLORE</v>
          </cell>
          <cell r="E869">
            <v>50682</v>
          </cell>
          <cell r="F869">
            <v>146711</v>
          </cell>
          <cell r="G869">
            <v>239811.58</v>
          </cell>
          <cell r="I869">
            <v>143782.57999999999</v>
          </cell>
          <cell r="J869">
            <v>0</v>
          </cell>
          <cell r="K869">
            <v>143782.57999999999</v>
          </cell>
        </row>
        <row r="870">
          <cell r="C870" t="str">
            <v xml:space="preserve">            H.B. MINERALS                 -TUMKUR</v>
          </cell>
          <cell r="E870">
            <v>95544</v>
          </cell>
          <cell r="F870">
            <v>82188</v>
          </cell>
          <cell r="G870">
            <v>62908</v>
          </cell>
          <cell r="I870">
            <v>76264</v>
          </cell>
          <cell r="J870">
            <v>0</v>
          </cell>
          <cell r="K870">
            <v>76264</v>
          </cell>
        </row>
        <row r="871">
          <cell r="C871" t="str">
            <v xml:space="preserve">            HARI AQUA RO SYSTEMS          -BANAGLORE</v>
          </cell>
          <cell r="E871">
            <v>5546</v>
          </cell>
          <cell r="F871">
            <v>16083.4</v>
          </cell>
          <cell r="G871">
            <v>10537.4</v>
          </cell>
          <cell r="J871">
            <v>0</v>
          </cell>
          <cell r="K871">
            <v>0</v>
          </cell>
        </row>
        <row r="872">
          <cell r="C872" t="str">
            <v xml:space="preserve">            HARI CHAND ANAND &amp; CO         -BANGALORE</v>
          </cell>
          <cell r="F872">
            <v>16016</v>
          </cell>
          <cell r="G872">
            <v>16016</v>
          </cell>
          <cell r="J872">
            <v>0</v>
          </cell>
          <cell r="K872">
            <v>0</v>
          </cell>
        </row>
        <row r="873">
          <cell r="C873" t="str">
            <v xml:space="preserve">            HASH TAG ADVERTISING                                                                                </v>
          </cell>
          <cell r="E873">
            <v>14100</v>
          </cell>
          <cell r="I873">
            <v>14100</v>
          </cell>
          <cell r="J873">
            <v>0</v>
          </cell>
          <cell r="K873">
            <v>14100</v>
          </cell>
        </row>
        <row r="874">
          <cell r="C874" t="str">
            <v xml:space="preserve">            HDFC CREDIT CARD-4854 9808 0820 3873-ADC -BANGALORE</v>
          </cell>
          <cell r="F874">
            <v>1065355</v>
          </cell>
          <cell r="G874">
            <v>1065355</v>
          </cell>
          <cell r="J874">
            <v>0</v>
          </cell>
          <cell r="K874">
            <v>0</v>
          </cell>
        </row>
        <row r="875">
          <cell r="C875" t="str">
            <v xml:space="preserve">            HDFC CREDIT CARD-4854 9808 0820 9888 - DNC -BANGALORE</v>
          </cell>
          <cell r="E875">
            <v>1459027</v>
          </cell>
          <cell r="F875">
            <v>1776301.4</v>
          </cell>
          <cell r="G875">
            <v>209002.4</v>
          </cell>
          <cell r="H875">
            <v>108272</v>
          </cell>
          <cell r="J875">
            <v>-108272</v>
          </cell>
          <cell r="K875">
            <v>-108272</v>
          </cell>
        </row>
        <row r="876">
          <cell r="C876" t="str">
            <v xml:space="preserve">            HINDUSTAN ANALYTICAL &amp; TESTING LABORATORY                                                           </v>
          </cell>
          <cell r="G876">
            <v>1416</v>
          </cell>
          <cell r="I876">
            <v>1416</v>
          </cell>
          <cell r="J876">
            <v>0</v>
          </cell>
          <cell r="K876">
            <v>1416</v>
          </cell>
        </row>
        <row r="877">
          <cell r="C877" t="str">
            <v xml:space="preserve">            IMMANUEL FIRE PROTECTION      -BANGALORE</v>
          </cell>
          <cell r="G877">
            <v>5900</v>
          </cell>
          <cell r="I877">
            <v>5900</v>
          </cell>
          <cell r="J877">
            <v>0</v>
          </cell>
          <cell r="K877">
            <v>5900</v>
          </cell>
        </row>
        <row r="878">
          <cell r="C878" t="str">
            <v xml:space="preserve">            INCORP ADVISORY SERVICES PRIVATE LIMITED -BANGALORE</v>
          </cell>
          <cell r="E878">
            <v>261900</v>
          </cell>
          <cell r="F878">
            <v>94500</v>
          </cell>
          <cell r="I878">
            <v>167400</v>
          </cell>
          <cell r="J878">
            <v>0</v>
          </cell>
          <cell r="K878">
            <v>167400</v>
          </cell>
        </row>
        <row r="879">
          <cell r="C879" t="str">
            <v xml:space="preserve">            INDIA LABELS                                                                                        </v>
          </cell>
          <cell r="F879">
            <v>22420</v>
          </cell>
          <cell r="G879">
            <v>22420</v>
          </cell>
          <cell r="J879">
            <v>0</v>
          </cell>
          <cell r="K879">
            <v>0</v>
          </cell>
        </row>
        <row r="880">
          <cell r="C880" t="str">
            <v xml:space="preserve">            INNOVATIVE SOLUTIONS          -MYSORE</v>
          </cell>
          <cell r="E880">
            <v>1</v>
          </cell>
          <cell r="F880">
            <v>1</v>
          </cell>
          <cell r="J880">
            <v>0</v>
          </cell>
          <cell r="K880">
            <v>0</v>
          </cell>
        </row>
        <row r="881">
          <cell r="C881" t="str">
            <v xml:space="preserve">            INTERTEK INDIA PVT LTD        -BANGALORE</v>
          </cell>
          <cell r="E881">
            <v>53291.71</v>
          </cell>
          <cell r="F881">
            <v>232289.86</v>
          </cell>
          <cell r="G881">
            <v>192164.12</v>
          </cell>
          <cell r="I881">
            <v>13165.97</v>
          </cell>
          <cell r="J881">
            <v>0</v>
          </cell>
          <cell r="K881">
            <v>13165.97</v>
          </cell>
        </row>
        <row r="882">
          <cell r="C882" t="str">
            <v xml:space="preserve">            JAI MARUTHI REFILLING SERVICE -BANGALORE</v>
          </cell>
          <cell r="E882">
            <v>7847</v>
          </cell>
          <cell r="F882">
            <v>14219</v>
          </cell>
          <cell r="G882">
            <v>11977</v>
          </cell>
          <cell r="I882">
            <v>5605</v>
          </cell>
          <cell r="J882">
            <v>0</v>
          </cell>
          <cell r="K882">
            <v>5605</v>
          </cell>
        </row>
        <row r="883">
          <cell r="C883" t="str">
            <v xml:space="preserve">            JALARAM ENTERPRISES           -BANAGLORE</v>
          </cell>
          <cell r="E883">
            <v>1.02</v>
          </cell>
          <cell r="F883">
            <v>1.02</v>
          </cell>
          <cell r="J883">
            <v>0</v>
          </cell>
          <cell r="K883">
            <v>0</v>
          </cell>
        </row>
        <row r="884">
          <cell r="C884" t="str">
            <v xml:space="preserve">            JEEVAN YADAV (EXPENSES) NEW                                                                         </v>
          </cell>
          <cell r="E884">
            <v>48207</v>
          </cell>
          <cell r="F884">
            <v>48207</v>
          </cell>
          <cell r="J884">
            <v>0</v>
          </cell>
          <cell r="K884">
            <v>0</v>
          </cell>
        </row>
        <row r="885">
          <cell r="C885" t="str">
            <v xml:space="preserve">            JITHENDRANATH PAI             -BANAGLORE</v>
          </cell>
          <cell r="E885">
            <v>13216</v>
          </cell>
          <cell r="I885">
            <v>13216</v>
          </cell>
          <cell r="J885">
            <v>0</v>
          </cell>
          <cell r="K885">
            <v>13216</v>
          </cell>
        </row>
        <row r="886">
          <cell r="C886" t="str">
            <v xml:space="preserve">            JYOTHI EMBROIDERY             -BANAGLORE</v>
          </cell>
          <cell r="E886">
            <v>4797</v>
          </cell>
          <cell r="F886">
            <v>4797</v>
          </cell>
          <cell r="J886">
            <v>0</v>
          </cell>
          <cell r="K886">
            <v>0</v>
          </cell>
        </row>
        <row r="887">
          <cell r="C887" t="str">
            <v xml:space="preserve">            K SURYAPRAKASH                -BANAGLORE</v>
          </cell>
          <cell r="D887">
            <v>15000</v>
          </cell>
          <cell r="F887">
            <v>13500</v>
          </cell>
          <cell r="G887">
            <v>13500</v>
          </cell>
          <cell r="H887">
            <v>15000</v>
          </cell>
          <cell r="J887">
            <v>-15000</v>
          </cell>
          <cell r="K887">
            <v>-15000</v>
          </cell>
        </row>
        <row r="888">
          <cell r="C888" t="str">
            <v xml:space="preserve">            K V S FASHIONS                -BANAGLORE</v>
          </cell>
          <cell r="E888">
            <v>0.64</v>
          </cell>
          <cell r="F888">
            <v>0.64</v>
          </cell>
          <cell r="J888">
            <v>0</v>
          </cell>
          <cell r="K888">
            <v>0</v>
          </cell>
        </row>
        <row r="889">
          <cell r="C889" t="str">
            <v xml:space="preserve">            KAY YES ENTERPRISES           -BANGALORE</v>
          </cell>
          <cell r="E889">
            <v>219348.28</v>
          </cell>
          <cell r="F889">
            <v>101428</v>
          </cell>
          <cell r="G889">
            <v>145572</v>
          </cell>
          <cell r="I889">
            <v>263492.28000000003</v>
          </cell>
          <cell r="J889">
            <v>0</v>
          </cell>
          <cell r="K889">
            <v>263492.28000000003</v>
          </cell>
        </row>
        <row r="890">
          <cell r="C890" t="str">
            <v xml:space="preserve">            KHANDELWAL JAIN AND  ASSOCIATES -PUNE</v>
          </cell>
          <cell r="E890">
            <v>545000</v>
          </cell>
          <cell r="I890">
            <v>545000</v>
          </cell>
          <cell r="J890">
            <v>0</v>
          </cell>
          <cell r="K890">
            <v>545000</v>
          </cell>
        </row>
        <row r="891">
          <cell r="C891" t="str">
            <v xml:space="preserve">            KLUB MARKETING                -BANAGLORE</v>
          </cell>
          <cell r="D891">
            <v>23600</v>
          </cell>
          <cell r="H891">
            <v>23600</v>
          </cell>
          <cell r="J891">
            <v>-23600</v>
          </cell>
          <cell r="K891">
            <v>-23600</v>
          </cell>
        </row>
        <row r="892">
          <cell r="C892" t="str">
            <v xml:space="preserve">            KRAFT STUDIO                  -BANAGLORE</v>
          </cell>
          <cell r="E892">
            <v>324000</v>
          </cell>
          <cell r="F892">
            <v>81000</v>
          </cell>
          <cell r="I892">
            <v>243000</v>
          </cell>
          <cell r="J892">
            <v>0</v>
          </cell>
          <cell r="K892">
            <v>243000</v>
          </cell>
        </row>
        <row r="893">
          <cell r="C893" t="str">
            <v xml:space="preserve">            KRISHNA DYEING                -BANAGLORE</v>
          </cell>
          <cell r="E893">
            <v>22995.23</v>
          </cell>
          <cell r="F893">
            <v>36131.230000000003</v>
          </cell>
          <cell r="G893">
            <v>33494</v>
          </cell>
          <cell r="I893">
            <v>20358</v>
          </cell>
          <cell r="J893">
            <v>0</v>
          </cell>
          <cell r="K893">
            <v>20358</v>
          </cell>
        </row>
        <row r="894">
          <cell r="C894" t="str">
            <v xml:space="preserve">            KS SELECTIONS PVT LTD ( ROADSHOW EXPENSES) -DELHI</v>
          </cell>
          <cell r="E894">
            <v>650000</v>
          </cell>
          <cell r="F894">
            <v>650000</v>
          </cell>
          <cell r="J894">
            <v>0</v>
          </cell>
          <cell r="K894">
            <v>0</v>
          </cell>
        </row>
        <row r="895">
          <cell r="C895" t="str">
            <v xml:space="preserve">            KUSHI SPORTS WEAR             -BANGALORE</v>
          </cell>
          <cell r="E895">
            <v>139131.76</v>
          </cell>
          <cell r="F895">
            <v>171986.76</v>
          </cell>
          <cell r="G895">
            <v>32855</v>
          </cell>
          <cell r="J895">
            <v>0</v>
          </cell>
          <cell r="K895">
            <v>0</v>
          </cell>
        </row>
        <row r="896">
          <cell r="C896" t="str">
            <v xml:space="preserve">            LAKHWARA ENTERPRISES          -NEW DELHI</v>
          </cell>
          <cell r="D896">
            <v>2075</v>
          </cell>
          <cell r="H896">
            <v>2075</v>
          </cell>
          <cell r="J896">
            <v>-2075</v>
          </cell>
          <cell r="K896">
            <v>-2075</v>
          </cell>
        </row>
        <row r="897">
          <cell r="C897" t="str">
            <v xml:space="preserve">            LAXMI PLASTOPACK INDIA PVT LTD -BANAGLORE</v>
          </cell>
          <cell r="D897">
            <v>4874.8</v>
          </cell>
          <cell r="F897">
            <v>3372</v>
          </cell>
          <cell r="G897">
            <v>6888.84</v>
          </cell>
          <cell r="H897">
            <v>1357.96</v>
          </cell>
          <cell r="J897">
            <v>-1357.96</v>
          </cell>
          <cell r="K897">
            <v>-1357.96</v>
          </cell>
        </row>
        <row r="898">
          <cell r="C898" t="str">
            <v xml:space="preserve">            LEI REGISTER INDIA PRIVATE LIMITED -SILIGURI</v>
          </cell>
          <cell r="G898">
            <v>4989</v>
          </cell>
          <cell r="I898">
            <v>4989</v>
          </cell>
          <cell r="J898">
            <v>0</v>
          </cell>
          <cell r="K898">
            <v>4989</v>
          </cell>
        </row>
        <row r="899">
          <cell r="C899" t="str">
            <v xml:space="preserve">            LEVEL 10 CREATION             -BANAGLORE</v>
          </cell>
          <cell r="E899">
            <v>0.5</v>
          </cell>
          <cell r="F899">
            <v>0.5</v>
          </cell>
          <cell r="J899">
            <v>0</v>
          </cell>
          <cell r="K899">
            <v>0</v>
          </cell>
        </row>
        <row r="900">
          <cell r="C900" t="str">
            <v xml:space="preserve">            LIGHT SOURCE                  -BANAGLORE</v>
          </cell>
          <cell r="E900">
            <v>4113</v>
          </cell>
          <cell r="F900">
            <v>24898</v>
          </cell>
          <cell r="G900">
            <v>11210</v>
          </cell>
          <cell r="H900">
            <v>9575</v>
          </cell>
          <cell r="J900">
            <v>-9575</v>
          </cell>
          <cell r="K900">
            <v>-9575</v>
          </cell>
        </row>
        <row r="901">
          <cell r="C901" t="str">
            <v xml:space="preserve">            LOGIC ERP SOLUTIONS PVT LTD   -MOHALI</v>
          </cell>
          <cell r="D901">
            <v>13611</v>
          </cell>
          <cell r="F901">
            <v>74105</v>
          </cell>
          <cell r="G901">
            <v>302202</v>
          </cell>
          <cell r="I901">
            <v>214486</v>
          </cell>
          <cell r="J901">
            <v>0</v>
          </cell>
          <cell r="K901">
            <v>214486</v>
          </cell>
        </row>
        <row r="902">
          <cell r="C902" t="str">
            <v xml:space="preserve">            MAHALAXMI BUTTON &amp; THREADS CO                                                                       </v>
          </cell>
          <cell r="F902">
            <v>2006</v>
          </cell>
          <cell r="G902">
            <v>2006</v>
          </cell>
          <cell r="J902">
            <v>0</v>
          </cell>
          <cell r="K902">
            <v>0</v>
          </cell>
        </row>
        <row r="903">
          <cell r="C903" t="str">
            <v xml:space="preserve">            MAKE MY TRIPS                                                                                       </v>
          </cell>
          <cell r="D903">
            <v>0</v>
          </cell>
          <cell r="F903">
            <v>158138</v>
          </cell>
          <cell r="G903">
            <v>150141</v>
          </cell>
          <cell r="H903">
            <v>7997</v>
          </cell>
          <cell r="J903">
            <v>-7997</v>
          </cell>
          <cell r="K903">
            <v>-7997</v>
          </cell>
        </row>
        <row r="904">
          <cell r="C904" t="str">
            <v xml:space="preserve">            MANJUNATHA FUEL STATION       -BANAGLORE</v>
          </cell>
          <cell r="E904">
            <v>45894.5</v>
          </cell>
          <cell r="F904">
            <v>224399.35</v>
          </cell>
          <cell r="G904">
            <v>381839</v>
          </cell>
          <cell r="I904">
            <v>203334.15</v>
          </cell>
          <cell r="J904">
            <v>0</v>
          </cell>
          <cell r="K904">
            <v>203334.15</v>
          </cell>
        </row>
        <row r="905">
          <cell r="C905" t="str">
            <v xml:space="preserve">            MARKS TRANS PRIVATE LIMITED   -CHENNAI</v>
          </cell>
          <cell r="E905">
            <v>203770</v>
          </cell>
          <cell r="I905">
            <v>203770</v>
          </cell>
          <cell r="J905">
            <v>0</v>
          </cell>
          <cell r="K905">
            <v>203770</v>
          </cell>
        </row>
        <row r="906">
          <cell r="C906" t="str">
            <v xml:space="preserve">            MARUTHI CABLE NETWORK                                                                               </v>
          </cell>
          <cell r="E906">
            <v>1650</v>
          </cell>
          <cell r="F906">
            <v>9900</v>
          </cell>
          <cell r="G906">
            <v>8250</v>
          </cell>
          <cell r="J906">
            <v>0</v>
          </cell>
          <cell r="K906">
            <v>0</v>
          </cell>
        </row>
        <row r="907">
          <cell r="C907" t="str">
            <v xml:space="preserve">            MARUTHI ELETRIC UDHYOG        -BANAGLORE</v>
          </cell>
          <cell r="D907">
            <v>23600</v>
          </cell>
          <cell r="H907">
            <v>23600</v>
          </cell>
          <cell r="J907">
            <v>-23600</v>
          </cell>
          <cell r="K907">
            <v>-23600</v>
          </cell>
        </row>
        <row r="908">
          <cell r="C908" t="str">
            <v xml:space="preserve">            MARUTHI MARKETING             -BANAGLORE</v>
          </cell>
          <cell r="E908">
            <v>7450</v>
          </cell>
          <cell r="F908">
            <v>7450</v>
          </cell>
          <cell r="G908">
            <v>8350</v>
          </cell>
          <cell r="I908">
            <v>8350</v>
          </cell>
          <cell r="J908">
            <v>0</v>
          </cell>
          <cell r="K908">
            <v>8350</v>
          </cell>
        </row>
        <row r="909">
          <cell r="C909" t="str">
            <v xml:space="preserve">            MASTER ENTERPRISES            -BANAGLORE</v>
          </cell>
          <cell r="E909">
            <v>10620</v>
          </cell>
          <cell r="I909">
            <v>10620</v>
          </cell>
          <cell r="J909">
            <v>0</v>
          </cell>
          <cell r="K909">
            <v>10620</v>
          </cell>
        </row>
        <row r="910">
          <cell r="C910" t="str">
            <v xml:space="preserve">            MATAJI HARDWARES &amp; ELECTRICALS -BANGALORE</v>
          </cell>
          <cell r="E910">
            <v>3668</v>
          </cell>
          <cell r="G910">
            <v>10242.4</v>
          </cell>
          <cell r="I910">
            <v>13910.4</v>
          </cell>
          <cell r="J910">
            <v>0</v>
          </cell>
          <cell r="K910">
            <v>13910.4</v>
          </cell>
        </row>
        <row r="911">
          <cell r="C911" t="str">
            <v xml:space="preserve">            MATHA TOURS AND TRAVELS       -TUMKUR</v>
          </cell>
          <cell r="F911">
            <v>31432</v>
          </cell>
          <cell r="G911">
            <v>75600</v>
          </cell>
          <cell r="I911">
            <v>44168</v>
          </cell>
          <cell r="J911">
            <v>0</v>
          </cell>
          <cell r="K911">
            <v>44168</v>
          </cell>
        </row>
        <row r="912">
          <cell r="C912" t="str">
            <v xml:space="preserve">            MATHRUSHREE ARTS              -BANGALORE</v>
          </cell>
          <cell r="F912">
            <v>6000</v>
          </cell>
          <cell r="G912">
            <v>4400</v>
          </cell>
          <cell r="H912">
            <v>1600</v>
          </cell>
          <cell r="J912">
            <v>-1600</v>
          </cell>
          <cell r="K912">
            <v>-1600</v>
          </cell>
        </row>
        <row r="913">
          <cell r="C913" t="str">
            <v xml:space="preserve">            METAL SHAPERS                 -BANGALORE</v>
          </cell>
          <cell r="E913">
            <v>10000</v>
          </cell>
          <cell r="I913">
            <v>10000</v>
          </cell>
          <cell r="J913">
            <v>0</v>
          </cell>
          <cell r="K913">
            <v>10000</v>
          </cell>
        </row>
        <row r="914">
          <cell r="C914" t="str">
            <v xml:space="preserve">            METRO  CASH &amp; CARRY INDIA PVT LTD -BANGALORE</v>
          </cell>
          <cell r="E914">
            <v>6386</v>
          </cell>
          <cell r="I914">
            <v>6386</v>
          </cell>
          <cell r="J914">
            <v>0</v>
          </cell>
          <cell r="K914">
            <v>6386</v>
          </cell>
        </row>
        <row r="915">
          <cell r="C915" t="str">
            <v xml:space="preserve">            MODERN TESTING SERVICES (INDIA) PRIVATE LTD -BANGALORE</v>
          </cell>
          <cell r="D915">
            <v>1774</v>
          </cell>
          <cell r="H915">
            <v>1774</v>
          </cell>
          <cell r="J915">
            <v>-1774</v>
          </cell>
          <cell r="K915">
            <v>-1774</v>
          </cell>
        </row>
        <row r="916">
          <cell r="C916" t="str">
            <v xml:space="preserve">            MOHAMMED MAQSOOD              -BANAGLORE</v>
          </cell>
          <cell r="E916">
            <v>1715109</v>
          </cell>
          <cell r="F916">
            <v>467757</v>
          </cell>
          <cell r="G916">
            <v>779595</v>
          </cell>
          <cell r="I916">
            <v>2026947</v>
          </cell>
          <cell r="J916">
            <v>0</v>
          </cell>
          <cell r="K916">
            <v>2026947</v>
          </cell>
        </row>
        <row r="917">
          <cell r="C917" t="str">
            <v xml:space="preserve">            MOHAMMED MASOOD               -BANAGLORE</v>
          </cell>
          <cell r="E917">
            <v>1715109</v>
          </cell>
          <cell r="F917">
            <v>467757</v>
          </cell>
          <cell r="G917">
            <v>779595</v>
          </cell>
          <cell r="I917">
            <v>2026947</v>
          </cell>
          <cell r="J917">
            <v>0</v>
          </cell>
          <cell r="K917">
            <v>2026947</v>
          </cell>
        </row>
        <row r="918">
          <cell r="C918" t="str">
            <v xml:space="preserve">            MOTHERLAND GARMENTS (PVT) LTD (CREDITOR AC) -BANAGLORE</v>
          </cell>
          <cell r="E918">
            <v>202498</v>
          </cell>
          <cell r="I918">
            <v>202498</v>
          </cell>
          <cell r="J918">
            <v>0</v>
          </cell>
          <cell r="K918">
            <v>202498</v>
          </cell>
        </row>
        <row r="919">
          <cell r="C919" t="str">
            <v xml:space="preserve">            MRL LOGISTICS                 -CHENNAI</v>
          </cell>
          <cell r="F919">
            <v>2610</v>
          </cell>
          <cell r="H919">
            <v>2610</v>
          </cell>
          <cell r="J919">
            <v>-2610</v>
          </cell>
          <cell r="K919">
            <v>-2610</v>
          </cell>
        </row>
        <row r="920">
          <cell r="C920" t="str">
            <v xml:space="preserve">            MSEDL                         -PUNE</v>
          </cell>
          <cell r="D920">
            <v>2000</v>
          </cell>
          <cell r="H920">
            <v>2000</v>
          </cell>
          <cell r="J920">
            <v>-2000</v>
          </cell>
          <cell r="K920">
            <v>-2000</v>
          </cell>
        </row>
        <row r="921">
          <cell r="C921" t="str">
            <v xml:space="preserve">            NANDI FAB TECH                -BANAGLORE</v>
          </cell>
          <cell r="E921">
            <v>28261</v>
          </cell>
          <cell r="F921">
            <v>68317</v>
          </cell>
          <cell r="G921">
            <v>40002</v>
          </cell>
          <cell r="H921">
            <v>54</v>
          </cell>
          <cell r="J921">
            <v>-54</v>
          </cell>
          <cell r="K921">
            <v>-54</v>
          </cell>
        </row>
        <row r="922">
          <cell r="C922" t="str">
            <v xml:space="preserve">            NATIONAL AVIATION COMPANY                                                                           </v>
          </cell>
          <cell r="E922">
            <v>22462</v>
          </cell>
          <cell r="I922">
            <v>22462</v>
          </cell>
          <cell r="J922">
            <v>0</v>
          </cell>
          <cell r="K922">
            <v>22462</v>
          </cell>
        </row>
        <row r="923">
          <cell r="C923" t="str">
            <v xml:space="preserve">            NAVNIRMAN  MEDIA PUBLICITY    -PACHAKULA</v>
          </cell>
          <cell r="E923">
            <v>100000.07</v>
          </cell>
          <cell r="I923">
            <v>100000.07</v>
          </cell>
          <cell r="J923">
            <v>0</v>
          </cell>
          <cell r="K923">
            <v>100000.07</v>
          </cell>
        </row>
        <row r="924">
          <cell r="C924" t="str">
            <v xml:space="preserve">            NEXSSYS                                                                                             </v>
          </cell>
          <cell r="E924">
            <v>84100</v>
          </cell>
          <cell r="I924">
            <v>84100</v>
          </cell>
          <cell r="J924">
            <v>0</v>
          </cell>
          <cell r="K924">
            <v>84100</v>
          </cell>
        </row>
        <row r="925">
          <cell r="C925" t="str">
            <v xml:space="preserve">            NEXUSONE EXPRESS PVT LTD      -BANGALORE</v>
          </cell>
          <cell r="E925">
            <v>4112</v>
          </cell>
          <cell r="F925">
            <v>37830</v>
          </cell>
          <cell r="G925">
            <v>55029.2</v>
          </cell>
          <cell r="I925">
            <v>21311.200000000001</v>
          </cell>
          <cell r="J925">
            <v>0</v>
          </cell>
          <cell r="K925">
            <v>21311.200000000001</v>
          </cell>
        </row>
        <row r="926">
          <cell r="C926" t="str">
            <v xml:space="preserve">            NISHI ARTS                                                                                          </v>
          </cell>
          <cell r="G926">
            <v>72251.899999999994</v>
          </cell>
          <cell r="I926">
            <v>72251.899999999994</v>
          </cell>
          <cell r="J926">
            <v>0</v>
          </cell>
          <cell r="K926">
            <v>72251.899999999994</v>
          </cell>
        </row>
        <row r="927">
          <cell r="C927" t="str">
            <v xml:space="preserve">            OLYMPIC SPORTING CO- CREDITORS -BANGLORE</v>
          </cell>
          <cell r="E927">
            <v>27140</v>
          </cell>
          <cell r="I927">
            <v>27140</v>
          </cell>
          <cell r="J927">
            <v>0</v>
          </cell>
          <cell r="K927">
            <v>27140</v>
          </cell>
        </row>
        <row r="928">
          <cell r="C928" t="str">
            <v xml:space="preserve">            OM SHAKTHI ENTERPRISES        -BANAGLORE</v>
          </cell>
          <cell r="E928">
            <v>6280</v>
          </cell>
          <cell r="I928">
            <v>6280</v>
          </cell>
          <cell r="J928">
            <v>0</v>
          </cell>
          <cell r="K928">
            <v>6280</v>
          </cell>
        </row>
        <row r="929">
          <cell r="C929" t="str">
            <v xml:space="preserve">            OSPREY SECURITY SOLUTIONS     -BANAGLORE</v>
          </cell>
          <cell r="E929">
            <v>488575.83</v>
          </cell>
          <cell r="F929">
            <v>701328</v>
          </cell>
          <cell r="G929">
            <v>535152</v>
          </cell>
          <cell r="I929">
            <v>322399.83</v>
          </cell>
          <cell r="J929">
            <v>0</v>
          </cell>
          <cell r="K929">
            <v>322399.83</v>
          </cell>
        </row>
        <row r="930">
          <cell r="C930" t="str">
            <v xml:space="preserve">            PAP PEST CONTROL SERVICE      -BANGALORE</v>
          </cell>
          <cell r="F930">
            <v>4484</v>
          </cell>
          <cell r="G930">
            <v>13452</v>
          </cell>
          <cell r="I930">
            <v>8968</v>
          </cell>
          <cell r="J930">
            <v>0</v>
          </cell>
          <cell r="K930">
            <v>8968</v>
          </cell>
        </row>
        <row r="931">
          <cell r="C931" t="str">
            <v xml:space="preserve">            PAVAN COMPUTECH               -BANAGLORE</v>
          </cell>
          <cell r="E931">
            <v>0.9</v>
          </cell>
          <cell r="F931">
            <v>0.9</v>
          </cell>
          <cell r="J931">
            <v>0</v>
          </cell>
          <cell r="K931">
            <v>0</v>
          </cell>
        </row>
        <row r="932">
          <cell r="C932" t="str">
            <v xml:space="preserve">            PHONOGRAPHIC PERFORMANCE LTD  -PUNE</v>
          </cell>
          <cell r="D932">
            <v>3717</v>
          </cell>
          <cell r="H932">
            <v>3717</v>
          </cell>
          <cell r="J932">
            <v>-3717</v>
          </cell>
          <cell r="K932">
            <v>-3717</v>
          </cell>
        </row>
        <row r="933">
          <cell r="C933" t="str">
            <v xml:space="preserve">            PORTER (SMARTSHIFT LOGISTICS) -BANAGLORE</v>
          </cell>
          <cell r="D933">
            <v>20000</v>
          </cell>
          <cell r="F933">
            <v>64000</v>
          </cell>
          <cell r="G933">
            <v>80282</v>
          </cell>
          <cell r="H933">
            <v>3718</v>
          </cell>
          <cell r="J933">
            <v>-3718</v>
          </cell>
          <cell r="K933">
            <v>-3718</v>
          </cell>
        </row>
        <row r="934">
          <cell r="C934" t="str">
            <v xml:space="preserve">            PRERANA MOTORS (P) LTD        -BANGALORE</v>
          </cell>
          <cell r="F934">
            <v>10616</v>
          </cell>
          <cell r="G934">
            <v>10615.93</v>
          </cell>
          <cell r="H934">
            <v>7.0000000000000007E-2</v>
          </cell>
          <cell r="J934">
            <v>-7.0000000000000007E-2</v>
          </cell>
          <cell r="K934">
            <v>-7.0000000000000007E-2</v>
          </cell>
        </row>
        <row r="935">
          <cell r="C935" t="str">
            <v xml:space="preserve">            PRISM INTERNATIONAL           -BANAGLORE</v>
          </cell>
          <cell r="E935">
            <v>40000</v>
          </cell>
          <cell r="I935">
            <v>40000</v>
          </cell>
          <cell r="J935">
            <v>0</v>
          </cell>
          <cell r="K935">
            <v>40000</v>
          </cell>
        </row>
        <row r="936">
          <cell r="C936" t="str">
            <v xml:space="preserve">            PUSHPENDER - EXPENSES                                                                               </v>
          </cell>
          <cell r="E936">
            <v>7590</v>
          </cell>
          <cell r="F936">
            <v>225000</v>
          </cell>
          <cell r="G936">
            <v>214924</v>
          </cell>
          <cell r="H936">
            <v>2486</v>
          </cell>
          <cell r="J936">
            <v>-2486</v>
          </cell>
          <cell r="K936">
            <v>-2486</v>
          </cell>
        </row>
        <row r="937">
          <cell r="C937" t="str">
            <v xml:space="preserve">            QUALITY HYDRAULIC SOLUTIONS                                                                         </v>
          </cell>
          <cell r="G937">
            <v>862</v>
          </cell>
          <cell r="I937">
            <v>862</v>
          </cell>
          <cell r="J937">
            <v>0</v>
          </cell>
          <cell r="K937">
            <v>862</v>
          </cell>
        </row>
        <row r="938">
          <cell r="C938" t="str">
            <v xml:space="preserve">            QUICK TECH                    -BANAGLORE</v>
          </cell>
          <cell r="E938">
            <v>3900</v>
          </cell>
          <cell r="I938">
            <v>3900</v>
          </cell>
          <cell r="J938">
            <v>0</v>
          </cell>
          <cell r="K938">
            <v>3900</v>
          </cell>
        </row>
        <row r="939">
          <cell r="C939" t="str">
            <v xml:space="preserve">            R J CREATION VISUAL           -LUCKNOW</v>
          </cell>
          <cell r="D939">
            <v>9732</v>
          </cell>
          <cell r="H939">
            <v>9732</v>
          </cell>
          <cell r="J939">
            <v>-9732</v>
          </cell>
          <cell r="K939">
            <v>-9732</v>
          </cell>
        </row>
        <row r="940">
          <cell r="C940" t="str">
            <v xml:space="preserve">            R.R.FASHION                   -BANGALORE</v>
          </cell>
          <cell r="E940">
            <v>577039</v>
          </cell>
          <cell r="F940">
            <v>655195</v>
          </cell>
          <cell r="G940">
            <v>78156</v>
          </cell>
          <cell r="J940">
            <v>0</v>
          </cell>
          <cell r="K940">
            <v>0</v>
          </cell>
        </row>
        <row r="941">
          <cell r="C941" t="str">
            <v xml:space="preserve">            RED CHERRY HR SOLUTIONS       -BANAGLORE</v>
          </cell>
          <cell r="G941">
            <v>32400</v>
          </cell>
          <cell r="I941">
            <v>32400</v>
          </cell>
          <cell r="J941">
            <v>0</v>
          </cell>
          <cell r="K941">
            <v>32400</v>
          </cell>
        </row>
        <row r="942">
          <cell r="C942" t="str">
            <v xml:space="preserve">            RED SCOOTER EVENTS            -MUMBAI</v>
          </cell>
          <cell r="E942">
            <v>8000</v>
          </cell>
          <cell r="F942">
            <v>8000</v>
          </cell>
          <cell r="J942">
            <v>0</v>
          </cell>
          <cell r="K942">
            <v>0</v>
          </cell>
        </row>
        <row r="943">
          <cell r="C943" t="str">
            <v xml:space="preserve">            RHEMS INDUSTRIES              -CHE NNAI</v>
          </cell>
          <cell r="E943">
            <v>709</v>
          </cell>
          <cell r="I943">
            <v>709</v>
          </cell>
          <cell r="J943">
            <v>0</v>
          </cell>
          <cell r="K943">
            <v>709</v>
          </cell>
        </row>
        <row r="944">
          <cell r="C944" t="str">
            <v xml:space="preserve">            RITECK PERIPHERALS            -BANGALORE</v>
          </cell>
          <cell r="G944">
            <v>2714</v>
          </cell>
          <cell r="I944">
            <v>2714</v>
          </cell>
          <cell r="J944">
            <v>0</v>
          </cell>
          <cell r="K944">
            <v>2714</v>
          </cell>
        </row>
        <row r="945">
          <cell r="C945" t="str">
            <v xml:space="preserve">            ROOTS MULTICLEAN LTD(BLR)     -BANGALORE</v>
          </cell>
          <cell r="F945">
            <v>3540</v>
          </cell>
          <cell r="G945">
            <v>7080</v>
          </cell>
          <cell r="I945">
            <v>3540</v>
          </cell>
          <cell r="J945">
            <v>0</v>
          </cell>
          <cell r="K945">
            <v>3540</v>
          </cell>
        </row>
        <row r="946">
          <cell r="C946" t="str">
            <v xml:space="preserve">            ROYAL EMBROIDERY THREADS PVT LTD (BLR) -BANGALORE</v>
          </cell>
          <cell r="F946">
            <v>5044</v>
          </cell>
          <cell r="G946">
            <v>5845.04</v>
          </cell>
          <cell r="I946">
            <v>801.04</v>
          </cell>
          <cell r="J946">
            <v>0</v>
          </cell>
          <cell r="K946">
            <v>801.04</v>
          </cell>
        </row>
        <row r="947">
          <cell r="C947" t="str">
            <v xml:space="preserve">            S R ELECTRICALS               -BANAGLORE</v>
          </cell>
          <cell r="E947">
            <v>23600</v>
          </cell>
          <cell r="F947">
            <v>23600</v>
          </cell>
          <cell r="J947">
            <v>0</v>
          </cell>
          <cell r="K947">
            <v>0</v>
          </cell>
        </row>
        <row r="948">
          <cell r="C948" t="str">
            <v xml:space="preserve">            S V ASSOCIATES MANAGEMENT CONSULTANCY PVT LTD -BANGALORE</v>
          </cell>
          <cell r="E948">
            <v>8433</v>
          </cell>
          <cell r="I948">
            <v>8433</v>
          </cell>
          <cell r="J948">
            <v>0</v>
          </cell>
          <cell r="K948">
            <v>8433</v>
          </cell>
        </row>
        <row r="949">
          <cell r="C949" t="str">
            <v xml:space="preserve">            S.L.N TOURS AND TRAVELS       -TUMAKURU</v>
          </cell>
          <cell r="F949">
            <v>93800</v>
          </cell>
          <cell r="G949">
            <v>197660</v>
          </cell>
          <cell r="I949">
            <v>103860</v>
          </cell>
          <cell r="J949">
            <v>0</v>
          </cell>
          <cell r="K949">
            <v>103860</v>
          </cell>
        </row>
        <row r="950">
          <cell r="C950" t="str">
            <v xml:space="preserve">            S.L.V. TOURS AND TRAVELS      -TUMAKURU</v>
          </cell>
          <cell r="E950">
            <v>87086</v>
          </cell>
          <cell r="F950">
            <v>795386</v>
          </cell>
          <cell r="G950">
            <v>708300</v>
          </cell>
          <cell r="J950">
            <v>0</v>
          </cell>
          <cell r="K950">
            <v>0</v>
          </cell>
        </row>
        <row r="951">
          <cell r="C951" t="str">
            <v xml:space="preserve">            S.R.GARMENTS                  -BANGALORE</v>
          </cell>
          <cell r="F951">
            <v>173251.8</v>
          </cell>
          <cell r="G951">
            <v>173251.8</v>
          </cell>
          <cell r="J951">
            <v>0</v>
          </cell>
          <cell r="K951">
            <v>0</v>
          </cell>
        </row>
        <row r="952">
          <cell r="C952" t="str">
            <v xml:space="preserve">            S.V.S TOURS AND TRAVELS       -TUMKUR</v>
          </cell>
          <cell r="E952">
            <v>70000</v>
          </cell>
          <cell r="F952">
            <v>420000</v>
          </cell>
          <cell r="G952">
            <v>417200</v>
          </cell>
          <cell r="I952">
            <v>67200</v>
          </cell>
          <cell r="J952">
            <v>0</v>
          </cell>
          <cell r="K952">
            <v>67200</v>
          </cell>
        </row>
        <row r="953">
          <cell r="C953" t="str">
            <v xml:space="preserve">            SAFE EXPRESS PVT LTD          -NEWDELHI</v>
          </cell>
          <cell r="D953">
            <v>5480.72</v>
          </cell>
          <cell r="H953">
            <v>5480.72</v>
          </cell>
          <cell r="J953">
            <v>-5480.72</v>
          </cell>
          <cell r="K953">
            <v>-5480.72</v>
          </cell>
        </row>
        <row r="954">
          <cell r="C954" t="str">
            <v xml:space="preserve">            SAGARIKA SAHU- DESIGN-TRAVELLING EXPENSES                                                           </v>
          </cell>
          <cell r="D954">
            <v>1439</v>
          </cell>
          <cell r="H954">
            <v>1439</v>
          </cell>
          <cell r="J954">
            <v>-1439</v>
          </cell>
          <cell r="K954">
            <v>-1439</v>
          </cell>
        </row>
        <row r="955">
          <cell r="C955" t="str">
            <v xml:space="preserve">            SAI BABA TYRES                -BANAGLORE</v>
          </cell>
          <cell r="E955">
            <v>28050</v>
          </cell>
          <cell r="I955">
            <v>28050</v>
          </cell>
          <cell r="J955">
            <v>0</v>
          </cell>
          <cell r="K955">
            <v>28050</v>
          </cell>
        </row>
        <row r="956">
          <cell r="C956" t="str">
            <v xml:space="preserve">            SAI ENVIRO TECH               -ANKOLA</v>
          </cell>
          <cell r="D956">
            <v>17700</v>
          </cell>
          <cell r="H956">
            <v>17700</v>
          </cell>
          <cell r="J956">
            <v>-17700</v>
          </cell>
          <cell r="K956">
            <v>-17700</v>
          </cell>
        </row>
        <row r="957">
          <cell r="C957" t="str">
            <v xml:space="preserve">            SAKETH AUTOMOBILES                                                                                  </v>
          </cell>
          <cell r="G957">
            <v>6721.96</v>
          </cell>
          <cell r="I957">
            <v>6721.96</v>
          </cell>
          <cell r="J957">
            <v>0</v>
          </cell>
          <cell r="K957">
            <v>6721.96</v>
          </cell>
        </row>
        <row r="958">
          <cell r="C958" t="str">
            <v xml:space="preserve">            SAKHO ENTERPRISES             -BANGALORE</v>
          </cell>
          <cell r="D958">
            <v>12853</v>
          </cell>
          <cell r="H958">
            <v>12853</v>
          </cell>
          <cell r="J958">
            <v>-12853</v>
          </cell>
          <cell r="K958">
            <v>-12853</v>
          </cell>
        </row>
        <row r="959">
          <cell r="C959" t="str">
            <v xml:space="preserve">            SARVIN PRINTERS PVT LTD       -NASHIK</v>
          </cell>
          <cell r="E959">
            <v>44488</v>
          </cell>
          <cell r="F959">
            <v>30682</v>
          </cell>
          <cell r="G959">
            <v>30680</v>
          </cell>
          <cell r="I959">
            <v>44486</v>
          </cell>
          <cell r="J959">
            <v>0</v>
          </cell>
          <cell r="K959">
            <v>44486</v>
          </cell>
        </row>
        <row r="960">
          <cell r="C960" t="str">
            <v xml:space="preserve">            SECUREMENT PACKAGING PVT LTD  -AHMEDABAD</v>
          </cell>
          <cell r="E960">
            <v>45792</v>
          </cell>
          <cell r="I960">
            <v>45792</v>
          </cell>
          <cell r="J960">
            <v>0</v>
          </cell>
          <cell r="K960">
            <v>45792</v>
          </cell>
        </row>
        <row r="961">
          <cell r="C961" t="str">
            <v xml:space="preserve">            SHAKTHI TRADING COMPANY       -BANAGLORE</v>
          </cell>
          <cell r="E961">
            <v>29932</v>
          </cell>
          <cell r="F961">
            <v>678790</v>
          </cell>
          <cell r="G961">
            <v>650000</v>
          </cell>
          <cell r="I961">
            <v>1142</v>
          </cell>
          <cell r="J961">
            <v>0</v>
          </cell>
          <cell r="K961">
            <v>1142</v>
          </cell>
        </row>
        <row r="962">
          <cell r="C962" t="str">
            <v xml:space="preserve">            SHAM ALLUMINIUM FABRICATORS   -BANAGLORE</v>
          </cell>
          <cell r="D962">
            <v>10000</v>
          </cell>
          <cell r="F962">
            <v>65000</v>
          </cell>
          <cell r="H962">
            <v>75000</v>
          </cell>
          <cell r="J962">
            <v>-75000</v>
          </cell>
          <cell r="K962">
            <v>-75000</v>
          </cell>
        </row>
        <row r="963">
          <cell r="C963" t="str">
            <v xml:space="preserve">            SHASTIK TEX                                                                                         </v>
          </cell>
          <cell r="F963">
            <v>24255</v>
          </cell>
          <cell r="G963">
            <v>24255</v>
          </cell>
          <cell r="J963">
            <v>0</v>
          </cell>
          <cell r="K963">
            <v>0</v>
          </cell>
        </row>
        <row r="964">
          <cell r="C964" t="str">
            <v xml:space="preserve">            SHIVALAYA GRAPHIC             -DELHI</v>
          </cell>
          <cell r="E964">
            <v>142328.15</v>
          </cell>
          <cell r="G964">
            <v>74789.62</v>
          </cell>
          <cell r="I964">
            <v>217117.77</v>
          </cell>
          <cell r="J964">
            <v>0</v>
          </cell>
          <cell r="K964">
            <v>217117.77</v>
          </cell>
        </row>
        <row r="965">
          <cell r="C965" t="str">
            <v xml:space="preserve">            SHIVAM ENTERPRISES            -MUMBAI</v>
          </cell>
          <cell r="G965">
            <v>6838</v>
          </cell>
          <cell r="I965">
            <v>6838</v>
          </cell>
          <cell r="J965">
            <v>0</v>
          </cell>
          <cell r="K965">
            <v>6838</v>
          </cell>
        </row>
        <row r="966">
          <cell r="C966" t="str">
            <v xml:space="preserve">            SHREE HANUMAN TEXTILE PRINTING -BANGALORE</v>
          </cell>
          <cell r="F966">
            <v>60022</v>
          </cell>
          <cell r="G966">
            <v>83001</v>
          </cell>
          <cell r="I966">
            <v>22979</v>
          </cell>
          <cell r="J966">
            <v>0</v>
          </cell>
          <cell r="K966">
            <v>22979</v>
          </cell>
        </row>
        <row r="967">
          <cell r="C967" t="str">
            <v xml:space="preserve">            SHRINIVAS                     -BANAGLORE</v>
          </cell>
          <cell r="D967">
            <v>2580</v>
          </cell>
          <cell r="H967">
            <v>2580</v>
          </cell>
          <cell r="J967">
            <v>-2580</v>
          </cell>
          <cell r="K967">
            <v>-2580</v>
          </cell>
        </row>
        <row r="968">
          <cell r="C968" t="str">
            <v xml:space="preserve">            SHUTTER SPEED                 -BANAGLORE</v>
          </cell>
          <cell r="F968">
            <v>225000</v>
          </cell>
          <cell r="G968">
            <v>241352</v>
          </cell>
          <cell r="I968">
            <v>16352</v>
          </cell>
          <cell r="J968">
            <v>0</v>
          </cell>
          <cell r="K968">
            <v>16352</v>
          </cell>
        </row>
        <row r="969">
          <cell r="C969" t="str">
            <v xml:space="preserve">            SLN ENTERPRISES               -BANAGLORE</v>
          </cell>
          <cell r="E969">
            <v>2654</v>
          </cell>
          <cell r="I969">
            <v>2654</v>
          </cell>
          <cell r="J969">
            <v>0</v>
          </cell>
          <cell r="K969">
            <v>2654</v>
          </cell>
        </row>
        <row r="970">
          <cell r="C970" t="str">
            <v xml:space="preserve">            SLN FASHIONS                  -BANAGLORE</v>
          </cell>
          <cell r="E970">
            <v>4926</v>
          </cell>
          <cell r="I970">
            <v>4926</v>
          </cell>
          <cell r="J970">
            <v>0</v>
          </cell>
          <cell r="K970">
            <v>4926</v>
          </cell>
        </row>
        <row r="971">
          <cell r="C971" t="str">
            <v xml:space="preserve">            SLV WASH TECH                 -BANAGLORE</v>
          </cell>
          <cell r="E971">
            <v>4</v>
          </cell>
          <cell r="F971">
            <v>4</v>
          </cell>
          <cell r="J971">
            <v>0</v>
          </cell>
          <cell r="K971">
            <v>0</v>
          </cell>
        </row>
        <row r="972">
          <cell r="C972" t="str">
            <v xml:space="preserve">            SMS APPARELS                  -BANGALORE</v>
          </cell>
          <cell r="E972">
            <v>110564</v>
          </cell>
          <cell r="F972">
            <v>911503</v>
          </cell>
          <cell r="G972">
            <v>834794</v>
          </cell>
          <cell r="I972">
            <v>33855</v>
          </cell>
          <cell r="J972">
            <v>0</v>
          </cell>
          <cell r="K972">
            <v>33855</v>
          </cell>
        </row>
        <row r="973">
          <cell r="C973" t="str">
            <v xml:space="preserve">            SMS CREATIONS                 -BANAGLORE</v>
          </cell>
          <cell r="E973">
            <v>222886</v>
          </cell>
          <cell r="I973">
            <v>222886</v>
          </cell>
          <cell r="J973">
            <v>0</v>
          </cell>
          <cell r="K973">
            <v>222886</v>
          </cell>
        </row>
        <row r="974">
          <cell r="C974" t="str">
            <v xml:space="preserve">            SNEHA HI TECH PRODUCTS &amp; TEST HOUSE -BANGALORE</v>
          </cell>
          <cell r="F974">
            <v>7257</v>
          </cell>
          <cell r="G974">
            <v>7257</v>
          </cell>
          <cell r="J974">
            <v>0</v>
          </cell>
          <cell r="K974">
            <v>0</v>
          </cell>
        </row>
        <row r="975">
          <cell r="C975" t="str">
            <v xml:space="preserve">            SOURABH GOSWAMI - INCENTIVES                                                                        </v>
          </cell>
          <cell r="D975">
            <v>20000</v>
          </cell>
          <cell r="H975">
            <v>20000</v>
          </cell>
          <cell r="J975">
            <v>-20000</v>
          </cell>
          <cell r="K975">
            <v>-20000</v>
          </cell>
        </row>
        <row r="976">
          <cell r="C976" t="str">
            <v xml:space="preserve">            SOURABH GOSWAMI - T BASE EXPENSES                                                                   </v>
          </cell>
          <cell r="D976">
            <v>6177</v>
          </cell>
          <cell r="F976">
            <v>175000</v>
          </cell>
          <cell r="G976">
            <v>173589</v>
          </cell>
          <cell r="H976">
            <v>7588</v>
          </cell>
          <cell r="J976">
            <v>-7588</v>
          </cell>
          <cell r="K976">
            <v>-7588</v>
          </cell>
        </row>
        <row r="977">
          <cell r="C977" t="str">
            <v xml:space="preserve">            SOUTHWAYS SYSTEMS             -BANAGLORE</v>
          </cell>
          <cell r="E977">
            <v>5576.62</v>
          </cell>
          <cell r="F977">
            <v>29566.42</v>
          </cell>
          <cell r="G977">
            <v>35937.800000000003</v>
          </cell>
          <cell r="I977">
            <v>11948</v>
          </cell>
          <cell r="J977">
            <v>0</v>
          </cell>
          <cell r="K977">
            <v>11948</v>
          </cell>
        </row>
        <row r="978">
          <cell r="C978" t="str">
            <v xml:space="preserve">            SPICEJET CARGO                                                                                      </v>
          </cell>
          <cell r="E978">
            <v>0.17</v>
          </cell>
          <cell r="I978">
            <v>0.17</v>
          </cell>
          <cell r="J978">
            <v>0</v>
          </cell>
          <cell r="K978">
            <v>0.17</v>
          </cell>
        </row>
        <row r="979">
          <cell r="C979" t="str">
            <v xml:space="preserve">            SREE SHILPAM  EMBROIDERY      -BANGALORE</v>
          </cell>
          <cell r="E979">
            <v>299405</v>
          </cell>
          <cell r="F979">
            <v>277142</v>
          </cell>
          <cell r="G979">
            <v>137743.79999999999</v>
          </cell>
          <cell r="I979">
            <v>160006.79999999999</v>
          </cell>
          <cell r="J979">
            <v>0</v>
          </cell>
          <cell r="K979">
            <v>160006.79999999999</v>
          </cell>
        </row>
        <row r="980">
          <cell r="C980" t="str">
            <v xml:space="preserve">            SREERAMA TYRES                -TUMKUR</v>
          </cell>
          <cell r="G980">
            <v>15200</v>
          </cell>
          <cell r="I980">
            <v>15200</v>
          </cell>
          <cell r="J980">
            <v>0</v>
          </cell>
          <cell r="K980">
            <v>15200</v>
          </cell>
        </row>
        <row r="981">
          <cell r="C981" t="str">
            <v xml:space="preserve">            SRI BALAJI ENTERPRISES -NELAMANGALA -BANGALORE RURAL</v>
          </cell>
          <cell r="D981">
            <v>5916</v>
          </cell>
          <cell r="H981">
            <v>5916</v>
          </cell>
          <cell r="J981">
            <v>-5916</v>
          </cell>
          <cell r="K981">
            <v>-5916</v>
          </cell>
        </row>
        <row r="982">
          <cell r="C982" t="str">
            <v xml:space="preserve">            SRI DHARMASHASTHA ENTERPRISES                                                                       </v>
          </cell>
          <cell r="F982">
            <v>6832</v>
          </cell>
          <cell r="G982">
            <v>6832</v>
          </cell>
          <cell r="J982">
            <v>0</v>
          </cell>
          <cell r="K982">
            <v>0</v>
          </cell>
        </row>
        <row r="983">
          <cell r="C983" t="str">
            <v xml:space="preserve">            SRI GURU RAGAVENDRA FASHIONS  -BANAGLORE</v>
          </cell>
          <cell r="E983">
            <v>1000</v>
          </cell>
          <cell r="I983">
            <v>1000</v>
          </cell>
          <cell r="J983">
            <v>0</v>
          </cell>
          <cell r="K983">
            <v>1000</v>
          </cell>
        </row>
        <row r="984">
          <cell r="C984" t="str">
            <v xml:space="preserve">            SRI JS STORE                  -BANAGLORE</v>
          </cell>
          <cell r="E984">
            <v>39560</v>
          </cell>
          <cell r="F984">
            <v>34780</v>
          </cell>
          <cell r="G984">
            <v>93107</v>
          </cell>
          <cell r="I984">
            <v>97887</v>
          </cell>
          <cell r="J984">
            <v>0</v>
          </cell>
          <cell r="K984">
            <v>97887</v>
          </cell>
        </row>
        <row r="985">
          <cell r="C985" t="str">
            <v xml:space="preserve">            SRI KRISHNA INTERNATIONAL                                                                           </v>
          </cell>
          <cell r="F985">
            <v>22102.400000000001</v>
          </cell>
          <cell r="G985">
            <v>22102.400000000001</v>
          </cell>
          <cell r="J985">
            <v>0</v>
          </cell>
          <cell r="K985">
            <v>0</v>
          </cell>
        </row>
        <row r="986">
          <cell r="C986" t="str">
            <v xml:space="preserve">            SRI LAKSHMI VENKATESHWARA GARMENTS -BANAGLORE</v>
          </cell>
          <cell r="E986">
            <v>0.5</v>
          </cell>
          <cell r="F986">
            <v>0.5</v>
          </cell>
          <cell r="J986">
            <v>0</v>
          </cell>
          <cell r="K986">
            <v>0</v>
          </cell>
        </row>
        <row r="987">
          <cell r="C987" t="str">
            <v xml:space="preserve">            SRI MARUTHI DESIGNS &amp; PRINTS  -BANAGLORE</v>
          </cell>
          <cell r="E987">
            <v>7670</v>
          </cell>
          <cell r="I987">
            <v>7670</v>
          </cell>
          <cell r="J987">
            <v>0</v>
          </cell>
          <cell r="K987">
            <v>7670</v>
          </cell>
        </row>
        <row r="988">
          <cell r="C988" t="str">
            <v xml:space="preserve">            SRI MARUTI MEDICAL &amp; GENERAL STORES -BANAGLORE</v>
          </cell>
          <cell r="F988">
            <v>18737</v>
          </cell>
          <cell r="G988">
            <v>18737</v>
          </cell>
          <cell r="J988">
            <v>0</v>
          </cell>
          <cell r="K988">
            <v>0</v>
          </cell>
        </row>
        <row r="989">
          <cell r="C989" t="str">
            <v xml:space="preserve">            STS TRANSLOG SOLUTION LLP     -AHMEDABAD</v>
          </cell>
          <cell r="D989">
            <v>39399</v>
          </cell>
          <cell r="F989">
            <v>131785</v>
          </cell>
          <cell r="G989">
            <v>140009</v>
          </cell>
          <cell r="H989">
            <v>31175</v>
          </cell>
          <cell r="J989">
            <v>-31175</v>
          </cell>
          <cell r="K989">
            <v>-31175</v>
          </cell>
        </row>
        <row r="990">
          <cell r="C990" t="str">
            <v xml:space="preserve">            SUNIL KUMAR - EXPENSES-ASM                                                                          </v>
          </cell>
          <cell r="D990">
            <v>3070</v>
          </cell>
          <cell r="F990">
            <v>110000</v>
          </cell>
          <cell r="G990">
            <v>95000</v>
          </cell>
          <cell r="H990">
            <v>18070</v>
          </cell>
          <cell r="J990">
            <v>-18070</v>
          </cell>
          <cell r="K990">
            <v>-18070</v>
          </cell>
        </row>
        <row r="991">
          <cell r="C991" t="str">
            <v xml:space="preserve">            SUNIL MERCHANDISER ( 578) - EXPENSES                                                                </v>
          </cell>
          <cell r="D991">
            <v>2000</v>
          </cell>
          <cell r="H991">
            <v>2000</v>
          </cell>
          <cell r="J991">
            <v>-2000</v>
          </cell>
          <cell r="K991">
            <v>-2000</v>
          </cell>
        </row>
        <row r="992">
          <cell r="C992" t="str">
            <v xml:space="preserve">            SUNSHINE TEX PROCESS          -TUMKUR</v>
          </cell>
          <cell r="E992">
            <v>901453</v>
          </cell>
          <cell r="F992">
            <v>533965</v>
          </cell>
          <cell r="G992">
            <v>647792.6</v>
          </cell>
          <cell r="I992">
            <v>1015280.6</v>
          </cell>
          <cell r="J992">
            <v>0</v>
          </cell>
          <cell r="K992">
            <v>1015280.6</v>
          </cell>
        </row>
        <row r="993">
          <cell r="C993" t="str">
            <v xml:space="preserve">            SYGNATURE LAB LLP             -BANGALORE</v>
          </cell>
          <cell r="E993">
            <v>46386</v>
          </cell>
          <cell r="F993">
            <v>23193</v>
          </cell>
          <cell r="I993">
            <v>23193</v>
          </cell>
          <cell r="J993">
            <v>0</v>
          </cell>
          <cell r="K993">
            <v>23193</v>
          </cell>
        </row>
        <row r="994">
          <cell r="C994" t="str">
            <v xml:space="preserve">            SYSCOM SERVICE                -BENGALURU</v>
          </cell>
          <cell r="F994">
            <v>1800</v>
          </cell>
          <cell r="G994">
            <v>1800</v>
          </cell>
          <cell r="J994">
            <v>0</v>
          </cell>
          <cell r="K994">
            <v>0</v>
          </cell>
        </row>
        <row r="995">
          <cell r="C995" t="str">
            <v xml:space="preserve">            TAJURBA BUSINESS NETWORK PRIVATE LIMITED -HARYANA</v>
          </cell>
          <cell r="E995">
            <v>18879</v>
          </cell>
          <cell r="I995">
            <v>18879</v>
          </cell>
          <cell r="J995">
            <v>0</v>
          </cell>
          <cell r="K995">
            <v>18879</v>
          </cell>
        </row>
        <row r="996">
          <cell r="C996" t="str">
            <v xml:space="preserve">            TARUNYAHA INDUSTRIES          -BANAGLORE</v>
          </cell>
          <cell r="E996">
            <v>6200</v>
          </cell>
          <cell r="I996">
            <v>6200</v>
          </cell>
          <cell r="J996">
            <v>0</v>
          </cell>
          <cell r="K996">
            <v>6200</v>
          </cell>
        </row>
        <row r="997">
          <cell r="C997" t="str">
            <v xml:space="preserve">            THE CLOTHING MANUFACTURERS ASSOCIATION -MUMBAI</v>
          </cell>
          <cell r="G997">
            <v>11800</v>
          </cell>
          <cell r="I997">
            <v>11800</v>
          </cell>
          <cell r="J997">
            <v>0</v>
          </cell>
          <cell r="K997">
            <v>11800</v>
          </cell>
        </row>
        <row r="998">
          <cell r="C998" t="str">
            <v xml:space="preserve">            THE LUGGAGE BOUTIQUE                                                                                </v>
          </cell>
          <cell r="E998">
            <v>2000</v>
          </cell>
          <cell r="I998">
            <v>2000</v>
          </cell>
          <cell r="J998">
            <v>0</v>
          </cell>
          <cell r="K998">
            <v>2000</v>
          </cell>
        </row>
        <row r="999">
          <cell r="C999" t="str">
            <v xml:space="preserve">            THERMO GLOBAL SERVICES        -BANAGLORE</v>
          </cell>
          <cell r="E999">
            <v>2790</v>
          </cell>
          <cell r="I999">
            <v>2790</v>
          </cell>
          <cell r="J999">
            <v>0</v>
          </cell>
          <cell r="K999">
            <v>2790</v>
          </cell>
        </row>
        <row r="1000">
          <cell r="C1000" t="str">
            <v xml:space="preserve">            TRADE LINK TECHNOLOGIES INDIA PVT L                                                                 </v>
          </cell>
          <cell r="E1000">
            <v>26530.799999999999</v>
          </cell>
          <cell r="G1000">
            <v>0.2</v>
          </cell>
          <cell r="I1000">
            <v>26531</v>
          </cell>
          <cell r="J1000">
            <v>0</v>
          </cell>
          <cell r="K1000">
            <v>26531</v>
          </cell>
        </row>
        <row r="1001">
          <cell r="C1001" t="str">
            <v xml:space="preserve">            TUV RHEINLAND (INDIA) PVT LTD (GURGAON)                                                             </v>
          </cell>
          <cell r="E1001">
            <v>4200</v>
          </cell>
          <cell r="F1001">
            <v>4200</v>
          </cell>
          <cell r="J1001">
            <v>0</v>
          </cell>
          <cell r="K1001">
            <v>0</v>
          </cell>
        </row>
        <row r="1002">
          <cell r="C1002" t="str">
            <v xml:space="preserve">            TUV RHEINLAND (INDIA) PVT LTD -BANGALORE</v>
          </cell>
          <cell r="E1002">
            <v>12385.66</v>
          </cell>
          <cell r="F1002">
            <v>12385.66</v>
          </cell>
          <cell r="J1002">
            <v>0</v>
          </cell>
          <cell r="K1002">
            <v>0</v>
          </cell>
        </row>
        <row r="1003">
          <cell r="C1003" t="str">
            <v xml:space="preserve">            UES SERVICES                  -BANGALORE</v>
          </cell>
          <cell r="E1003">
            <v>9204</v>
          </cell>
          <cell r="I1003">
            <v>9204</v>
          </cell>
          <cell r="J1003">
            <v>0</v>
          </cell>
          <cell r="K1003">
            <v>9204</v>
          </cell>
        </row>
        <row r="1004">
          <cell r="C1004" t="str">
            <v xml:space="preserve">            UNATHI SYSTEMS AND COMMUNICATIONS -BANGALORE</v>
          </cell>
          <cell r="E1004">
            <v>27582.959999999999</v>
          </cell>
          <cell r="I1004">
            <v>27582.959999999999</v>
          </cell>
          <cell r="J1004">
            <v>0</v>
          </cell>
          <cell r="K1004">
            <v>27582.959999999999</v>
          </cell>
        </row>
        <row r="1005">
          <cell r="C1005" t="str">
            <v xml:space="preserve">            UNICOMMERCE ESOLUTIONS PVT LTD -GURGOAN</v>
          </cell>
          <cell r="F1005">
            <v>116000</v>
          </cell>
          <cell r="G1005">
            <v>116000</v>
          </cell>
          <cell r="J1005">
            <v>0</v>
          </cell>
          <cell r="K1005">
            <v>0</v>
          </cell>
        </row>
        <row r="1006">
          <cell r="C1006" t="str">
            <v xml:space="preserve">            UNIK TECHNOLOGYZ              -BANGALORE</v>
          </cell>
          <cell r="E1006">
            <v>151</v>
          </cell>
          <cell r="F1006">
            <v>151</v>
          </cell>
          <cell r="J1006">
            <v>0</v>
          </cell>
          <cell r="K1006">
            <v>0</v>
          </cell>
        </row>
        <row r="1007">
          <cell r="C1007" t="str">
            <v xml:space="preserve">            UNIVERSAL DYEING WORKS        -BANGALORE</v>
          </cell>
          <cell r="E1007">
            <v>2388.8000000000002</v>
          </cell>
          <cell r="G1007">
            <v>9660</v>
          </cell>
          <cell r="I1007">
            <v>12048.8</v>
          </cell>
          <cell r="J1007">
            <v>0</v>
          </cell>
          <cell r="K1007">
            <v>12048.8</v>
          </cell>
        </row>
        <row r="1008">
          <cell r="C1008" t="str">
            <v xml:space="preserve">            UTTAM ENTERPRISES             -BANAGLORE</v>
          </cell>
          <cell r="F1008">
            <v>10019</v>
          </cell>
          <cell r="G1008">
            <v>10019</v>
          </cell>
          <cell r="J1008">
            <v>0</v>
          </cell>
          <cell r="K1008">
            <v>0</v>
          </cell>
        </row>
        <row r="1009">
          <cell r="C1009" t="str">
            <v xml:space="preserve">            V D FASHIONS                  -BANGALORE</v>
          </cell>
          <cell r="E1009">
            <v>404.21</v>
          </cell>
          <cell r="F1009">
            <v>404.21</v>
          </cell>
          <cell r="J1009">
            <v>0</v>
          </cell>
          <cell r="K1009">
            <v>0</v>
          </cell>
        </row>
        <row r="1010">
          <cell r="C1010" t="str">
            <v xml:space="preserve">            V XPRESS                      -MUMBAI</v>
          </cell>
          <cell r="E1010">
            <v>498734.69</v>
          </cell>
          <cell r="F1010">
            <v>64774</v>
          </cell>
          <cell r="I1010">
            <v>433960.69</v>
          </cell>
          <cell r="J1010">
            <v>0</v>
          </cell>
          <cell r="K1010">
            <v>433960.69</v>
          </cell>
        </row>
        <row r="1011">
          <cell r="C1011" t="str">
            <v xml:space="preserve">            VASHKLEEN LAUNDRY SERVICES PVT LTD -BANAGLORE</v>
          </cell>
          <cell r="E1011">
            <v>9710</v>
          </cell>
          <cell r="F1011">
            <v>21523</v>
          </cell>
          <cell r="G1011">
            <v>17798.8</v>
          </cell>
          <cell r="I1011">
            <v>5985.8</v>
          </cell>
          <cell r="J1011">
            <v>0</v>
          </cell>
          <cell r="K1011">
            <v>5985.8</v>
          </cell>
        </row>
        <row r="1012">
          <cell r="C1012" t="str">
            <v xml:space="preserve">            VIJAY DESIGNS                 -BANAGLORE</v>
          </cell>
          <cell r="E1012">
            <v>1333</v>
          </cell>
          <cell r="I1012">
            <v>1333</v>
          </cell>
          <cell r="J1012">
            <v>0</v>
          </cell>
          <cell r="K1012">
            <v>1333</v>
          </cell>
        </row>
        <row r="1013">
          <cell r="C1013" t="str">
            <v xml:space="preserve">            VISHAL ELECTRONICS                                                                                  </v>
          </cell>
          <cell r="F1013">
            <v>1062</v>
          </cell>
          <cell r="G1013">
            <v>1062</v>
          </cell>
          <cell r="J1013">
            <v>0</v>
          </cell>
          <cell r="K1013">
            <v>0</v>
          </cell>
        </row>
        <row r="1014">
          <cell r="C1014" t="str">
            <v xml:space="preserve">            VIVEK TEXTILE PRINTING        -BANGALORE</v>
          </cell>
          <cell r="E1014">
            <v>312782</v>
          </cell>
          <cell r="F1014">
            <v>77306</v>
          </cell>
          <cell r="G1014">
            <v>41421</v>
          </cell>
          <cell r="I1014">
            <v>276897</v>
          </cell>
          <cell r="J1014">
            <v>0</v>
          </cell>
          <cell r="K1014">
            <v>276897</v>
          </cell>
        </row>
        <row r="1015">
          <cell r="C1015" t="str">
            <v xml:space="preserve">            VODA FONE A/C                 -BANGALORE</v>
          </cell>
          <cell r="F1015">
            <v>589</v>
          </cell>
          <cell r="H1015">
            <v>589</v>
          </cell>
          <cell r="J1015">
            <v>-589</v>
          </cell>
          <cell r="K1015">
            <v>-589</v>
          </cell>
        </row>
        <row r="1016">
          <cell r="C1016" t="str">
            <v xml:space="preserve">            WINMAN SOFTWARE INDIA LLP     -MANGALURU</v>
          </cell>
          <cell r="F1016">
            <v>5490</v>
          </cell>
          <cell r="G1016">
            <v>5490</v>
          </cell>
          <cell r="J1016">
            <v>0</v>
          </cell>
          <cell r="K1016">
            <v>0</v>
          </cell>
        </row>
        <row r="1017">
          <cell r="C1017" t="str">
            <v xml:space="preserve">            WONDERFEX PROCESSING PVT LTD  -BANGALORE</v>
          </cell>
          <cell r="E1017">
            <v>755629</v>
          </cell>
          <cell r="F1017">
            <v>1672689</v>
          </cell>
          <cell r="G1017">
            <v>2804046.88</v>
          </cell>
          <cell r="I1017">
            <v>1886986.88</v>
          </cell>
          <cell r="J1017">
            <v>0</v>
          </cell>
          <cell r="K1017">
            <v>1886986.88</v>
          </cell>
        </row>
        <row r="1018">
          <cell r="C1018" t="str">
            <v xml:space="preserve">            YASHAS PEST CONTROL AND ALLIED SERVICES PVT LTD -BANAGLORE</v>
          </cell>
          <cell r="E1018">
            <v>10964</v>
          </cell>
          <cell r="G1018">
            <v>10</v>
          </cell>
          <cell r="I1018">
            <v>10974</v>
          </cell>
          <cell r="J1018">
            <v>0</v>
          </cell>
          <cell r="K1018">
            <v>10974</v>
          </cell>
        </row>
        <row r="1019">
          <cell r="C1019" t="str">
            <v xml:space="preserve">            YASHAS PRINTS                 -BANGALORE</v>
          </cell>
          <cell r="E1019">
            <v>19647</v>
          </cell>
          <cell r="I1019">
            <v>19647</v>
          </cell>
          <cell r="J1019">
            <v>0</v>
          </cell>
          <cell r="K1019">
            <v>19647</v>
          </cell>
        </row>
        <row r="1020">
          <cell r="C1020" t="str">
            <v xml:space="preserve">            YESKAY HARDWARE                                                                                     </v>
          </cell>
          <cell r="G1020">
            <v>83</v>
          </cell>
          <cell r="I1020">
            <v>83</v>
          </cell>
          <cell r="J1020">
            <v>0</v>
          </cell>
          <cell r="K1020">
            <v>83</v>
          </cell>
        </row>
        <row r="1021">
          <cell r="C1021" t="str">
            <v xml:space="preserve">            ZOOM ENTERPRISES              -MANAROVAR</v>
          </cell>
          <cell r="E1021">
            <v>0.61</v>
          </cell>
          <cell r="F1021">
            <v>0.61</v>
          </cell>
          <cell r="J1021">
            <v>0</v>
          </cell>
          <cell r="K1021">
            <v>0</v>
          </cell>
        </row>
        <row r="1022">
          <cell r="C1022" t="str">
            <v xml:space="preserve">        FINISHED GOODS</v>
          </cell>
          <cell r="E1022">
            <v>7198595.1900000004</v>
          </cell>
          <cell r="F1022">
            <v>9709689.8800000008</v>
          </cell>
          <cell r="G1022">
            <v>10044987.98</v>
          </cell>
          <cell r="I1022">
            <v>7533893.29</v>
          </cell>
          <cell r="J1022">
            <v>0</v>
          </cell>
          <cell r="K1022">
            <v>7533893.29</v>
          </cell>
        </row>
        <row r="1023">
          <cell r="C1023" t="str">
            <v xml:space="preserve">            FINISHED GOODS</v>
          </cell>
          <cell r="E1023">
            <v>7198595.1900000004</v>
          </cell>
          <cell r="F1023">
            <v>7609147.8799999999</v>
          </cell>
          <cell r="G1023">
            <v>6532753.1600000001</v>
          </cell>
          <cell r="I1023">
            <v>6122200.4699999997</v>
          </cell>
          <cell r="J1023">
            <v>0</v>
          </cell>
          <cell r="K1023">
            <v>6122200.4699999997</v>
          </cell>
        </row>
        <row r="1024">
          <cell r="C1024" t="str">
            <v xml:space="preserve">                ABHIDAKSHA GLOBALE            -TIRUPPUR</v>
          </cell>
          <cell r="F1024">
            <v>35066</v>
          </cell>
          <cell r="H1024">
            <v>35066</v>
          </cell>
          <cell r="J1024">
            <v>-35066</v>
          </cell>
          <cell r="K1024">
            <v>-35066</v>
          </cell>
        </row>
        <row r="1025">
          <cell r="C1025" t="str">
            <v xml:space="preserve">                ANSHUL ENTERPRISES            -LUDHIANA</v>
          </cell>
          <cell r="E1025">
            <v>15120</v>
          </cell>
          <cell r="I1025">
            <v>15120</v>
          </cell>
          <cell r="J1025">
            <v>0</v>
          </cell>
          <cell r="K1025">
            <v>15120</v>
          </cell>
        </row>
        <row r="1026">
          <cell r="C1026" t="str">
            <v xml:space="preserve">                APH KNITWEAR                  -LUDHIANA</v>
          </cell>
          <cell r="E1026">
            <v>2541597.5</v>
          </cell>
          <cell r="F1026">
            <v>2621359</v>
          </cell>
          <cell r="G1026">
            <v>4072402.73</v>
          </cell>
          <cell r="I1026">
            <v>3992641.23</v>
          </cell>
          <cell r="J1026">
            <v>0</v>
          </cell>
          <cell r="K1026">
            <v>3992641.23</v>
          </cell>
        </row>
        <row r="1027">
          <cell r="C1027" t="str">
            <v xml:space="preserve">                APPARELS &amp; LINENS INDIA PVT LTD -LUDHIANA</v>
          </cell>
          <cell r="D1027">
            <v>146941</v>
          </cell>
          <cell r="H1027">
            <v>146941</v>
          </cell>
          <cell r="J1027">
            <v>-146941</v>
          </cell>
          <cell r="K1027">
            <v>-146941</v>
          </cell>
        </row>
        <row r="1028">
          <cell r="C1028" t="str">
            <v xml:space="preserve">                B R BHOOMIKA CREATION         -BANGALORE</v>
          </cell>
          <cell r="E1028">
            <v>1285387</v>
          </cell>
          <cell r="F1028">
            <v>1243609</v>
          </cell>
          <cell r="I1028">
            <v>41778</v>
          </cell>
          <cell r="J1028">
            <v>0</v>
          </cell>
          <cell r="K1028">
            <v>41778</v>
          </cell>
        </row>
        <row r="1029">
          <cell r="C1029" t="str">
            <v xml:space="preserve">                BHANDARI HOSIERY EXPORTS LTD  -LUDHIANA</v>
          </cell>
          <cell r="D1029">
            <v>166371.21</v>
          </cell>
          <cell r="H1029">
            <v>166371.21</v>
          </cell>
          <cell r="J1029">
            <v>-166371.21</v>
          </cell>
          <cell r="K1029">
            <v>-166371.21</v>
          </cell>
        </row>
        <row r="1030">
          <cell r="C1030" t="str">
            <v xml:space="preserve">                CANOPUSS IMPEX PVT LTD        -TIRUPUR</v>
          </cell>
          <cell r="D1030">
            <v>74342.5</v>
          </cell>
          <cell r="H1030">
            <v>74342.5</v>
          </cell>
          <cell r="J1030">
            <v>-74342.5</v>
          </cell>
          <cell r="K1030">
            <v>-74342.5</v>
          </cell>
        </row>
        <row r="1031">
          <cell r="C1031" t="str">
            <v xml:space="preserve">                DAVINDER EXPORTS              -LUDHIANA</v>
          </cell>
          <cell r="E1031">
            <v>0.88</v>
          </cell>
          <cell r="F1031">
            <v>0.88</v>
          </cell>
          <cell r="J1031">
            <v>0</v>
          </cell>
          <cell r="K1031">
            <v>0</v>
          </cell>
        </row>
        <row r="1032">
          <cell r="C1032" t="str">
            <v xml:space="preserve">                E GRAM CREATIONS              -LUDHIANA</v>
          </cell>
          <cell r="E1032">
            <v>15120</v>
          </cell>
          <cell r="I1032">
            <v>15120</v>
          </cell>
          <cell r="J1032">
            <v>0</v>
          </cell>
          <cell r="K1032">
            <v>15120</v>
          </cell>
        </row>
        <row r="1033">
          <cell r="C1033" t="str">
            <v xml:space="preserve">                ELECTRA FASHIONS              -TIRUPUR</v>
          </cell>
          <cell r="D1033">
            <v>51422</v>
          </cell>
          <cell r="F1033">
            <v>64078</v>
          </cell>
          <cell r="G1033">
            <v>115500</v>
          </cell>
          <cell r="J1033">
            <v>0</v>
          </cell>
          <cell r="K1033">
            <v>0</v>
          </cell>
        </row>
        <row r="1034">
          <cell r="C1034" t="str">
            <v xml:space="preserve">                FASHION GAUGE KNITWEARS       -ROPAR</v>
          </cell>
          <cell r="E1034">
            <v>738202</v>
          </cell>
          <cell r="F1034">
            <v>1059807</v>
          </cell>
          <cell r="G1034">
            <v>2088457.43</v>
          </cell>
          <cell r="I1034">
            <v>1766852.43</v>
          </cell>
          <cell r="J1034">
            <v>0</v>
          </cell>
          <cell r="K1034">
            <v>1766852.43</v>
          </cell>
        </row>
        <row r="1035">
          <cell r="C1035" t="str">
            <v xml:space="preserve">                FOUR SEASONS CLOHTING COMPANY -TIRUPUR</v>
          </cell>
          <cell r="E1035">
            <v>24192</v>
          </cell>
          <cell r="I1035">
            <v>24192</v>
          </cell>
          <cell r="J1035">
            <v>0</v>
          </cell>
          <cell r="K1035">
            <v>24192</v>
          </cell>
        </row>
        <row r="1036">
          <cell r="C1036" t="str">
            <v xml:space="preserve">                G.S.SETTIA &amp; BROS PVT. LTD.   -LUDHIANA</v>
          </cell>
          <cell r="D1036">
            <v>54274</v>
          </cell>
          <cell r="H1036">
            <v>54274</v>
          </cell>
          <cell r="J1036">
            <v>-54274</v>
          </cell>
          <cell r="K1036">
            <v>-54274</v>
          </cell>
        </row>
        <row r="1037">
          <cell r="C1037" t="str">
            <v xml:space="preserve">                GLAMAZE INC                   -LUDHIANA</v>
          </cell>
          <cell r="E1037">
            <v>175522</v>
          </cell>
          <cell r="F1037">
            <v>175522</v>
          </cell>
          <cell r="J1037">
            <v>0</v>
          </cell>
          <cell r="K1037">
            <v>0</v>
          </cell>
        </row>
        <row r="1038">
          <cell r="C1038" t="str">
            <v xml:space="preserve">                HAV2 APPARELS LLP             -BANAGLORE</v>
          </cell>
          <cell r="E1038">
            <v>1298.52</v>
          </cell>
          <cell r="F1038">
            <v>4645</v>
          </cell>
          <cell r="H1038">
            <v>3346.48</v>
          </cell>
          <cell r="J1038">
            <v>-3346.48</v>
          </cell>
          <cell r="K1038">
            <v>-3346.48</v>
          </cell>
        </row>
        <row r="1039">
          <cell r="C1039" t="str">
            <v xml:space="preserve">                HAV2 APPARELS LLP             -TIRUPPUR</v>
          </cell>
          <cell r="F1039">
            <v>25281</v>
          </cell>
          <cell r="H1039">
            <v>25281</v>
          </cell>
          <cell r="J1039">
            <v>-25281</v>
          </cell>
          <cell r="K1039">
            <v>-25281</v>
          </cell>
        </row>
        <row r="1040">
          <cell r="C1040" t="str">
            <v xml:space="preserve">                INLEAGUE SOURCING INDIA PVT. LTD. -GURGOAN</v>
          </cell>
          <cell r="D1040">
            <v>30956</v>
          </cell>
          <cell r="H1040">
            <v>30956</v>
          </cell>
          <cell r="J1040">
            <v>-30956</v>
          </cell>
          <cell r="K1040">
            <v>-30956</v>
          </cell>
        </row>
        <row r="1041">
          <cell r="C1041" t="str">
            <v xml:space="preserve">                KAS CAREWEARS PVT LTD         -LUDHIANA</v>
          </cell>
          <cell r="E1041">
            <v>41743</v>
          </cell>
          <cell r="I1041">
            <v>41743</v>
          </cell>
          <cell r="J1041">
            <v>0</v>
          </cell>
          <cell r="K1041">
            <v>41743</v>
          </cell>
        </row>
        <row r="1042">
          <cell r="C1042" t="str">
            <v xml:space="preserve">                KAUSHAL FABRICS               -LUDHIANA</v>
          </cell>
          <cell r="E1042">
            <v>131767</v>
          </cell>
          <cell r="F1042">
            <v>131767</v>
          </cell>
          <cell r="J1042">
            <v>0</v>
          </cell>
          <cell r="K1042">
            <v>0</v>
          </cell>
        </row>
        <row r="1043">
          <cell r="C1043" t="str">
            <v xml:space="preserve">                KAY JAIN HOSIERY              -LUDHIANA</v>
          </cell>
          <cell r="E1043">
            <v>908695</v>
          </cell>
          <cell r="F1043">
            <v>952468</v>
          </cell>
          <cell r="G1043">
            <v>98591</v>
          </cell>
          <cell r="I1043">
            <v>54818</v>
          </cell>
          <cell r="J1043">
            <v>0</v>
          </cell>
          <cell r="K1043">
            <v>54818</v>
          </cell>
        </row>
        <row r="1044">
          <cell r="C1044" t="str">
            <v xml:space="preserve">                KJM GARMENTS PRIVATE LIMITED  -SURAT</v>
          </cell>
          <cell r="D1044">
            <v>26763</v>
          </cell>
          <cell r="H1044">
            <v>26763</v>
          </cell>
          <cell r="J1044">
            <v>-26763</v>
          </cell>
          <cell r="K1044">
            <v>-26763</v>
          </cell>
        </row>
        <row r="1045">
          <cell r="C1045" t="str">
            <v xml:space="preserve">                KNIT N CRAFT                  -LUDHIANA</v>
          </cell>
          <cell r="D1045">
            <v>13362</v>
          </cell>
          <cell r="H1045">
            <v>13362</v>
          </cell>
          <cell r="J1045">
            <v>-13362</v>
          </cell>
          <cell r="K1045">
            <v>-13362</v>
          </cell>
        </row>
        <row r="1046">
          <cell r="C1046" t="str">
            <v xml:space="preserve">                KS GARMENTS                   -TIRUPUR</v>
          </cell>
          <cell r="E1046">
            <v>5374</v>
          </cell>
          <cell r="I1046">
            <v>5374</v>
          </cell>
          <cell r="J1046">
            <v>0</v>
          </cell>
          <cell r="K1046">
            <v>5374</v>
          </cell>
        </row>
        <row r="1047">
          <cell r="C1047" t="str">
            <v xml:space="preserve">                OPTIM APPARELS                -TIRUPUR</v>
          </cell>
          <cell r="E1047">
            <v>66906</v>
          </cell>
          <cell r="F1047">
            <v>66906</v>
          </cell>
          <cell r="J1047">
            <v>0</v>
          </cell>
          <cell r="K1047">
            <v>0</v>
          </cell>
        </row>
        <row r="1048">
          <cell r="C1048" t="str">
            <v xml:space="preserve">                PHOENIX INTERNATIONAL         -LUDHIANA</v>
          </cell>
          <cell r="D1048">
            <v>103676</v>
          </cell>
          <cell r="H1048">
            <v>103676</v>
          </cell>
          <cell r="J1048">
            <v>-103676</v>
          </cell>
          <cell r="K1048">
            <v>-103676</v>
          </cell>
        </row>
        <row r="1049">
          <cell r="C1049" t="str">
            <v xml:space="preserve">                PRUTHI EXPORTS                -LUDHIANA</v>
          </cell>
          <cell r="D1049">
            <v>7240</v>
          </cell>
          <cell r="H1049">
            <v>7240</v>
          </cell>
          <cell r="J1049">
            <v>-7240</v>
          </cell>
          <cell r="K1049">
            <v>-7240</v>
          </cell>
        </row>
        <row r="1050">
          <cell r="C1050" t="str">
            <v xml:space="preserve">                SAI NATH FASHIONS             -LUDHIANA</v>
          </cell>
          <cell r="D1050">
            <v>42436</v>
          </cell>
          <cell r="H1050">
            <v>42436</v>
          </cell>
          <cell r="J1050">
            <v>-42436</v>
          </cell>
          <cell r="K1050">
            <v>-42436</v>
          </cell>
        </row>
        <row r="1051">
          <cell r="C1051" t="str">
            <v xml:space="preserve">                SANDEEP  WEAVERS PVT, LTD     -LUDHIANA</v>
          </cell>
          <cell r="E1051">
            <v>30712</v>
          </cell>
          <cell r="I1051">
            <v>30712</v>
          </cell>
          <cell r="J1051">
            <v>0</v>
          </cell>
          <cell r="K1051">
            <v>30712</v>
          </cell>
        </row>
        <row r="1052">
          <cell r="C1052" t="str">
            <v xml:space="preserve">                SEATEX                        -TIRUPUR</v>
          </cell>
          <cell r="D1052">
            <v>19362</v>
          </cell>
          <cell r="H1052">
            <v>19362</v>
          </cell>
          <cell r="J1052">
            <v>-19362</v>
          </cell>
          <cell r="K1052">
            <v>-19362</v>
          </cell>
        </row>
        <row r="1053">
          <cell r="C1053" t="str">
            <v xml:space="preserve">                SHRIVI KNITS                  -TIRUPUR</v>
          </cell>
          <cell r="E1053">
            <v>10931</v>
          </cell>
          <cell r="I1053">
            <v>10931</v>
          </cell>
          <cell r="J1053">
            <v>0</v>
          </cell>
          <cell r="K1053">
            <v>10931</v>
          </cell>
        </row>
        <row r="1054">
          <cell r="C1054" t="str">
            <v xml:space="preserve">                SIMCO KNIT                    -LUDHIANA</v>
          </cell>
          <cell r="E1054">
            <v>1305710</v>
          </cell>
          <cell r="F1054">
            <v>1228639</v>
          </cell>
          <cell r="G1054">
            <v>157802</v>
          </cell>
          <cell r="I1054">
            <v>234873</v>
          </cell>
          <cell r="J1054">
            <v>0</v>
          </cell>
          <cell r="K1054">
            <v>234873</v>
          </cell>
        </row>
        <row r="1055">
          <cell r="C1055" t="str">
            <v xml:space="preserve">                SRI SAI KNITS                 -BANAGLORE</v>
          </cell>
          <cell r="E1055">
            <v>701633</v>
          </cell>
          <cell r="I1055">
            <v>701633</v>
          </cell>
          <cell r="J1055">
            <v>0</v>
          </cell>
          <cell r="K1055">
            <v>701633</v>
          </cell>
        </row>
        <row r="1056">
          <cell r="C1056" t="str">
            <v xml:space="preserve">                STALLVIN FASHIONS             -LUDHIANA</v>
          </cell>
          <cell r="E1056">
            <v>32244</v>
          </cell>
          <cell r="I1056">
            <v>32244</v>
          </cell>
          <cell r="J1056">
            <v>0</v>
          </cell>
          <cell r="K1056">
            <v>32244</v>
          </cell>
        </row>
        <row r="1057">
          <cell r="C1057" t="str">
            <v xml:space="preserve">                UNICORN ASSOCIATES            -TIRUPUR</v>
          </cell>
          <cell r="D1057">
            <v>78397</v>
          </cell>
          <cell r="H1057">
            <v>78397</v>
          </cell>
          <cell r="J1057">
            <v>-78397</v>
          </cell>
          <cell r="K1057">
            <v>-78397</v>
          </cell>
        </row>
        <row r="1058">
          <cell r="C1058" t="str">
            <v xml:space="preserve">                VI-TEX SOURCING APPAREL       -TIRUPUR</v>
          </cell>
          <cell r="D1058">
            <v>18017</v>
          </cell>
          <cell r="H1058">
            <v>18017</v>
          </cell>
          <cell r="J1058">
            <v>-18017</v>
          </cell>
          <cell r="K1058">
            <v>-18017</v>
          </cell>
        </row>
        <row r="1059">
          <cell r="C1059" t="str">
            <v xml:space="preserve">            EYE SPY KNIT                  -LUDHIANA</v>
          </cell>
          <cell r="F1059">
            <v>114832</v>
          </cell>
          <cell r="H1059">
            <v>114832</v>
          </cell>
          <cell r="J1059">
            <v>-114832</v>
          </cell>
          <cell r="K1059">
            <v>-114832</v>
          </cell>
        </row>
        <row r="1060">
          <cell r="C1060" t="str">
            <v xml:space="preserve">            JAIMITHRAN GARMENTS           -TIRUPUR</v>
          </cell>
          <cell r="F1060">
            <v>1923725</v>
          </cell>
          <cell r="G1060">
            <v>3357614</v>
          </cell>
          <cell r="I1060">
            <v>1433889</v>
          </cell>
          <cell r="J1060">
            <v>0</v>
          </cell>
          <cell r="K1060">
            <v>1433889</v>
          </cell>
        </row>
        <row r="1061">
          <cell r="C1061" t="str">
            <v xml:space="preserve">            SHIVAAY  KNITWEAR                                                                                   </v>
          </cell>
          <cell r="G1061">
            <v>154620.82</v>
          </cell>
          <cell r="I1061">
            <v>154620.82</v>
          </cell>
          <cell r="J1061">
            <v>0</v>
          </cell>
          <cell r="K1061">
            <v>154620.82</v>
          </cell>
        </row>
        <row r="1062">
          <cell r="C1062" t="str">
            <v xml:space="preserve">            SPACE FASHIONS LTD            -LUDHIANA</v>
          </cell>
          <cell r="F1062">
            <v>61985</v>
          </cell>
          <cell r="H1062">
            <v>61985</v>
          </cell>
          <cell r="J1062">
            <v>-61985</v>
          </cell>
          <cell r="K1062">
            <v>-61985</v>
          </cell>
        </row>
        <row r="1063">
          <cell r="C1063" t="str">
            <v xml:space="preserve">        IMPORTS</v>
          </cell>
          <cell r="D1063">
            <v>51089.39</v>
          </cell>
          <cell r="F1063">
            <v>961579.02</v>
          </cell>
          <cell r="G1063">
            <v>922541.04</v>
          </cell>
          <cell r="H1063">
            <v>90127.37</v>
          </cell>
          <cell r="J1063">
            <v>-90127.37</v>
          </cell>
          <cell r="K1063">
            <v>-90127.37</v>
          </cell>
        </row>
        <row r="1064">
          <cell r="C1064" t="str">
            <v xml:space="preserve">            AURELIA ASIA                  -HONG KONG</v>
          </cell>
          <cell r="D1064">
            <v>72058.52</v>
          </cell>
          <cell r="H1064">
            <v>72058.52</v>
          </cell>
          <cell r="J1064">
            <v>-72058.52</v>
          </cell>
          <cell r="K1064">
            <v>-72058.52</v>
          </cell>
        </row>
        <row r="1065">
          <cell r="C1065" t="str">
            <v xml:space="preserve">            AVERY DENNSION HONG KONG B V                                                                        </v>
          </cell>
          <cell r="E1065">
            <v>49</v>
          </cell>
          <cell r="I1065">
            <v>49</v>
          </cell>
          <cell r="J1065">
            <v>0</v>
          </cell>
          <cell r="K1065">
            <v>49</v>
          </cell>
        </row>
        <row r="1066">
          <cell r="C1066" t="str">
            <v xml:space="preserve">            BSN (HK) LIMITED              -CHINA</v>
          </cell>
          <cell r="E1066">
            <v>3148</v>
          </cell>
          <cell r="I1066">
            <v>3148</v>
          </cell>
          <cell r="J1066">
            <v>0</v>
          </cell>
          <cell r="K1066">
            <v>3148</v>
          </cell>
        </row>
        <row r="1067">
          <cell r="C1067" t="str">
            <v xml:space="preserve">            CHARMING PRINTING LTD                                                                               </v>
          </cell>
          <cell r="E1067">
            <v>2118</v>
          </cell>
          <cell r="I1067">
            <v>2118</v>
          </cell>
          <cell r="J1067">
            <v>0</v>
          </cell>
          <cell r="K1067">
            <v>2118</v>
          </cell>
        </row>
        <row r="1068">
          <cell r="C1068" t="str">
            <v xml:space="preserve">            DERIDESEN ETIKET DIS          -AJJARAM</v>
          </cell>
          <cell r="E1068">
            <v>0.08</v>
          </cell>
          <cell r="F1068">
            <v>0.08</v>
          </cell>
          <cell r="J1068">
            <v>0</v>
          </cell>
          <cell r="K1068">
            <v>0</v>
          </cell>
        </row>
        <row r="1069">
          <cell r="C1069" t="str">
            <v xml:space="preserve">            GUANGDONG GOLDEN BRAND TECHNOLGY CO.LTD -CHINA</v>
          </cell>
          <cell r="F1069">
            <v>47028.41</v>
          </cell>
          <cell r="G1069">
            <v>47085.15</v>
          </cell>
          <cell r="I1069">
            <v>56.74</v>
          </cell>
          <cell r="J1069">
            <v>0</v>
          </cell>
          <cell r="K1069">
            <v>56.74</v>
          </cell>
        </row>
        <row r="1070">
          <cell r="C1070" t="str">
            <v xml:space="preserve">            JIANGSU CMZ ZIPPER SCI &amp; TECH CO. LTD -CHINA</v>
          </cell>
          <cell r="D1070">
            <v>8086.41</v>
          </cell>
          <cell r="F1070">
            <v>255853.05</v>
          </cell>
          <cell r="G1070">
            <v>257198</v>
          </cell>
          <cell r="H1070">
            <v>6741.46</v>
          </cell>
          <cell r="J1070">
            <v>-6741.46</v>
          </cell>
          <cell r="K1070">
            <v>-6741.46</v>
          </cell>
        </row>
        <row r="1071">
          <cell r="C1071" t="str">
            <v xml:space="preserve">            M.Y. &amp; UNION (HK) LIMITED     -HONG KONG</v>
          </cell>
          <cell r="E1071">
            <v>15089</v>
          </cell>
          <cell r="I1071">
            <v>15089</v>
          </cell>
          <cell r="J1071">
            <v>0</v>
          </cell>
          <cell r="K1071">
            <v>15089</v>
          </cell>
        </row>
        <row r="1072">
          <cell r="C1072" t="str">
            <v xml:space="preserve">            M.Y. AND COMPANY              -HONG KONG</v>
          </cell>
          <cell r="D1072">
            <v>15255.48</v>
          </cell>
          <cell r="H1072">
            <v>15255.48</v>
          </cell>
          <cell r="J1072">
            <v>-15255.48</v>
          </cell>
          <cell r="K1072">
            <v>-15255.48</v>
          </cell>
        </row>
        <row r="1073">
          <cell r="C1073" t="str">
            <v xml:space="preserve">            OCEAN RICH GARMENT ACCESSORIES COMPANY LTD.                                                         </v>
          </cell>
          <cell r="F1073">
            <v>59171.01</v>
          </cell>
          <cell r="G1073">
            <v>58365.49</v>
          </cell>
          <cell r="H1073">
            <v>805.52</v>
          </cell>
          <cell r="J1073">
            <v>-805.52</v>
          </cell>
          <cell r="K1073">
            <v>-805.52</v>
          </cell>
        </row>
        <row r="1074">
          <cell r="C1074" t="str">
            <v xml:space="preserve">            PROMINENT METAL MFG FTY       -HONG KONG</v>
          </cell>
          <cell r="E1074">
            <v>114</v>
          </cell>
          <cell r="I1074">
            <v>114</v>
          </cell>
          <cell r="J1074">
            <v>0</v>
          </cell>
          <cell r="K1074">
            <v>114</v>
          </cell>
        </row>
        <row r="1075">
          <cell r="C1075" t="str">
            <v xml:space="preserve">            SEAFULL PACIFIC LIMITED                                                                             </v>
          </cell>
          <cell r="D1075">
            <v>0.4</v>
          </cell>
          <cell r="G1075">
            <v>0.4</v>
          </cell>
          <cell r="J1075">
            <v>0</v>
          </cell>
          <cell r="K1075">
            <v>0</v>
          </cell>
        </row>
        <row r="1076">
          <cell r="C1076" t="str">
            <v xml:space="preserve">            SHANGHAI T.H.S CO.LTD         -CHINA</v>
          </cell>
          <cell r="E1076">
            <v>6795.82</v>
          </cell>
          <cell r="I1076">
            <v>6795.82</v>
          </cell>
          <cell r="J1076">
            <v>0</v>
          </cell>
          <cell r="K1076">
            <v>6795.82</v>
          </cell>
        </row>
        <row r="1077">
          <cell r="C1077" t="str">
            <v xml:space="preserve">            SHENZHEN YES CLOTHING ACCESSORIES CO. LTD -CHINA</v>
          </cell>
          <cell r="E1077">
            <v>1157371.99</v>
          </cell>
          <cell r="G1077">
            <v>559892</v>
          </cell>
          <cell r="I1077">
            <v>1717263.99</v>
          </cell>
          <cell r="J1077">
            <v>0</v>
          </cell>
          <cell r="K1077">
            <v>1717263.99</v>
          </cell>
        </row>
        <row r="1078">
          <cell r="C1078" t="str">
            <v xml:space="preserve">            TRIMS MASTER CO.                                                                                    </v>
          </cell>
          <cell r="E1078">
            <v>6004</v>
          </cell>
          <cell r="I1078">
            <v>6004</v>
          </cell>
          <cell r="J1078">
            <v>0</v>
          </cell>
          <cell r="K1078">
            <v>6004</v>
          </cell>
        </row>
        <row r="1079">
          <cell r="C1079" t="str">
            <v xml:space="preserve">            YES CLOTHING ACCESSORIES HK LTD                                                                     </v>
          </cell>
          <cell r="D1079">
            <v>1146378.47</v>
          </cell>
          <cell r="F1079">
            <v>599526.47</v>
          </cell>
          <cell r="H1079">
            <v>1745904.94</v>
          </cell>
          <cell r="J1079">
            <v>-1745904.94</v>
          </cell>
          <cell r="K1079">
            <v>-1745904.94</v>
          </cell>
        </row>
        <row r="1080">
          <cell r="C1080" t="str">
            <v xml:space="preserve">        PACKING MATERIAL</v>
          </cell>
          <cell r="E1080">
            <v>2732808.5</v>
          </cell>
          <cell r="F1080">
            <v>1475632</v>
          </cell>
          <cell r="G1080">
            <v>539659</v>
          </cell>
          <cell r="I1080">
            <v>1796835.5</v>
          </cell>
          <cell r="J1080">
            <v>0</v>
          </cell>
          <cell r="K1080">
            <v>1796835.5</v>
          </cell>
        </row>
        <row r="1081">
          <cell r="C1081" t="str">
            <v xml:space="preserve">            PACKING MATERIAL</v>
          </cell>
          <cell r="E1081">
            <v>2181398.5</v>
          </cell>
          <cell r="F1081">
            <v>1172661</v>
          </cell>
          <cell r="G1081">
            <v>508656</v>
          </cell>
          <cell r="I1081">
            <v>1517393.5</v>
          </cell>
          <cell r="J1081">
            <v>0</v>
          </cell>
          <cell r="K1081">
            <v>1517393.5</v>
          </cell>
        </row>
        <row r="1082">
          <cell r="C1082" t="str">
            <v xml:space="preserve">                GIRIRAJ PACKAGING             -BANAGLORE</v>
          </cell>
          <cell r="E1082">
            <v>309349</v>
          </cell>
          <cell r="F1082">
            <v>419372</v>
          </cell>
          <cell r="G1082">
            <v>98666</v>
          </cell>
          <cell r="H1082">
            <v>11357</v>
          </cell>
          <cell r="J1082">
            <v>-11357</v>
          </cell>
          <cell r="K1082">
            <v>-11357</v>
          </cell>
        </row>
        <row r="1083">
          <cell r="C1083" t="str">
            <v xml:space="preserve">                UDAYA RAVI PRINT AND PACK     -BANGALORE</v>
          </cell>
          <cell r="E1083">
            <v>1838661</v>
          </cell>
          <cell r="F1083">
            <v>744037</v>
          </cell>
          <cell r="G1083">
            <v>409990</v>
          </cell>
          <cell r="I1083">
            <v>1504614</v>
          </cell>
          <cell r="J1083">
            <v>0</v>
          </cell>
          <cell r="K1083">
            <v>1504614</v>
          </cell>
        </row>
        <row r="1084">
          <cell r="C1084" t="str">
            <v xml:space="preserve">                UK PRINT AND PACK             -CHENNAI</v>
          </cell>
          <cell r="E1084">
            <v>23582.5</v>
          </cell>
          <cell r="F1084">
            <v>9248</v>
          </cell>
          <cell r="I1084">
            <v>14334.5</v>
          </cell>
          <cell r="J1084">
            <v>0</v>
          </cell>
          <cell r="K1084">
            <v>14334.5</v>
          </cell>
        </row>
        <row r="1085">
          <cell r="C1085" t="str">
            <v xml:space="preserve">                UNITED PACKAGING SOLUTIONS    -BANAGLORE</v>
          </cell>
          <cell r="E1085">
            <v>9802</v>
          </cell>
          <cell r="I1085">
            <v>9802</v>
          </cell>
          <cell r="J1085">
            <v>0</v>
          </cell>
          <cell r="K1085">
            <v>9802</v>
          </cell>
        </row>
        <row r="1086">
          <cell r="C1086" t="str">
            <v xml:space="preserve">                UNITED PRECISION PLASTICS     -BANGALORE</v>
          </cell>
          <cell r="E1086">
            <v>4</v>
          </cell>
          <cell r="F1086">
            <v>4</v>
          </cell>
          <cell r="J1086">
            <v>0</v>
          </cell>
          <cell r="K1086">
            <v>0</v>
          </cell>
        </row>
        <row r="1087">
          <cell r="C1087" t="str">
            <v xml:space="preserve">            SRI MANJUNATHA PRINT &amp; PACKAGING                                                                    </v>
          </cell>
          <cell r="E1087">
            <v>551410</v>
          </cell>
          <cell r="F1087">
            <v>302971</v>
          </cell>
          <cell r="G1087">
            <v>31003</v>
          </cell>
          <cell r="I1087">
            <v>279442</v>
          </cell>
          <cell r="J1087">
            <v>0</v>
          </cell>
          <cell r="K1087">
            <v>279442</v>
          </cell>
        </row>
        <row r="1088">
          <cell r="C1088" t="str">
            <v xml:space="preserve">        PPE KIT</v>
          </cell>
          <cell r="D1088">
            <v>64250</v>
          </cell>
          <cell r="H1088">
            <v>64250</v>
          </cell>
          <cell r="J1088">
            <v>-64250</v>
          </cell>
          <cell r="K1088">
            <v>-64250</v>
          </cell>
        </row>
        <row r="1089">
          <cell r="C1089" t="str">
            <v xml:space="preserve">            MEADOWS KNOWLEDGE SERVICES PVT LTD                                                                  </v>
          </cell>
          <cell r="D1089">
            <v>14250</v>
          </cell>
          <cell r="H1089">
            <v>14250</v>
          </cell>
          <cell r="J1089">
            <v>-14250</v>
          </cell>
          <cell r="K1089">
            <v>-14250</v>
          </cell>
        </row>
        <row r="1090">
          <cell r="C1090" t="str">
            <v xml:space="preserve">            MENSCHLICH HEALTH CARE ( OPC) PVT LTD                                                               </v>
          </cell>
          <cell r="D1090">
            <v>50000</v>
          </cell>
          <cell r="H1090">
            <v>50000</v>
          </cell>
          <cell r="J1090">
            <v>-50000</v>
          </cell>
          <cell r="K1090">
            <v>-50000</v>
          </cell>
        </row>
        <row r="1091">
          <cell r="C1091" t="str">
            <v xml:space="preserve">        RAW MATERIAL</v>
          </cell>
          <cell r="E1091">
            <v>62546775.619999997</v>
          </cell>
          <cell r="F1091">
            <v>50386405.68</v>
          </cell>
          <cell r="G1091">
            <v>49806540.109999999</v>
          </cell>
          <cell r="I1091">
            <v>61966910.049999997</v>
          </cell>
          <cell r="J1091">
            <v>0</v>
          </cell>
          <cell r="K1091">
            <v>61966910.049999997</v>
          </cell>
        </row>
        <row r="1092">
          <cell r="C1092" t="str">
            <v xml:space="preserve">            ACCESORIES</v>
          </cell>
          <cell r="E1092">
            <v>12208157.699999999</v>
          </cell>
          <cell r="F1092">
            <v>8928106.6300000008</v>
          </cell>
          <cell r="G1092">
            <v>9288663.5800000001</v>
          </cell>
          <cell r="I1092">
            <v>12568714.65</v>
          </cell>
          <cell r="J1092">
            <v>0</v>
          </cell>
          <cell r="K1092">
            <v>12568714.65</v>
          </cell>
        </row>
        <row r="1093">
          <cell r="C1093" t="str">
            <v xml:space="preserve">                BUTTONS</v>
          </cell>
          <cell r="E1093">
            <v>525195</v>
          </cell>
          <cell r="F1093">
            <v>441912</v>
          </cell>
          <cell r="G1093">
            <v>135002</v>
          </cell>
          <cell r="I1093">
            <v>218285</v>
          </cell>
          <cell r="J1093">
            <v>0</v>
          </cell>
          <cell r="K1093">
            <v>218285</v>
          </cell>
        </row>
        <row r="1094">
          <cell r="C1094" t="str">
            <v xml:space="preserve">                    BOMBAY RAYON FASHIONS LIMITED -BANGALORE RURAL</v>
          </cell>
          <cell r="D1094">
            <v>7139</v>
          </cell>
          <cell r="F1094">
            <v>107707</v>
          </cell>
          <cell r="G1094">
            <v>107358</v>
          </cell>
          <cell r="H1094">
            <v>7488</v>
          </cell>
          <cell r="J1094">
            <v>-7488</v>
          </cell>
          <cell r="K1094">
            <v>-7488</v>
          </cell>
        </row>
        <row r="1095">
          <cell r="C1095" t="str">
            <v xml:space="preserve">                    PAARTH TRADERS                -CHENNAI</v>
          </cell>
          <cell r="E1095">
            <v>10760</v>
          </cell>
          <cell r="F1095">
            <v>10763</v>
          </cell>
          <cell r="G1095">
            <v>3</v>
          </cell>
          <cell r="J1095">
            <v>0</v>
          </cell>
          <cell r="K1095">
            <v>0</v>
          </cell>
        </row>
        <row r="1096">
          <cell r="C1096" t="str">
            <v xml:space="preserve">                    VAIBHAV BUTTON UDYOG          -BANGALORE</v>
          </cell>
          <cell r="E1096">
            <v>464874</v>
          </cell>
          <cell r="F1096">
            <v>239101</v>
          </cell>
          <cell r="I1096">
            <v>225773</v>
          </cell>
          <cell r="J1096">
            <v>0</v>
          </cell>
          <cell r="K1096">
            <v>225773</v>
          </cell>
        </row>
        <row r="1097">
          <cell r="C1097" t="str">
            <v xml:space="preserve">                    VERITAS TRIMS COMPANY         -BANAGLORE</v>
          </cell>
          <cell r="E1097">
            <v>56700</v>
          </cell>
          <cell r="F1097">
            <v>84341</v>
          </cell>
          <cell r="G1097">
            <v>27641</v>
          </cell>
          <cell r="J1097">
            <v>0</v>
          </cell>
          <cell r="K1097">
            <v>0</v>
          </cell>
        </row>
        <row r="1098">
          <cell r="C1098" t="str">
            <v xml:space="preserve">                THREAD</v>
          </cell>
          <cell r="E1098">
            <v>2661646.13</v>
          </cell>
          <cell r="F1098">
            <v>1971478.5</v>
          </cell>
          <cell r="G1098">
            <v>1759348</v>
          </cell>
          <cell r="I1098">
            <v>2449515.63</v>
          </cell>
          <cell r="J1098">
            <v>0</v>
          </cell>
          <cell r="K1098">
            <v>2449515.63</v>
          </cell>
        </row>
        <row r="1099">
          <cell r="C1099" t="str">
            <v xml:space="preserve">                    KWALITY THREADS PVT. LTD.     -BAHADURGARH</v>
          </cell>
          <cell r="G1099">
            <v>16100</v>
          </cell>
          <cell r="I1099">
            <v>16100</v>
          </cell>
          <cell r="J1099">
            <v>0</v>
          </cell>
          <cell r="K1099">
            <v>16100</v>
          </cell>
        </row>
        <row r="1100">
          <cell r="C1100" t="str">
            <v xml:space="preserve">                    MADURACOATS PVT LTD           -BANGALORE</v>
          </cell>
          <cell r="E1100">
            <v>361863</v>
          </cell>
          <cell r="F1100">
            <v>193011</v>
          </cell>
          <cell r="I1100">
            <v>168852</v>
          </cell>
          <cell r="J1100">
            <v>0</v>
          </cell>
          <cell r="K1100">
            <v>168852</v>
          </cell>
        </row>
        <row r="1101">
          <cell r="C1101" t="str">
            <v xml:space="preserve">                    MAYUR YARN &amp; THREAD PVT LTD   -BANGALORE</v>
          </cell>
          <cell r="E1101">
            <v>1289100.1000000001</v>
          </cell>
          <cell r="F1101">
            <v>131927</v>
          </cell>
          <cell r="G1101">
            <v>192504</v>
          </cell>
          <cell r="I1101">
            <v>1349677.1</v>
          </cell>
          <cell r="J1101">
            <v>0</v>
          </cell>
          <cell r="K1101">
            <v>1349677.1</v>
          </cell>
        </row>
        <row r="1102">
          <cell r="C1102" t="str">
            <v xml:space="preserve">                    TEX CORP PRIVATE LIMITED      -GURGOAN</v>
          </cell>
          <cell r="E1102">
            <v>45134.5</v>
          </cell>
          <cell r="F1102">
            <v>123236</v>
          </cell>
          <cell r="G1102">
            <v>163604</v>
          </cell>
          <cell r="I1102">
            <v>85502.5</v>
          </cell>
          <cell r="J1102">
            <v>0</v>
          </cell>
          <cell r="K1102">
            <v>85502.5</v>
          </cell>
        </row>
        <row r="1103">
          <cell r="C1103" t="str">
            <v xml:space="preserve">                    TRIO APPARELS INDIA PVT. LTD  -BANAGLORE</v>
          </cell>
          <cell r="D1103">
            <v>7605</v>
          </cell>
          <cell r="H1103">
            <v>7605</v>
          </cell>
          <cell r="J1103">
            <v>-7605</v>
          </cell>
          <cell r="K1103">
            <v>-7605</v>
          </cell>
        </row>
        <row r="1104">
          <cell r="C1104" t="str">
            <v xml:space="preserve">                    U B THRED LLP                 -BANGALORE</v>
          </cell>
          <cell r="E1104">
            <v>48112.5</v>
          </cell>
          <cell r="F1104">
            <v>159534.5</v>
          </cell>
          <cell r="G1104">
            <v>111422</v>
          </cell>
          <cell r="J1104">
            <v>0</v>
          </cell>
          <cell r="K1104">
            <v>0</v>
          </cell>
        </row>
        <row r="1105">
          <cell r="C1105" t="str">
            <v xml:space="preserve">                    VARDHMAN YARNS AND THREADS LIMITED -BANGALORE</v>
          </cell>
          <cell r="E1105">
            <v>925041.03</v>
          </cell>
          <cell r="F1105">
            <v>1363770</v>
          </cell>
          <cell r="G1105">
            <v>1275718</v>
          </cell>
          <cell r="I1105">
            <v>836989.03</v>
          </cell>
          <cell r="J1105">
            <v>0</v>
          </cell>
          <cell r="K1105">
            <v>836989.03</v>
          </cell>
        </row>
        <row r="1106">
          <cell r="C1106" t="str">
            <v xml:space="preserve">                ZIPPERS</v>
          </cell>
          <cell r="E1106">
            <v>1125834.19</v>
          </cell>
          <cell r="F1106">
            <v>1620496</v>
          </cell>
          <cell r="G1106">
            <v>3168882</v>
          </cell>
          <cell r="I1106">
            <v>2674220.19</v>
          </cell>
          <cell r="J1106">
            <v>0</v>
          </cell>
          <cell r="K1106">
            <v>2674220.19</v>
          </cell>
        </row>
        <row r="1107">
          <cell r="C1107" t="str">
            <v xml:space="preserve">                    IDEAL FASTENER INDIA PVT LTD(SEZ UNIT) -CHENNAI</v>
          </cell>
          <cell r="G1107">
            <v>500</v>
          </cell>
          <cell r="I1107">
            <v>500</v>
          </cell>
          <cell r="J1107">
            <v>0</v>
          </cell>
          <cell r="K1107">
            <v>500</v>
          </cell>
        </row>
        <row r="1108">
          <cell r="C1108" t="str">
            <v xml:space="preserve">                    JASKIRAT ACCESSORIES          -LUDHIANA</v>
          </cell>
          <cell r="E1108">
            <v>370263</v>
          </cell>
          <cell r="F1108">
            <v>39167</v>
          </cell>
          <cell r="G1108">
            <v>69962</v>
          </cell>
          <cell r="I1108">
            <v>401058</v>
          </cell>
          <cell r="J1108">
            <v>0</v>
          </cell>
          <cell r="K1108">
            <v>401058</v>
          </cell>
        </row>
        <row r="1109">
          <cell r="C1109" t="str">
            <v xml:space="preserve">                    SAI IMPEX                     -NEW DELHI</v>
          </cell>
          <cell r="E1109">
            <v>756917.69</v>
          </cell>
          <cell r="F1109">
            <v>1214523</v>
          </cell>
          <cell r="G1109">
            <v>2685848</v>
          </cell>
          <cell r="I1109">
            <v>2228242.69</v>
          </cell>
          <cell r="J1109">
            <v>0</v>
          </cell>
          <cell r="K1109">
            <v>2228242.69</v>
          </cell>
        </row>
        <row r="1110">
          <cell r="C1110" t="str">
            <v xml:space="preserve">                    YKK INDIA PRIVATE LIMITED     -BANAGLORE</v>
          </cell>
          <cell r="E1110">
            <v>1</v>
          </cell>
          <cell r="F1110">
            <v>8979</v>
          </cell>
          <cell r="H1110">
            <v>8978</v>
          </cell>
          <cell r="J1110">
            <v>-8978</v>
          </cell>
          <cell r="K1110">
            <v>-8978</v>
          </cell>
        </row>
        <row r="1111">
          <cell r="C1111" t="str">
            <v xml:space="preserve">                    YKK INDIA PVT LTD             -NEW DELHI</v>
          </cell>
          <cell r="D1111">
            <v>1347.5</v>
          </cell>
          <cell r="F1111">
            <v>357827</v>
          </cell>
          <cell r="G1111">
            <v>412572</v>
          </cell>
          <cell r="I1111">
            <v>53397.5</v>
          </cell>
          <cell r="J1111">
            <v>0</v>
          </cell>
          <cell r="K1111">
            <v>53397.5</v>
          </cell>
        </row>
        <row r="1112">
          <cell r="C1112" t="str">
            <v xml:space="preserve">                A R IMPEX CORPORATION         -BANAGLORE</v>
          </cell>
          <cell r="F1112">
            <v>29400</v>
          </cell>
          <cell r="G1112">
            <v>36751</v>
          </cell>
          <cell r="I1112">
            <v>7351</v>
          </cell>
          <cell r="J1112">
            <v>0</v>
          </cell>
          <cell r="K1112">
            <v>7351</v>
          </cell>
        </row>
        <row r="1113">
          <cell r="C1113" t="str">
            <v xml:space="preserve">                A1 BARCODE SOLUTIONS          -BANAGLORE</v>
          </cell>
          <cell r="E1113">
            <v>5015</v>
          </cell>
          <cell r="I1113">
            <v>5015</v>
          </cell>
          <cell r="J1113">
            <v>0</v>
          </cell>
          <cell r="K1113">
            <v>5015</v>
          </cell>
        </row>
        <row r="1114">
          <cell r="C1114" t="str">
            <v xml:space="preserve">                AKARSH YASHASH IMPEX          -BANAGLORE</v>
          </cell>
          <cell r="G1114">
            <v>2520</v>
          </cell>
          <cell r="I1114">
            <v>2520</v>
          </cell>
          <cell r="J1114">
            <v>0</v>
          </cell>
          <cell r="K1114">
            <v>2520</v>
          </cell>
        </row>
        <row r="1115">
          <cell r="C1115" t="str">
            <v xml:space="preserve">                AMMAN LABELS                  -TIRUPUR</v>
          </cell>
          <cell r="E1115">
            <v>38986</v>
          </cell>
          <cell r="F1115">
            <v>284220</v>
          </cell>
          <cell r="G1115">
            <v>351889</v>
          </cell>
          <cell r="I1115">
            <v>106655</v>
          </cell>
          <cell r="J1115">
            <v>0</v>
          </cell>
          <cell r="K1115">
            <v>106655</v>
          </cell>
        </row>
        <row r="1116">
          <cell r="C1116" t="str">
            <v xml:space="preserve">                ARTEL CREATIONS(2023-24)      -BHUBANESWAR</v>
          </cell>
          <cell r="D1116">
            <v>18348</v>
          </cell>
          <cell r="H1116">
            <v>18348</v>
          </cell>
          <cell r="J1116">
            <v>-18348</v>
          </cell>
          <cell r="K1116">
            <v>-18348</v>
          </cell>
        </row>
        <row r="1117">
          <cell r="C1117" t="str">
            <v xml:space="preserve">                ATAM ASSOCIATES PVT LTD       -SOLAN</v>
          </cell>
          <cell r="E1117">
            <v>410165.5</v>
          </cell>
          <cell r="F1117">
            <v>118347</v>
          </cell>
          <cell r="G1117">
            <v>137178</v>
          </cell>
          <cell r="I1117">
            <v>428996.5</v>
          </cell>
          <cell r="J1117">
            <v>0</v>
          </cell>
          <cell r="K1117">
            <v>428996.5</v>
          </cell>
        </row>
        <row r="1118">
          <cell r="C1118" t="str">
            <v xml:space="preserve">                AURORA TEX                    -DELHI</v>
          </cell>
          <cell r="E1118">
            <v>236</v>
          </cell>
          <cell r="I1118">
            <v>236</v>
          </cell>
          <cell r="J1118">
            <v>0</v>
          </cell>
          <cell r="K1118">
            <v>236</v>
          </cell>
        </row>
        <row r="1119">
          <cell r="C1119" t="str">
            <v xml:space="preserve">                BBC IMPEX                     -BANAGLORE</v>
          </cell>
          <cell r="F1119">
            <v>357508</v>
          </cell>
          <cell r="G1119">
            <v>856580.1</v>
          </cell>
          <cell r="I1119">
            <v>499072.1</v>
          </cell>
          <cell r="J1119">
            <v>0</v>
          </cell>
          <cell r="K1119">
            <v>499072.1</v>
          </cell>
        </row>
        <row r="1120">
          <cell r="C1120" t="str">
            <v xml:space="preserve">                BHAGYALAKSHMI ELECTRICALS     -TUMKUR</v>
          </cell>
          <cell r="F1120">
            <v>9827</v>
          </cell>
          <cell r="G1120">
            <v>9827</v>
          </cell>
          <cell r="J1120">
            <v>0</v>
          </cell>
          <cell r="K1120">
            <v>0</v>
          </cell>
        </row>
        <row r="1121">
          <cell r="C1121" t="str">
            <v xml:space="preserve">                BOMBAY RAYON FASHIONS LTD (TRIMS DIVISION) -BANAGLORE</v>
          </cell>
          <cell r="G1121">
            <v>54664</v>
          </cell>
          <cell r="I1121">
            <v>54664</v>
          </cell>
          <cell r="J1121">
            <v>0</v>
          </cell>
          <cell r="K1121">
            <v>54664</v>
          </cell>
        </row>
        <row r="1122">
          <cell r="C1122" t="str">
            <v xml:space="preserve">                COTTON TAAPES                 -TIRUPUR</v>
          </cell>
          <cell r="E1122">
            <v>2.5</v>
          </cell>
          <cell r="F1122">
            <v>2.5</v>
          </cell>
          <cell r="J1122">
            <v>0</v>
          </cell>
          <cell r="K1122">
            <v>0</v>
          </cell>
        </row>
        <row r="1123">
          <cell r="C1123" t="str">
            <v xml:space="preserve">                D.T. SHANKARSA &amp; SONS         -BANGALORE</v>
          </cell>
          <cell r="E1123">
            <v>138894.03</v>
          </cell>
          <cell r="F1123">
            <v>30156.03</v>
          </cell>
          <cell r="I1123">
            <v>108738</v>
          </cell>
          <cell r="J1123">
            <v>0</v>
          </cell>
          <cell r="K1123">
            <v>108738</v>
          </cell>
        </row>
        <row r="1124">
          <cell r="C1124" t="str">
            <v xml:space="preserve">                DELTA MANUFACTURING  LIMITED  -NASHIK</v>
          </cell>
          <cell r="E1124">
            <v>73334</v>
          </cell>
          <cell r="I1124">
            <v>73334</v>
          </cell>
          <cell r="J1124">
            <v>0</v>
          </cell>
          <cell r="K1124">
            <v>73334</v>
          </cell>
        </row>
        <row r="1125">
          <cell r="C1125" t="str">
            <v xml:space="preserve">                EXIM TAGS                     -BHIWANDI</v>
          </cell>
          <cell r="F1125">
            <v>40092</v>
          </cell>
          <cell r="G1125">
            <v>46437</v>
          </cell>
          <cell r="I1125">
            <v>6345</v>
          </cell>
          <cell r="J1125">
            <v>0</v>
          </cell>
          <cell r="K1125">
            <v>6345</v>
          </cell>
        </row>
        <row r="1126">
          <cell r="C1126" t="str">
            <v xml:space="preserve">                FAIRFAX COUTURE PRIVATE LIMITED -NOIDA</v>
          </cell>
          <cell r="F1126">
            <v>277154</v>
          </cell>
          <cell r="H1126">
            <v>277154</v>
          </cell>
          <cell r="J1126">
            <v>-277154</v>
          </cell>
          <cell r="K1126">
            <v>-277154</v>
          </cell>
        </row>
        <row r="1127">
          <cell r="C1127" t="str">
            <v xml:space="preserve">                FASHION ACCESSORIES INDIA PRIVATE LIMITED -MUMBAI</v>
          </cell>
          <cell r="F1127">
            <v>10089</v>
          </cell>
          <cell r="G1127">
            <v>15576</v>
          </cell>
          <cell r="I1127">
            <v>5487</v>
          </cell>
          <cell r="J1127">
            <v>0</v>
          </cell>
          <cell r="K1127">
            <v>5487</v>
          </cell>
        </row>
        <row r="1128">
          <cell r="C1128" t="str">
            <v xml:space="preserve">                FORTUNE INC                   -BANAGLORE</v>
          </cell>
          <cell r="E1128">
            <v>1052236</v>
          </cell>
          <cell r="F1128">
            <v>304127</v>
          </cell>
          <cell r="G1128">
            <v>315022</v>
          </cell>
          <cell r="I1128">
            <v>1063131</v>
          </cell>
          <cell r="J1128">
            <v>0</v>
          </cell>
          <cell r="K1128">
            <v>1063131</v>
          </cell>
        </row>
        <row r="1129">
          <cell r="C1129" t="str">
            <v xml:space="preserve">                GANGA ENTERPRISES             -BANAGLORE</v>
          </cell>
          <cell r="F1129">
            <v>3360</v>
          </cell>
          <cell r="G1129">
            <v>3360</v>
          </cell>
          <cell r="J1129">
            <v>0</v>
          </cell>
          <cell r="K1129">
            <v>0</v>
          </cell>
        </row>
        <row r="1130">
          <cell r="C1130" t="str">
            <v xml:space="preserve">                GURU GRAFIX                   -BANGALORE</v>
          </cell>
          <cell r="E1130">
            <v>97041.5</v>
          </cell>
          <cell r="F1130">
            <v>66341</v>
          </cell>
          <cell r="I1130">
            <v>30700.5</v>
          </cell>
          <cell r="J1130">
            <v>0</v>
          </cell>
          <cell r="K1130">
            <v>30700.5</v>
          </cell>
        </row>
        <row r="1131">
          <cell r="C1131" t="str">
            <v xml:space="preserve">                GURUGRAM PRINTING PRESS       -GURGOAN</v>
          </cell>
          <cell r="E1131">
            <v>5493</v>
          </cell>
          <cell r="I1131">
            <v>5493</v>
          </cell>
          <cell r="J1131">
            <v>0</v>
          </cell>
          <cell r="K1131">
            <v>5493</v>
          </cell>
        </row>
        <row r="1132">
          <cell r="C1132" t="str">
            <v xml:space="preserve">                HK LABELS INDIA PRIVATE LIMITED -SONIPAT</v>
          </cell>
          <cell r="E1132">
            <v>9747</v>
          </cell>
          <cell r="I1132">
            <v>9747</v>
          </cell>
          <cell r="J1132">
            <v>0</v>
          </cell>
          <cell r="K1132">
            <v>9747</v>
          </cell>
        </row>
        <row r="1133">
          <cell r="C1133" t="str">
            <v xml:space="preserve">                HSD ZIPPER LIMITED            -HONG KONG</v>
          </cell>
          <cell r="E1133">
            <v>3069</v>
          </cell>
          <cell r="I1133">
            <v>3069</v>
          </cell>
          <cell r="J1133">
            <v>0</v>
          </cell>
          <cell r="K1133">
            <v>3069</v>
          </cell>
        </row>
        <row r="1134">
          <cell r="C1134" t="str">
            <v xml:space="preserve">                IIGM PVT LTD.                 -BANGALORE</v>
          </cell>
          <cell r="E1134">
            <v>38729</v>
          </cell>
          <cell r="I1134">
            <v>38729</v>
          </cell>
          <cell r="J1134">
            <v>0</v>
          </cell>
          <cell r="K1134">
            <v>38729</v>
          </cell>
        </row>
        <row r="1135">
          <cell r="C1135" t="str">
            <v xml:space="preserve">                J V TAPES                     -TIRUPUR</v>
          </cell>
          <cell r="E1135">
            <v>1538</v>
          </cell>
          <cell r="I1135">
            <v>1538</v>
          </cell>
          <cell r="J1135">
            <v>0</v>
          </cell>
          <cell r="K1135">
            <v>1538</v>
          </cell>
        </row>
        <row r="1136">
          <cell r="C1136" t="str">
            <v xml:space="preserve">                KATHIT IMPEX                  -MUMBAI</v>
          </cell>
          <cell r="F1136">
            <v>3835</v>
          </cell>
          <cell r="G1136">
            <v>4027</v>
          </cell>
          <cell r="I1136">
            <v>192</v>
          </cell>
          <cell r="J1136">
            <v>0</v>
          </cell>
          <cell r="K1136">
            <v>192</v>
          </cell>
        </row>
        <row r="1137">
          <cell r="C1137" t="str">
            <v xml:space="preserve">                KHYAATI LEATHER INNOVATIONS PRIVATE LI -MUMBAI</v>
          </cell>
          <cell r="D1137">
            <v>26654</v>
          </cell>
          <cell r="H1137">
            <v>26654</v>
          </cell>
          <cell r="J1137">
            <v>-26654</v>
          </cell>
          <cell r="K1137">
            <v>-26654</v>
          </cell>
        </row>
        <row r="1138">
          <cell r="C1138" t="str">
            <v xml:space="preserve">                KIRAN POLY PLAST              -BANAGLORE</v>
          </cell>
          <cell r="E1138">
            <v>681708</v>
          </cell>
          <cell r="F1138">
            <v>75241</v>
          </cell>
          <cell r="G1138">
            <v>69369</v>
          </cell>
          <cell r="I1138">
            <v>675836</v>
          </cell>
          <cell r="J1138">
            <v>0</v>
          </cell>
          <cell r="K1138">
            <v>675836</v>
          </cell>
        </row>
        <row r="1139">
          <cell r="C1139" t="str">
            <v xml:space="preserve">                KLASSIC LABELS                -BANAGLORE</v>
          </cell>
          <cell r="E1139">
            <v>309960.76</v>
          </cell>
          <cell r="F1139">
            <v>128801</v>
          </cell>
          <cell r="I1139">
            <v>181159.76</v>
          </cell>
          <cell r="J1139">
            <v>0</v>
          </cell>
          <cell r="K1139">
            <v>181159.76</v>
          </cell>
        </row>
        <row r="1140">
          <cell r="C1140" t="str">
            <v xml:space="preserve">                KOHINOOR RIBBON FACTORY PVT. LTD.		 -NEWDELHI</v>
          </cell>
          <cell r="G1140">
            <v>10154</v>
          </cell>
          <cell r="I1140">
            <v>10154</v>
          </cell>
          <cell r="J1140">
            <v>0</v>
          </cell>
          <cell r="K1140">
            <v>10154</v>
          </cell>
        </row>
        <row r="1141">
          <cell r="C1141" t="str">
            <v xml:space="preserve">                KRISHNA LAMICOAT PVT LTD      -SAKINAKA</v>
          </cell>
          <cell r="E1141">
            <v>196721</v>
          </cell>
          <cell r="F1141">
            <v>127456</v>
          </cell>
          <cell r="G1141">
            <v>3087</v>
          </cell>
          <cell r="I1141">
            <v>72352</v>
          </cell>
          <cell r="J1141">
            <v>0</v>
          </cell>
          <cell r="K1141">
            <v>72352</v>
          </cell>
        </row>
        <row r="1142">
          <cell r="C1142" t="str">
            <v xml:space="preserve">                KWALITY LEATHERS              -BANAGLORE</v>
          </cell>
          <cell r="E1142">
            <v>3</v>
          </cell>
          <cell r="F1142">
            <v>3</v>
          </cell>
          <cell r="J1142">
            <v>0</v>
          </cell>
          <cell r="K1142">
            <v>0</v>
          </cell>
        </row>
        <row r="1143">
          <cell r="C1143" t="str">
            <v xml:space="preserve">                LAKSHMI CREATION              -BANAGLORE</v>
          </cell>
          <cell r="E1143">
            <v>78963</v>
          </cell>
          <cell r="F1143">
            <v>22428</v>
          </cell>
          <cell r="G1143">
            <v>14549.58</v>
          </cell>
          <cell r="I1143">
            <v>71084.58</v>
          </cell>
          <cell r="J1143">
            <v>0</v>
          </cell>
          <cell r="K1143">
            <v>71084.58</v>
          </cell>
        </row>
        <row r="1144">
          <cell r="C1144" t="str">
            <v xml:space="preserve">                M R TAPES                     -ADYAR</v>
          </cell>
          <cell r="G1144">
            <v>6300</v>
          </cell>
          <cell r="I1144">
            <v>6300</v>
          </cell>
          <cell r="J1144">
            <v>0</v>
          </cell>
          <cell r="K1144">
            <v>6300</v>
          </cell>
        </row>
        <row r="1145">
          <cell r="C1145" t="str">
            <v xml:space="preserve">                MAGRAA FASHIONS PVT LTD       -BANGALORE</v>
          </cell>
          <cell r="E1145">
            <v>935</v>
          </cell>
          <cell r="I1145">
            <v>935</v>
          </cell>
          <cell r="J1145">
            <v>0</v>
          </cell>
          <cell r="K1145">
            <v>935</v>
          </cell>
        </row>
        <row r="1146">
          <cell r="C1146" t="str">
            <v xml:space="preserve">                NATUR TEC INDIA PRIVATE LIMITED -CHENNAI</v>
          </cell>
          <cell r="E1146">
            <v>0.5</v>
          </cell>
          <cell r="F1146">
            <v>0.5</v>
          </cell>
          <cell r="J1146">
            <v>0</v>
          </cell>
          <cell r="K1146">
            <v>0</v>
          </cell>
        </row>
        <row r="1147">
          <cell r="C1147" t="str">
            <v xml:space="preserve">                PADMAVATI ENTERPRISES         -BANGALORE</v>
          </cell>
          <cell r="F1147">
            <v>101416</v>
          </cell>
          <cell r="G1147">
            <v>94334.24</v>
          </cell>
          <cell r="H1147">
            <v>7081.76</v>
          </cell>
          <cell r="J1147">
            <v>-7081.76</v>
          </cell>
          <cell r="K1147">
            <v>-7081.76</v>
          </cell>
        </row>
        <row r="1148">
          <cell r="C1148" t="str">
            <v xml:space="preserve">                PARSHWA INTERNATIONAL         -BANAGLORE</v>
          </cell>
          <cell r="E1148">
            <v>338392</v>
          </cell>
          <cell r="F1148">
            <v>113742</v>
          </cell>
          <cell r="G1148">
            <v>105285.3</v>
          </cell>
          <cell r="I1148">
            <v>329935.3</v>
          </cell>
          <cell r="J1148">
            <v>0</v>
          </cell>
          <cell r="K1148">
            <v>329935.3</v>
          </cell>
        </row>
        <row r="1149">
          <cell r="C1149" t="str">
            <v xml:space="preserve">                PAWAN PUTRA PACKAGING         -BANAGLORE</v>
          </cell>
          <cell r="E1149">
            <v>1103</v>
          </cell>
          <cell r="I1149">
            <v>1103</v>
          </cell>
          <cell r="J1149">
            <v>0</v>
          </cell>
          <cell r="K1149">
            <v>1103</v>
          </cell>
        </row>
        <row r="1150">
          <cell r="C1150" t="str">
            <v xml:space="preserve">                PENTAGUN LABELS PRIVATE LIMITED -CHENNAI</v>
          </cell>
          <cell r="E1150">
            <v>1</v>
          </cell>
          <cell r="F1150">
            <v>1</v>
          </cell>
          <cell r="J1150">
            <v>0</v>
          </cell>
          <cell r="K1150">
            <v>0</v>
          </cell>
        </row>
        <row r="1151">
          <cell r="C1151" t="str">
            <v xml:space="preserve">                PHOENIX                       -TIRUPUR</v>
          </cell>
          <cell r="E1151">
            <v>10467</v>
          </cell>
          <cell r="I1151">
            <v>10467</v>
          </cell>
          <cell r="J1151">
            <v>0</v>
          </cell>
          <cell r="K1151">
            <v>10467</v>
          </cell>
        </row>
        <row r="1152">
          <cell r="C1152" t="str">
            <v xml:space="preserve">                PLAITEX                       -BANGALORE</v>
          </cell>
          <cell r="E1152">
            <v>80472</v>
          </cell>
          <cell r="I1152">
            <v>80472</v>
          </cell>
          <cell r="J1152">
            <v>0</v>
          </cell>
          <cell r="K1152">
            <v>80472</v>
          </cell>
        </row>
        <row r="1153">
          <cell r="C1153" t="str">
            <v xml:space="preserve">                PRAKASH LABELS PVT LTD        -BANGALORE</v>
          </cell>
          <cell r="E1153">
            <v>134943.79999999999</v>
          </cell>
          <cell r="I1153">
            <v>134943.79999999999</v>
          </cell>
          <cell r="J1153">
            <v>0</v>
          </cell>
          <cell r="K1153">
            <v>134943.79999999999</v>
          </cell>
        </row>
        <row r="1154">
          <cell r="C1154" t="str">
            <v xml:space="preserve">                PRASHANT PLASTICS             -MUMBAI</v>
          </cell>
          <cell r="F1154">
            <v>68279</v>
          </cell>
          <cell r="G1154">
            <v>74181</v>
          </cell>
          <cell r="I1154">
            <v>5902</v>
          </cell>
          <cell r="J1154">
            <v>0</v>
          </cell>
          <cell r="K1154">
            <v>5902</v>
          </cell>
        </row>
        <row r="1155">
          <cell r="C1155" t="str">
            <v xml:space="preserve">                PREMCO GLOBAL LTD.                                                                                  </v>
          </cell>
          <cell r="D1155">
            <v>2860</v>
          </cell>
          <cell r="H1155">
            <v>2860</v>
          </cell>
          <cell r="J1155">
            <v>-2860</v>
          </cell>
          <cell r="K1155">
            <v>-2860</v>
          </cell>
        </row>
        <row r="1156">
          <cell r="C1156" t="str">
            <v xml:space="preserve">                PRINTO DOCUMENT SERVICE PVT  LTD -CHENNAI</v>
          </cell>
          <cell r="E1156">
            <v>0.5</v>
          </cell>
          <cell r="F1156">
            <v>0.5</v>
          </cell>
          <cell r="J1156">
            <v>0</v>
          </cell>
          <cell r="K1156">
            <v>0</v>
          </cell>
        </row>
        <row r="1157">
          <cell r="C1157" t="str">
            <v xml:space="preserve">                PRIYESH LABELS                -MUMBAI</v>
          </cell>
          <cell r="F1157">
            <v>5122</v>
          </cell>
          <cell r="G1157">
            <v>17519</v>
          </cell>
          <cell r="I1157">
            <v>12397</v>
          </cell>
          <cell r="J1157">
            <v>0</v>
          </cell>
          <cell r="K1157">
            <v>12397</v>
          </cell>
        </row>
        <row r="1158">
          <cell r="C1158" t="str">
            <v xml:space="preserve">                PUSHTI CREATION               -MUMBAI</v>
          </cell>
          <cell r="F1158">
            <v>88869</v>
          </cell>
          <cell r="G1158">
            <v>96775</v>
          </cell>
          <cell r="I1158">
            <v>7906</v>
          </cell>
          <cell r="J1158">
            <v>0</v>
          </cell>
          <cell r="K1158">
            <v>7906</v>
          </cell>
        </row>
        <row r="1159">
          <cell r="C1159" t="str">
            <v xml:space="preserve">                Q BIRDS BRIADERS              -TIRUPPUR</v>
          </cell>
          <cell r="E1159">
            <v>4985</v>
          </cell>
          <cell r="I1159">
            <v>4985</v>
          </cell>
          <cell r="J1159">
            <v>0</v>
          </cell>
          <cell r="K1159">
            <v>4985</v>
          </cell>
        </row>
        <row r="1160">
          <cell r="C1160" t="str">
            <v xml:space="preserve">                QUALITY LABELS                -MUMBAI</v>
          </cell>
          <cell r="E1160">
            <v>17545</v>
          </cell>
          <cell r="I1160">
            <v>17545</v>
          </cell>
          <cell r="J1160">
            <v>0</v>
          </cell>
          <cell r="K1160">
            <v>17545</v>
          </cell>
        </row>
        <row r="1161">
          <cell r="C1161" t="str">
            <v xml:space="preserve">                QUENBY TRANSFERS (INDIA) PVT LTD. -BANAGLORE</v>
          </cell>
          <cell r="D1161">
            <v>3233</v>
          </cell>
          <cell r="G1161">
            <v>51802</v>
          </cell>
          <cell r="I1161">
            <v>48569</v>
          </cell>
          <cell r="J1161">
            <v>0</v>
          </cell>
          <cell r="K1161">
            <v>48569</v>
          </cell>
        </row>
        <row r="1162">
          <cell r="C1162" t="str">
            <v xml:space="preserve">                RANGANATH GRAPHICS            -BANAGLORE</v>
          </cell>
          <cell r="F1162">
            <v>7273</v>
          </cell>
          <cell r="G1162">
            <v>31126.26</v>
          </cell>
          <cell r="I1162">
            <v>23853.26</v>
          </cell>
          <cell r="J1162">
            <v>0</v>
          </cell>
          <cell r="K1162">
            <v>23853.26</v>
          </cell>
        </row>
        <row r="1163">
          <cell r="C1163" t="str">
            <v xml:space="preserve">                REGAL ELASTICS                -MUMBAI</v>
          </cell>
          <cell r="E1163">
            <v>1</v>
          </cell>
          <cell r="F1163">
            <v>1</v>
          </cell>
          <cell r="J1163">
            <v>0</v>
          </cell>
          <cell r="K1163">
            <v>0</v>
          </cell>
        </row>
        <row r="1164">
          <cell r="C1164" t="str">
            <v xml:space="preserve">                REX INDIA                     -MUMBAI</v>
          </cell>
          <cell r="E1164">
            <v>282658</v>
          </cell>
          <cell r="I1164">
            <v>282658</v>
          </cell>
          <cell r="J1164">
            <v>0</v>
          </cell>
          <cell r="K1164">
            <v>282658</v>
          </cell>
        </row>
        <row r="1165">
          <cell r="C1165" t="str">
            <v xml:space="preserve">                RITHUNA TEXTILES              -TIRUPUR</v>
          </cell>
          <cell r="E1165">
            <v>0.4</v>
          </cell>
          <cell r="F1165">
            <v>0.4</v>
          </cell>
          <cell r="J1165">
            <v>0</v>
          </cell>
          <cell r="K1165">
            <v>0</v>
          </cell>
        </row>
        <row r="1166">
          <cell r="C1166" t="str">
            <v xml:space="preserve">                ROYAL KRAFT                   -BANGALORE</v>
          </cell>
          <cell r="E1166">
            <v>122338</v>
          </cell>
          <cell r="I1166">
            <v>122338</v>
          </cell>
          <cell r="J1166">
            <v>0</v>
          </cell>
          <cell r="K1166">
            <v>122338</v>
          </cell>
        </row>
        <row r="1167">
          <cell r="C1167" t="str">
            <v xml:space="preserve">                ROYALTEXT                     -BANAGLORE</v>
          </cell>
          <cell r="G1167">
            <v>48748</v>
          </cell>
          <cell r="I1167">
            <v>48748</v>
          </cell>
          <cell r="J1167">
            <v>0</v>
          </cell>
          <cell r="K1167">
            <v>48748</v>
          </cell>
        </row>
        <row r="1168">
          <cell r="C1168" t="str">
            <v xml:space="preserve">                S R PRINTS                    -BANAGLORE</v>
          </cell>
          <cell r="E1168">
            <v>873020</v>
          </cell>
          <cell r="F1168">
            <v>307343</v>
          </cell>
          <cell r="G1168">
            <v>83848</v>
          </cell>
          <cell r="I1168">
            <v>649525</v>
          </cell>
          <cell r="J1168">
            <v>0</v>
          </cell>
          <cell r="K1168">
            <v>649525</v>
          </cell>
        </row>
        <row r="1169">
          <cell r="C1169" t="str">
            <v xml:space="preserve">                S S CORPORATION               -MUMBAI</v>
          </cell>
          <cell r="E1169">
            <v>146</v>
          </cell>
          <cell r="F1169">
            <v>146</v>
          </cell>
          <cell r="J1169">
            <v>0</v>
          </cell>
          <cell r="K1169">
            <v>0</v>
          </cell>
        </row>
        <row r="1170">
          <cell r="C1170" t="str">
            <v xml:space="preserve">                S.S. INDUSTRIES               -BANGALORE</v>
          </cell>
          <cell r="E1170">
            <v>147860.5</v>
          </cell>
          <cell r="I1170">
            <v>147860.5</v>
          </cell>
          <cell r="J1170">
            <v>0</v>
          </cell>
          <cell r="K1170">
            <v>147860.5</v>
          </cell>
        </row>
        <row r="1171">
          <cell r="C1171" t="str">
            <v xml:space="preserve">                SABAREE PACKS                 -TIRUPUR</v>
          </cell>
          <cell r="E1171">
            <v>56274</v>
          </cell>
          <cell r="F1171">
            <v>56274</v>
          </cell>
          <cell r="J1171">
            <v>0</v>
          </cell>
          <cell r="K1171">
            <v>0</v>
          </cell>
        </row>
        <row r="1172">
          <cell r="C1172" t="str">
            <v xml:space="preserve">                SAI DHURGA ENTERPRISES        -BANGALORE</v>
          </cell>
          <cell r="D1172">
            <v>14750</v>
          </cell>
          <cell r="H1172">
            <v>14750</v>
          </cell>
          <cell r="J1172">
            <v>-14750</v>
          </cell>
          <cell r="K1172">
            <v>-14750</v>
          </cell>
        </row>
        <row r="1173">
          <cell r="C1173" t="str">
            <v xml:space="preserve">                SAMITHA TRADING CO.           -BANAGLORE</v>
          </cell>
          <cell r="E1173">
            <v>504116.2</v>
          </cell>
          <cell r="F1173">
            <v>217395.20000000001</v>
          </cell>
          <cell r="G1173">
            <v>242709.34</v>
          </cell>
          <cell r="I1173">
            <v>529430.34</v>
          </cell>
          <cell r="J1173">
            <v>0</v>
          </cell>
          <cell r="K1173">
            <v>529430.34</v>
          </cell>
        </row>
        <row r="1174">
          <cell r="C1174" t="str">
            <v xml:space="preserve">                SANJAY IMPEX                  -BANGALORE</v>
          </cell>
          <cell r="E1174">
            <v>517</v>
          </cell>
          <cell r="F1174">
            <v>23342</v>
          </cell>
          <cell r="G1174">
            <v>23342</v>
          </cell>
          <cell r="I1174">
            <v>517</v>
          </cell>
          <cell r="J1174">
            <v>0</v>
          </cell>
          <cell r="K1174">
            <v>517</v>
          </cell>
        </row>
        <row r="1175">
          <cell r="C1175" t="str">
            <v xml:space="preserve">                SANJAY TRADING COMPANY        -MUMBAI</v>
          </cell>
          <cell r="F1175">
            <v>142309</v>
          </cell>
          <cell r="G1175">
            <v>155154</v>
          </cell>
          <cell r="I1175">
            <v>12845</v>
          </cell>
          <cell r="J1175">
            <v>0</v>
          </cell>
          <cell r="K1175">
            <v>12845</v>
          </cell>
        </row>
        <row r="1176">
          <cell r="C1176" t="str">
            <v xml:space="preserve">                SANTEX SPORTS                 -JALANDHAR</v>
          </cell>
          <cell r="D1176">
            <v>13570</v>
          </cell>
          <cell r="H1176">
            <v>13570</v>
          </cell>
          <cell r="J1176">
            <v>-13570</v>
          </cell>
          <cell r="K1176">
            <v>-13570</v>
          </cell>
        </row>
        <row r="1177">
          <cell r="C1177" t="str">
            <v xml:space="preserve">                SAWANT DYES &amp; CHEMICALS       -BANGALORE</v>
          </cell>
          <cell r="E1177">
            <v>92954.5</v>
          </cell>
          <cell r="I1177">
            <v>92954.5</v>
          </cell>
          <cell r="J1177">
            <v>0</v>
          </cell>
          <cell r="K1177">
            <v>92954.5</v>
          </cell>
        </row>
        <row r="1178">
          <cell r="C1178" t="str">
            <v xml:space="preserve">                SHARMAN UDYOG PVT LTD         -SONIPET</v>
          </cell>
          <cell r="E1178">
            <v>30197</v>
          </cell>
          <cell r="F1178">
            <v>82482</v>
          </cell>
          <cell r="G1178">
            <v>53024</v>
          </cell>
          <cell r="I1178">
            <v>739</v>
          </cell>
          <cell r="J1178">
            <v>0</v>
          </cell>
          <cell r="K1178">
            <v>739</v>
          </cell>
        </row>
        <row r="1179">
          <cell r="C1179" t="str">
            <v xml:space="preserve">                SHIVA POLY FAB                -LUDHIANA</v>
          </cell>
          <cell r="E1179">
            <v>388225</v>
          </cell>
          <cell r="F1179">
            <v>388225</v>
          </cell>
          <cell r="J1179">
            <v>0</v>
          </cell>
          <cell r="K1179">
            <v>0</v>
          </cell>
        </row>
        <row r="1180">
          <cell r="C1180" t="str">
            <v xml:space="preserve">                SHREE IMPEX                   -BANAGLORE</v>
          </cell>
          <cell r="E1180">
            <v>7560</v>
          </cell>
          <cell r="I1180">
            <v>7560</v>
          </cell>
          <cell r="J1180">
            <v>0</v>
          </cell>
          <cell r="K1180">
            <v>7560</v>
          </cell>
        </row>
        <row r="1181">
          <cell r="C1181" t="str">
            <v xml:space="preserve">                SHREE POLYPACKS               -BANGALORE</v>
          </cell>
          <cell r="E1181">
            <v>141482</v>
          </cell>
          <cell r="F1181">
            <v>319957</v>
          </cell>
          <cell r="G1181">
            <v>494363.76</v>
          </cell>
          <cell r="I1181">
            <v>315888.76</v>
          </cell>
          <cell r="J1181">
            <v>0</v>
          </cell>
          <cell r="K1181">
            <v>315888.76</v>
          </cell>
        </row>
        <row r="1182">
          <cell r="C1182" t="str">
            <v xml:space="preserve">                SHREEJI FASHION ACCESSORIES   -THANE</v>
          </cell>
          <cell r="E1182">
            <v>64106.5</v>
          </cell>
          <cell r="F1182">
            <v>202010</v>
          </cell>
          <cell r="G1182">
            <v>174476</v>
          </cell>
          <cell r="I1182">
            <v>36572.5</v>
          </cell>
          <cell r="J1182">
            <v>0</v>
          </cell>
          <cell r="K1182">
            <v>36572.5</v>
          </cell>
        </row>
        <row r="1183">
          <cell r="C1183" t="str">
            <v xml:space="preserve">                SHRI CHAKRA WEBBING CO.       -BANGALORE</v>
          </cell>
          <cell r="E1183">
            <v>1575</v>
          </cell>
          <cell r="I1183">
            <v>1575</v>
          </cell>
          <cell r="J1183">
            <v>0</v>
          </cell>
          <cell r="K1183">
            <v>1575</v>
          </cell>
        </row>
        <row r="1184">
          <cell r="C1184" t="str">
            <v xml:space="preserve">                SHRI SAI PAPER MART           -BANAGLORE</v>
          </cell>
          <cell r="E1184">
            <v>51800</v>
          </cell>
          <cell r="F1184">
            <v>164360</v>
          </cell>
          <cell r="G1184">
            <v>155120</v>
          </cell>
          <cell r="I1184">
            <v>42560</v>
          </cell>
          <cell r="J1184">
            <v>0</v>
          </cell>
          <cell r="K1184">
            <v>42560</v>
          </cell>
        </row>
        <row r="1185">
          <cell r="C1185" t="str">
            <v xml:space="preserve">                SRI AMMAN TAPES               -TIRUPUR</v>
          </cell>
          <cell r="E1185">
            <v>437135</v>
          </cell>
          <cell r="F1185">
            <v>199232</v>
          </cell>
          <cell r="G1185">
            <v>10143</v>
          </cell>
          <cell r="I1185">
            <v>248046</v>
          </cell>
          <cell r="J1185">
            <v>0</v>
          </cell>
          <cell r="K1185">
            <v>248046</v>
          </cell>
        </row>
        <row r="1186">
          <cell r="C1186" t="str">
            <v xml:space="preserve">                SRI BALAJI TRADERS            -BANAGLORE</v>
          </cell>
          <cell r="E1186">
            <v>4602</v>
          </cell>
          <cell r="G1186">
            <v>4602</v>
          </cell>
          <cell r="I1186">
            <v>9204</v>
          </cell>
          <cell r="J1186">
            <v>0</v>
          </cell>
          <cell r="K1186">
            <v>9204</v>
          </cell>
        </row>
        <row r="1187">
          <cell r="C1187" t="str">
            <v xml:space="preserve">                SRISHA INDUSTRIES             -BANAGLORE</v>
          </cell>
          <cell r="E1187">
            <v>117599</v>
          </cell>
          <cell r="F1187">
            <v>117599</v>
          </cell>
          <cell r="G1187">
            <v>115652</v>
          </cell>
          <cell r="I1187">
            <v>115652</v>
          </cell>
          <cell r="J1187">
            <v>0</v>
          </cell>
          <cell r="K1187">
            <v>115652</v>
          </cell>
        </row>
        <row r="1188">
          <cell r="C1188" t="str">
            <v xml:space="preserve">                SUMERU GRAPHICS               -BANAGLORE</v>
          </cell>
          <cell r="E1188">
            <v>74188.320000000007</v>
          </cell>
          <cell r="I1188">
            <v>74188.320000000007</v>
          </cell>
          <cell r="J1188">
            <v>0</v>
          </cell>
          <cell r="K1188">
            <v>74188.320000000007</v>
          </cell>
        </row>
        <row r="1189">
          <cell r="C1189" t="str">
            <v xml:space="preserve">                SUMUKH RIBBONS                -BANAGLORE</v>
          </cell>
          <cell r="E1189">
            <v>258126.5</v>
          </cell>
          <cell r="F1189">
            <v>2362</v>
          </cell>
          <cell r="G1189">
            <v>28350</v>
          </cell>
          <cell r="I1189">
            <v>284114.5</v>
          </cell>
          <cell r="J1189">
            <v>0</v>
          </cell>
          <cell r="K1189">
            <v>284114.5</v>
          </cell>
        </row>
        <row r="1190">
          <cell r="C1190" t="str">
            <v xml:space="preserve">                SWAN ENTERPRISES              -BANAGLORE</v>
          </cell>
          <cell r="E1190">
            <v>10148</v>
          </cell>
          <cell r="I1190">
            <v>10148</v>
          </cell>
          <cell r="J1190">
            <v>0</v>
          </cell>
          <cell r="K1190">
            <v>10148</v>
          </cell>
        </row>
        <row r="1191">
          <cell r="C1191" t="str">
            <v xml:space="preserve">                SWASTIK ENTERPRISES           -MUMBAI</v>
          </cell>
          <cell r="E1191">
            <v>579</v>
          </cell>
          <cell r="F1191">
            <v>579</v>
          </cell>
          <cell r="J1191">
            <v>0</v>
          </cell>
          <cell r="K1191">
            <v>0</v>
          </cell>
        </row>
        <row r="1192">
          <cell r="C1192" t="str">
            <v xml:space="preserve">                SYNPACK FLEXPACK PVT LTD      -BANAGLORE</v>
          </cell>
          <cell r="F1192">
            <v>86921</v>
          </cell>
          <cell r="G1192">
            <v>87438</v>
          </cell>
          <cell r="I1192">
            <v>517</v>
          </cell>
          <cell r="J1192">
            <v>0</v>
          </cell>
          <cell r="K1192">
            <v>517</v>
          </cell>
        </row>
        <row r="1193">
          <cell r="C1193" t="str">
            <v xml:space="preserve">                TAG ID SOLUTIONS PRIVATE LIMITED					 -MUMBAI</v>
          </cell>
          <cell r="E1193">
            <v>26884</v>
          </cell>
          <cell r="I1193">
            <v>26884</v>
          </cell>
          <cell r="J1193">
            <v>0</v>
          </cell>
          <cell r="K1193">
            <v>26884</v>
          </cell>
        </row>
        <row r="1194">
          <cell r="C1194" t="str">
            <v xml:space="preserve">                TEXTRONICS DESIGN SYSTEMS PVT LTD                                                                   </v>
          </cell>
          <cell r="D1194">
            <v>1416</v>
          </cell>
          <cell r="H1194">
            <v>1416</v>
          </cell>
          <cell r="J1194">
            <v>-1416</v>
          </cell>
          <cell r="K1194">
            <v>-1416</v>
          </cell>
        </row>
        <row r="1195">
          <cell r="C1195" t="str">
            <v xml:space="preserve">                THANGAM GARMENT ACCESSORIES PVT LTD -CHENNAI</v>
          </cell>
          <cell r="E1195">
            <v>1</v>
          </cell>
          <cell r="F1195">
            <v>1</v>
          </cell>
          <cell r="J1195">
            <v>0</v>
          </cell>
          <cell r="K1195">
            <v>0</v>
          </cell>
        </row>
        <row r="1196">
          <cell r="C1196" t="str">
            <v xml:space="preserve">                TIRUPATI PRINT INDIA          -NEW DELHI</v>
          </cell>
          <cell r="E1196">
            <v>64411</v>
          </cell>
          <cell r="I1196">
            <v>64411</v>
          </cell>
          <cell r="J1196">
            <v>0</v>
          </cell>
          <cell r="K1196">
            <v>64411</v>
          </cell>
        </row>
        <row r="1197">
          <cell r="C1197" t="str">
            <v xml:space="preserve">                TOP LIGHT TRIMS PRIVATE LIMITED -TIRUPUR</v>
          </cell>
          <cell r="E1197">
            <v>364452.37</v>
          </cell>
          <cell r="F1197">
            <v>148923</v>
          </cell>
          <cell r="I1197">
            <v>215529.37</v>
          </cell>
          <cell r="J1197">
            <v>0</v>
          </cell>
          <cell r="K1197">
            <v>215529.37</v>
          </cell>
        </row>
        <row r="1198">
          <cell r="C1198" t="str">
            <v xml:space="preserve">                UNIQUE ENTERPRISES            -BANAGLORE</v>
          </cell>
          <cell r="E1198">
            <v>234</v>
          </cell>
          <cell r="F1198">
            <v>234</v>
          </cell>
          <cell r="J1198">
            <v>0</v>
          </cell>
          <cell r="K1198">
            <v>0</v>
          </cell>
        </row>
        <row r="1199">
          <cell r="C1199" t="str">
            <v xml:space="preserve">                UNIROYAL INDUSTRIES LTD       -PACHAKULA</v>
          </cell>
          <cell r="E1199">
            <v>1</v>
          </cell>
          <cell r="F1199">
            <v>1</v>
          </cell>
          <cell r="J1199">
            <v>0</v>
          </cell>
          <cell r="K1199">
            <v>0</v>
          </cell>
        </row>
        <row r="1200">
          <cell r="C1200" t="str">
            <v xml:space="preserve">                VIBGYOR TRIMS                 -CHENNAI</v>
          </cell>
          <cell r="E1200">
            <v>119976</v>
          </cell>
          <cell r="F1200">
            <v>97878</v>
          </cell>
          <cell r="G1200">
            <v>68592</v>
          </cell>
          <cell r="I1200">
            <v>90690</v>
          </cell>
          <cell r="J1200">
            <v>0</v>
          </cell>
          <cell r="K1200">
            <v>90690</v>
          </cell>
        </row>
        <row r="1201">
          <cell r="C1201" t="str">
            <v xml:space="preserve">                VIVIDEAS SOLUTIONS PVT LTD    -AHMEDABAD</v>
          </cell>
          <cell r="F1201">
            <v>54200</v>
          </cell>
          <cell r="G1201">
            <v>62290</v>
          </cell>
          <cell r="I1201">
            <v>8090</v>
          </cell>
          <cell r="J1201">
            <v>0</v>
          </cell>
          <cell r="K1201">
            <v>8090</v>
          </cell>
        </row>
        <row r="1202">
          <cell r="C1202" t="str">
            <v xml:space="preserve">                VRB LABELS                    -NEW DELHI</v>
          </cell>
          <cell r="E1202">
            <v>2369</v>
          </cell>
          <cell r="I1202">
            <v>2369</v>
          </cell>
          <cell r="J1202">
            <v>0</v>
          </cell>
          <cell r="K1202">
            <v>2369</v>
          </cell>
        </row>
        <row r="1203">
          <cell r="C1203" t="str">
            <v xml:space="preserve">                WESTERN FASHION ACCESSORIES   -MUMBAI</v>
          </cell>
          <cell r="F1203">
            <v>9266</v>
          </cell>
          <cell r="G1203">
            <v>9266</v>
          </cell>
          <cell r="J1203">
            <v>0</v>
          </cell>
          <cell r="K1203">
            <v>0</v>
          </cell>
        </row>
        <row r="1204">
          <cell r="C1204" t="str">
            <v xml:space="preserve">                YASHRAJ INDUSTRIES            -MUMBAI</v>
          </cell>
          <cell r="E1204">
            <v>89</v>
          </cell>
          <cell r="F1204">
            <v>89</v>
          </cell>
          <cell r="J1204">
            <v>0</v>
          </cell>
          <cell r="K1204">
            <v>0</v>
          </cell>
        </row>
        <row r="1205">
          <cell r="C1205" t="str">
            <v xml:space="preserve">            FABRIC</v>
          </cell>
          <cell r="E1205">
            <v>50338617.920000002</v>
          </cell>
          <cell r="F1205">
            <v>41458299.049999997</v>
          </cell>
          <cell r="G1205">
            <v>40517876.530000001</v>
          </cell>
          <cell r="I1205">
            <v>49398195.399999999</v>
          </cell>
          <cell r="J1205">
            <v>0</v>
          </cell>
          <cell r="K1205">
            <v>49398195.399999999</v>
          </cell>
        </row>
        <row r="1206">
          <cell r="C1206" t="str">
            <v xml:space="preserve">                AARNAV FASHIONS LIMITED       -AHMEDABAD</v>
          </cell>
          <cell r="E1206">
            <v>1180.76</v>
          </cell>
          <cell r="I1206">
            <v>1180.76</v>
          </cell>
          <cell r="J1206">
            <v>0</v>
          </cell>
          <cell r="K1206">
            <v>1180.76</v>
          </cell>
        </row>
        <row r="1207">
          <cell r="C1207" t="str">
            <v xml:space="preserve">                ALFA INSTRUMENTS              -NEW DELHI</v>
          </cell>
          <cell r="E1207">
            <v>2950</v>
          </cell>
          <cell r="I1207">
            <v>2950</v>
          </cell>
          <cell r="J1207">
            <v>0</v>
          </cell>
          <cell r="K1207">
            <v>2950</v>
          </cell>
        </row>
        <row r="1208">
          <cell r="C1208" t="str">
            <v xml:space="preserve">                ALOK INDUSTRIES LIMITED       -VAPI</v>
          </cell>
          <cell r="E1208">
            <v>8017</v>
          </cell>
          <cell r="I1208">
            <v>8017</v>
          </cell>
          <cell r="J1208">
            <v>0</v>
          </cell>
          <cell r="K1208">
            <v>8017</v>
          </cell>
        </row>
        <row r="1209">
          <cell r="C1209" t="str">
            <v xml:space="preserve">                APPAREL  LINING &amp;TEXTILES  PVT  LTD -BANGALORE</v>
          </cell>
          <cell r="E1209">
            <v>2417331.7999999998</v>
          </cell>
          <cell r="F1209">
            <v>700560</v>
          </cell>
          <cell r="G1209">
            <v>12320</v>
          </cell>
          <cell r="I1209">
            <v>1729091.8</v>
          </cell>
          <cell r="J1209">
            <v>0</v>
          </cell>
          <cell r="K1209">
            <v>1729091.8</v>
          </cell>
        </row>
        <row r="1210">
          <cell r="C1210" t="str">
            <v xml:space="preserve">                APT KNITS                     -LUDHIANA</v>
          </cell>
          <cell r="E1210">
            <v>4363</v>
          </cell>
          <cell r="F1210">
            <v>4363</v>
          </cell>
          <cell r="G1210">
            <v>1740</v>
          </cell>
          <cell r="I1210">
            <v>1740</v>
          </cell>
          <cell r="J1210">
            <v>0</v>
          </cell>
          <cell r="K1210">
            <v>1740</v>
          </cell>
        </row>
        <row r="1211">
          <cell r="C1211" t="str">
            <v xml:space="preserve">                ARIHANT SYNTEX                -AHMEDABAD</v>
          </cell>
          <cell r="E1211">
            <v>5930</v>
          </cell>
          <cell r="I1211">
            <v>5930</v>
          </cell>
          <cell r="J1211">
            <v>0</v>
          </cell>
          <cell r="K1211">
            <v>5930</v>
          </cell>
        </row>
        <row r="1212">
          <cell r="C1212" t="str">
            <v xml:space="preserve">                ARTHANARI LOOM CENTRE (TEXTILE) PVT. LTD. -SALEM</v>
          </cell>
          <cell r="E1212">
            <v>12679</v>
          </cell>
          <cell r="I1212">
            <v>12679</v>
          </cell>
          <cell r="J1212">
            <v>0</v>
          </cell>
          <cell r="K1212">
            <v>12679</v>
          </cell>
        </row>
        <row r="1213">
          <cell r="C1213" t="str">
            <v xml:space="preserve">                ARVIND LIMITED  (DENIM DIVISION) -AHMEDABAD</v>
          </cell>
          <cell r="E1213">
            <v>9450</v>
          </cell>
          <cell r="I1213">
            <v>9450</v>
          </cell>
          <cell r="J1213">
            <v>0</v>
          </cell>
          <cell r="K1213">
            <v>9450</v>
          </cell>
        </row>
        <row r="1214">
          <cell r="C1214" t="str">
            <v xml:space="preserve">                ASERA SALES CORPORATION       -BANGALORE</v>
          </cell>
          <cell r="E1214">
            <v>193436</v>
          </cell>
          <cell r="F1214">
            <v>193436</v>
          </cell>
          <cell r="J1214">
            <v>0</v>
          </cell>
          <cell r="K1214">
            <v>0</v>
          </cell>
        </row>
        <row r="1215">
          <cell r="C1215" t="str">
            <v xml:space="preserve">                ASHIMA LTD                    -AHMEDABAD</v>
          </cell>
          <cell r="E1215">
            <v>3825062.5</v>
          </cell>
          <cell r="F1215">
            <v>4480643</v>
          </cell>
          <cell r="G1215">
            <v>1881583</v>
          </cell>
          <cell r="I1215">
            <v>1226002.5</v>
          </cell>
          <cell r="J1215">
            <v>0</v>
          </cell>
          <cell r="K1215">
            <v>1226002.5</v>
          </cell>
        </row>
        <row r="1216">
          <cell r="C1216" t="str">
            <v xml:space="preserve">                ASHVIRA FASHIONS PVT .LTD.    -MUMBAI</v>
          </cell>
          <cell r="E1216">
            <v>459240</v>
          </cell>
          <cell r="F1216">
            <v>512216</v>
          </cell>
          <cell r="G1216">
            <v>16901</v>
          </cell>
          <cell r="H1216">
            <v>36075</v>
          </cell>
          <cell r="J1216">
            <v>-36075</v>
          </cell>
          <cell r="K1216">
            <v>-36075</v>
          </cell>
        </row>
        <row r="1217">
          <cell r="C1217" t="str">
            <v xml:space="preserve">                ASLEE COTS ( A UNIT OF ASHVIRA INDUSTRIES LLP) -MUMBAI</v>
          </cell>
          <cell r="D1217">
            <v>8704</v>
          </cell>
          <cell r="H1217">
            <v>8704</v>
          </cell>
          <cell r="J1217">
            <v>-8704</v>
          </cell>
          <cell r="K1217">
            <v>-8704</v>
          </cell>
        </row>
        <row r="1218">
          <cell r="C1218" t="str">
            <v xml:space="preserve">                AURO TEXTILES(A UNIT OF VARDHMAN TEXTIL -SOLAN</v>
          </cell>
          <cell r="E1218">
            <v>10533.88</v>
          </cell>
          <cell r="I1218">
            <v>10533.88</v>
          </cell>
          <cell r="J1218">
            <v>0</v>
          </cell>
          <cell r="K1218">
            <v>10533.88</v>
          </cell>
        </row>
        <row r="1219">
          <cell r="C1219" t="str">
            <v xml:space="preserve">                BALAR IMPEX PRIVATE LIMITED   -BANAGLORE</v>
          </cell>
          <cell r="G1219">
            <v>163240</v>
          </cell>
          <cell r="I1219">
            <v>163240</v>
          </cell>
          <cell r="J1219">
            <v>0</v>
          </cell>
          <cell r="K1219">
            <v>163240</v>
          </cell>
        </row>
        <row r="1220">
          <cell r="C1220" t="str">
            <v xml:space="preserve">                BANSWARA SYNTEX LIMITED       -JAIPUR</v>
          </cell>
          <cell r="E1220">
            <v>8295</v>
          </cell>
          <cell r="I1220">
            <v>8295</v>
          </cell>
          <cell r="J1220">
            <v>0</v>
          </cell>
          <cell r="K1220">
            <v>8295</v>
          </cell>
        </row>
        <row r="1221">
          <cell r="C1221" t="str">
            <v xml:space="preserve">                BHAGSONS                      -LUDHIANA</v>
          </cell>
          <cell r="E1221">
            <v>1365</v>
          </cell>
          <cell r="I1221">
            <v>1365</v>
          </cell>
          <cell r="J1221">
            <v>0</v>
          </cell>
          <cell r="K1221">
            <v>1365</v>
          </cell>
        </row>
        <row r="1222">
          <cell r="C1222" t="str">
            <v xml:space="preserve">                BHAGWAN ENTERPRISES TEXTILES PVT LTD -MUMBAI</v>
          </cell>
          <cell r="E1222">
            <v>15300</v>
          </cell>
          <cell r="I1222">
            <v>15300</v>
          </cell>
          <cell r="J1222">
            <v>0</v>
          </cell>
          <cell r="K1222">
            <v>15300</v>
          </cell>
        </row>
        <row r="1223">
          <cell r="C1223" t="str">
            <v xml:space="preserve">                BHAGWAN FABRICS               -MUMBAI</v>
          </cell>
          <cell r="E1223">
            <v>9128</v>
          </cell>
          <cell r="I1223">
            <v>9128</v>
          </cell>
          <cell r="J1223">
            <v>0</v>
          </cell>
          <cell r="K1223">
            <v>9128</v>
          </cell>
        </row>
        <row r="1224">
          <cell r="C1224" t="str">
            <v xml:space="preserve">                BRFL TEXTILES PRIVATE LIMITED -MUMBAI</v>
          </cell>
          <cell r="D1224">
            <v>30008</v>
          </cell>
          <cell r="H1224">
            <v>30008</v>
          </cell>
          <cell r="J1224">
            <v>-30008</v>
          </cell>
          <cell r="K1224">
            <v>-30008</v>
          </cell>
        </row>
        <row r="1225">
          <cell r="C1225" t="str">
            <v xml:space="preserve">                D BADAMI FASHION CONNECTION LLP -MUMBAI</v>
          </cell>
          <cell r="G1225">
            <v>3508</v>
          </cell>
          <cell r="I1225">
            <v>3508</v>
          </cell>
          <cell r="J1225">
            <v>0</v>
          </cell>
          <cell r="K1225">
            <v>3508</v>
          </cell>
        </row>
        <row r="1226">
          <cell r="C1226" t="str">
            <v xml:space="preserve">                D.S.INTERNATIONAL             -NEW DELHI</v>
          </cell>
          <cell r="E1226">
            <v>257823</v>
          </cell>
          <cell r="I1226">
            <v>257823</v>
          </cell>
          <cell r="J1226">
            <v>0</v>
          </cell>
          <cell r="K1226">
            <v>257823</v>
          </cell>
        </row>
        <row r="1227">
          <cell r="C1227" t="str">
            <v xml:space="preserve">                DAMAN TEXTILES                -LUDHIANA</v>
          </cell>
          <cell r="E1227">
            <v>5126410.41</v>
          </cell>
          <cell r="F1227">
            <v>500000</v>
          </cell>
          <cell r="G1227">
            <v>27926</v>
          </cell>
          <cell r="I1227">
            <v>4654336.41</v>
          </cell>
          <cell r="J1227">
            <v>0</v>
          </cell>
          <cell r="K1227">
            <v>4654336.41</v>
          </cell>
        </row>
        <row r="1228">
          <cell r="C1228" t="str">
            <v xml:space="preserve">                DINESH EXPORTS PRIVATE LIMITED -CHENNAI</v>
          </cell>
          <cell r="E1228">
            <v>141580</v>
          </cell>
          <cell r="I1228">
            <v>141580</v>
          </cell>
          <cell r="J1228">
            <v>0</v>
          </cell>
          <cell r="K1228">
            <v>141580</v>
          </cell>
        </row>
        <row r="1229">
          <cell r="C1229" t="str">
            <v xml:space="preserve">                DM FASHIONS                   -LUDHIANA</v>
          </cell>
          <cell r="D1229">
            <v>1621</v>
          </cell>
          <cell r="H1229">
            <v>1621</v>
          </cell>
          <cell r="J1229">
            <v>-1621</v>
          </cell>
          <cell r="K1229">
            <v>-1621</v>
          </cell>
        </row>
        <row r="1230">
          <cell r="C1230" t="str">
            <v xml:space="preserve">                DONEAR INDUTRIES LTD          -SURAT</v>
          </cell>
          <cell r="D1230">
            <v>4830</v>
          </cell>
          <cell r="H1230">
            <v>4830</v>
          </cell>
          <cell r="J1230">
            <v>-4830</v>
          </cell>
          <cell r="K1230">
            <v>-4830</v>
          </cell>
        </row>
        <row r="1231">
          <cell r="C1231" t="str">
            <v xml:space="preserve">                EURO SUITS MANUFACTURING CO PVT LTD -BANAGLORE</v>
          </cell>
          <cell r="E1231">
            <v>1</v>
          </cell>
          <cell r="F1231">
            <v>1</v>
          </cell>
          <cell r="J1231">
            <v>0</v>
          </cell>
          <cell r="K1231">
            <v>0</v>
          </cell>
        </row>
        <row r="1232">
          <cell r="C1232" t="str">
            <v xml:space="preserve">                EXCLUSIVE OVERSEAS P LTD      -BANGALORE</v>
          </cell>
          <cell r="E1232">
            <v>1169894</v>
          </cell>
          <cell r="F1232">
            <v>363494</v>
          </cell>
          <cell r="G1232">
            <v>15850.2</v>
          </cell>
          <cell r="I1232">
            <v>822250.2</v>
          </cell>
          <cell r="J1232">
            <v>0</v>
          </cell>
          <cell r="K1232">
            <v>822250.2</v>
          </cell>
        </row>
        <row r="1233">
          <cell r="C1233" t="str">
            <v xml:space="preserve">                FAIR FAX EXPORTS PVT LTD      -NOIDA</v>
          </cell>
          <cell r="D1233">
            <v>796796</v>
          </cell>
          <cell r="G1233">
            <v>607</v>
          </cell>
          <cell r="H1233">
            <v>796189</v>
          </cell>
          <cell r="J1233">
            <v>-796189</v>
          </cell>
          <cell r="K1233">
            <v>-796189</v>
          </cell>
        </row>
        <row r="1234">
          <cell r="C1234" t="str">
            <v xml:space="preserve">                FORMAL CLOTHING COMPANY       -BANAGLORE</v>
          </cell>
          <cell r="D1234">
            <v>5443</v>
          </cell>
          <cell r="H1234">
            <v>5443</v>
          </cell>
          <cell r="J1234">
            <v>-5443</v>
          </cell>
          <cell r="K1234">
            <v>-5443</v>
          </cell>
        </row>
        <row r="1235">
          <cell r="C1235" t="str">
            <v xml:space="preserve">                GOODWEAR FASHIONS PRIVATE LIMITED -GURUGRAM</v>
          </cell>
          <cell r="E1235">
            <v>76864</v>
          </cell>
          <cell r="F1235">
            <v>76864</v>
          </cell>
          <cell r="J1235">
            <v>0</v>
          </cell>
          <cell r="K1235">
            <v>0</v>
          </cell>
        </row>
        <row r="1236">
          <cell r="C1236" t="str">
            <v xml:space="preserve">                GOPI SYNTHETICS PVT LTD.      -AHMEDABAD</v>
          </cell>
          <cell r="D1236">
            <v>1600</v>
          </cell>
          <cell r="H1236">
            <v>1600</v>
          </cell>
          <cell r="J1236">
            <v>-1600</v>
          </cell>
          <cell r="K1236">
            <v>-1600</v>
          </cell>
        </row>
        <row r="1237">
          <cell r="C1237" t="str">
            <v xml:space="preserve">                GRAPES FABRICS PVT LTD        -AHMEDABAD</v>
          </cell>
          <cell r="D1237">
            <v>4171</v>
          </cell>
          <cell r="H1237">
            <v>4171</v>
          </cell>
          <cell r="J1237">
            <v>-4171</v>
          </cell>
          <cell r="K1237">
            <v>-4171</v>
          </cell>
        </row>
        <row r="1238">
          <cell r="C1238" t="str">
            <v xml:space="preserve">                GREATEX SYNTHETICS (P) LTD    -GHAZIABAD</v>
          </cell>
          <cell r="G1238">
            <v>6955</v>
          </cell>
          <cell r="I1238">
            <v>6955</v>
          </cell>
          <cell r="J1238">
            <v>0</v>
          </cell>
          <cell r="K1238">
            <v>6955</v>
          </cell>
        </row>
        <row r="1239">
          <cell r="C1239" t="str">
            <v xml:space="preserve">                GUNIAA                                                                                              </v>
          </cell>
          <cell r="E1239">
            <v>1260</v>
          </cell>
          <cell r="F1239">
            <v>3150</v>
          </cell>
          <cell r="G1239">
            <v>3150</v>
          </cell>
          <cell r="I1239">
            <v>1260</v>
          </cell>
          <cell r="J1239">
            <v>0</v>
          </cell>
          <cell r="K1239">
            <v>1260</v>
          </cell>
        </row>
        <row r="1240">
          <cell r="C1240" t="str">
            <v xml:space="preserve">                HONGKONG TROPICAL LIMITED     -KOWLOON</v>
          </cell>
          <cell r="E1240">
            <v>264137.44</v>
          </cell>
          <cell r="I1240">
            <v>264137.44</v>
          </cell>
          <cell r="J1240">
            <v>0</v>
          </cell>
          <cell r="K1240">
            <v>264137.44</v>
          </cell>
        </row>
        <row r="1241">
          <cell r="C1241" t="str">
            <v xml:space="preserve">                INDIGO MULTIFAB PVT LTD       -NEW DELHI</v>
          </cell>
          <cell r="E1241">
            <v>525</v>
          </cell>
          <cell r="I1241">
            <v>525</v>
          </cell>
          <cell r="J1241">
            <v>0</v>
          </cell>
          <cell r="K1241">
            <v>525</v>
          </cell>
        </row>
        <row r="1242">
          <cell r="C1242" t="str">
            <v xml:space="preserve">                ISA INTERFAB                  -BANGALORE</v>
          </cell>
          <cell r="E1242">
            <v>353659</v>
          </cell>
          <cell r="G1242">
            <v>467712</v>
          </cell>
          <cell r="I1242">
            <v>821371</v>
          </cell>
          <cell r="J1242">
            <v>0</v>
          </cell>
          <cell r="K1242">
            <v>821371</v>
          </cell>
        </row>
        <row r="1243">
          <cell r="C1243" t="str">
            <v xml:space="preserve">                JAIN CORD INDUSTRIES PVT LTD - UTTAR PRADESH -MATHURA</v>
          </cell>
          <cell r="D1243">
            <v>72131</v>
          </cell>
          <cell r="H1243">
            <v>72131</v>
          </cell>
          <cell r="J1243">
            <v>-72131</v>
          </cell>
          <cell r="K1243">
            <v>-72131</v>
          </cell>
        </row>
        <row r="1244">
          <cell r="C1244" t="str">
            <v xml:space="preserve">                JAIN IMPEX                    -CHENNAI</v>
          </cell>
          <cell r="E1244">
            <v>337036</v>
          </cell>
          <cell r="F1244">
            <v>337666</v>
          </cell>
          <cell r="G1244">
            <v>182910</v>
          </cell>
          <cell r="I1244">
            <v>182280</v>
          </cell>
          <cell r="J1244">
            <v>0</v>
          </cell>
          <cell r="K1244">
            <v>182280</v>
          </cell>
        </row>
        <row r="1245">
          <cell r="C1245" t="str">
            <v xml:space="preserve">                JAINCORD INDUSTRIES PVT LTD   -GURGOAN</v>
          </cell>
          <cell r="E1245">
            <v>68426</v>
          </cell>
          <cell r="I1245">
            <v>68426</v>
          </cell>
          <cell r="J1245">
            <v>0</v>
          </cell>
          <cell r="K1245">
            <v>68426</v>
          </cell>
        </row>
        <row r="1246">
          <cell r="C1246" t="str">
            <v xml:space="preserve">                JASKIRAT TEXTILES             -LUDHIANA</v>
          </cell>
          <cell r="E1246">
            <v>1586851</v>
          </cell>
          <cell r="G1246">
            <v>3497</v>
          </cell>
          <cell r="I1246">
            <v>1590348</v>
          </cell>
          <cell r="J1246">
            <v>0</v>
          </cell>
          <cell r="K1246">
            <v>1590348</v>
          </cell>
        </row>
        <row r="1247">
          <cell r="C1247" t="str">
            <v xml:space="preserve">                JCT LIMITED                   -PHAGWARA</v>
          </cell>
          <cell r="D1247">
            <v>69085.789999999994</v>
          </cell>
          <cell r="H1247">
            <v>69085.789999999994</v>
          </cell>
          <cell r="J1247">
            <v>-69085.789999999994</v>
          </cell>
          <cell r="K1247">
            <v>-69085.789999999994</v>
          </cell>
        </row>
        <row r="1248">
          <cell r="C1248" t="str">
            <v xml:space="preserve">                KANNAV INTERNATIONAL          -LUDHIANA</v>
          </cell>
          <cell r="E1248">
            <v>4071530</v>
          </cell>
          <cell r="F1248">
            <v>400000</v>
          </cell>
          <cell r="I1248">
            <v>3671530</v>
          </cell>
          <cell r="J1248">
            <v>0</v>
          </cell>
          <cell r="K1248">
            <v>3671530</v>
          </cell>
        </row>
        <row r="1249">
          <cell r="C1249" t="str">
            <v xml:space="preserve">                KARLE &amp; COMPANY               -BANGALORE</v>
          </cell>
          <cell r="D1249">
            <v>80395</v>
          </cell>
          <cell r="H1249">
            <v>80395</v>
          </cell>
          <cell r="J1249">
            <v>-80395</v>
          </cell>
          <cell r="K1249">
            <v>-80395</v>
          </cell>
        </row>
        <row r="1250">
          <cell r="C1250" t="str">
            <v xml:space="preserve">                KAY JAIN PROCESSORS           -LUDHIANA</v>
          </cell>
          <cell r="G1250">
            <v>8201.0300000000007</v>
          </cell>
          <cell r="I1250">
            <v>8201.0300000000007</v>
          </cell>
          <cell r="J1250">
            <v>0</v>
          </cell>
          <cell r="K1250">
            <v>8201.0300000000007</v>
          </cell>
        </row>
        <row r="1251">
          <cell r="C1251" t="str">
            <v xml:space="preserve">                KG DENIM LIMITED              -COIMBATORE</v>
          </cell>
          <cell r="E1251">
            <v>2188593</v>
          </cell>
          <cell r="F1251">
            <v>2230631</v>
          </cell>
          <cell r="G1251">
            <v>473</v>
          </cell>
          <cell r="H1251">
            <v>41565</v>
          </cell>
          <cell r="J1251">
            <v>-41565</v>
          </cell>
          <cell r="K1251">
            <v>-41565</v>
          </cell>
        </row>
        <row r="1252">
          <cell r="C1252" t="str">
            <v xml:space="preserve">                KHAWAISH CREATIONS            -LUDHIANA</v>
          </cell>
          <cell r="D1252">
            <v>34000</v>
          </cell>
          <cell r="H1252">
            <v>34000</v>
          </cell>
          <cell r="J1252">
            <v>-34000</v>
          </cell>
          <cell r="K1252">
            <v>-34000</v>
          </cell>
        </row>
        <row r="1253">
          <cell r="C1253" t="str">
            <v xml:space="preserve">                KRIVI ENERGY PVT LTD ( KRIVI TEX ) -MUMBAI</v>
          </cell>
          <cell r="E1253">
            <v>44779</v>
          </cell>
          <cell r="F1253">
            <v>122482</v>
          </cell>
          <cell r="G1253">
            <v>33912</v>
          </cell>
          <cell r="H1253">
            <v>43791</v>
          </cell>
          <cell r="J1253">
            <v>-43791</v>
          </cell>
          <cell r="K1253">
            <v>-43791</v>
          </cell>
        </row>
        <row r="1254">
          <cell r="C1254" t="str">
            <v xml:space="preserve">                KUDU KNIT PROCESS PVT LTD     -LUDHIANA</v>
          </cell>
          <cell r="D1254">
            <v>47775</v>
          </cell>
          <cell r="F1254">
            <v>31314</v>
          </cell>
          <cell r="G1254">
            <v>24870</v>
          </cell>
          <cell r="H1254">
            <v>54219</v>
          </cell>
          <cell r="J1254">
            <v>-54219</v>
          </cell>
          <cell r="K1254">
            <v>-54219</v>
          </cell>
        </row>
        <row r="1255">
          <cell r="C1255" t="str">
            <v xml:space="preserve">                M H FABRICS                   -MUMBAI</v>
          </cell>
          <cell r="E1255">
            <v>130139</v>
          </cell>
          <cell r="I1255">
            <v>130139</v>
          </cell>
          <cell r="J1255">
            <v>0</v>
          </cell>
          <cell r="K1255">
            <v>130139</v>
          </cell>
        </row>
        <row r="1256">
          <cell r="C1256" t="str">
            <v xml:space="preserve">                M M FABRICS SOURCING LLP      -BELLARY</v>
          </cell>
          <cell r="D1256">
            <v>2594</v>
          </cell>
          <cell r="H1256">
            <v>2594</v>
          </cell>
          <cell r="J1256">
            <v>-2594</v>
          </cell>
          <cell r="K1256">
            <v>-2594</v>
          </cell>
        </row>
        <row r="1257">
          <cell r="C1257" t="str">
            <v xml:space="preserve">                M.M.EXPORTS                   -ICHALKARANJ</v>
          </cell>
          <cell r="E1257">
            <v>700191</v>
          </cell>
          <cell r="F1257">
            <v>1018187</v>
          </cell>
          <cell r="G1257">
            <v>436295</v>
          </cell>
          <cell r="I1257">
            <v>118299</v>
          </cell>
          <cell r="J1257">
            <v>0</v>
          </cell>
          <cell r="K1257">
            <v>118299</v>
          </cell>
        </row>
        <row r="1258">
          <cell r="C1258" t="str">
            <v xml:space="preserve">                MAHASHAKTHI TEXTILE INDIA     -BANGALORE</v>
          </cell>
          <cell r="E1258">
            <v>755156</v>
          </cell>
          <cell r="F1258">
            <v>4032</v>
          </cell>
          <cell r="G1258">
            <v>219160</v>
          </cell>
          <cell r="I1258">
            <v>970284</v>
          </cell>
          <cell r="J1258">
            <v>0</v>
          </cell>
          <cell r="K1258">
            <v>970284</v>
          </cell>
        </row>
        <row r="1259">
          <cell r="C1259" t="str">
            <v xml:space="preserve">                MANALI MILLS (INDIA)          -MUMBAI</v>
          </cell>
          <cell r="E1259">
            <v>614994</v>
          </cell>
          <cell r="F1259">
            <v>390909</v>
          </cell>
          <cell r="G1259">
            <v>1742709</v>
          </cell>
          <cell r="I1259">
            <v>1966794</v>
          </cell>
          <cell r="J1259">
            <v>0</v>
          </cell>
          <cell r="K1259">
            <v>1966794</v>
          </cell>
        </row>
        <row r="1260">
          <cell r="C1260" t="str">
            <v xml:space="preserve">                MANJOT TRADING COMPANY        -LUDHIANA</v>
          </cell>
          <cell r="E1260">
            <v>13125</v>
          </cell>
          <cell r="I1260">
            <v>13125</v>
          </cell>
          <cell r="J1260">
            <v>0</v>
          </cell>
          <cell r="K1260">
            <v>13125</v>
          </cell>
        </row>
        <row r="1261">
          <cell r="C1261" t="str">
            <v xml:space="preserve">                MARUTHI KNITTERSS             -TIRUPUR</v>
          </cell>
          <cell r="E1261">
            <v>1975431</v>
          </cell>
          <cell r="F1261">
            <v>2733083</v>
          </cell>
          <cell r="G1261">
            <v>1214560.55</v>
          </cell>
          <cell r="I1261">
            <v>456908.55</v>
          </cell>
          <cell r="J1261">
            <v>0</v>
          </cell>
          <cell r="K1261">
            <v>456908.55</v>
          </cell>
        </row>
        <row r="1262">
          <cell r="C1262" t="str">
            <v xml:space="preserve">                MAYKA LIFESTYLE               -MUMBAI</v>
          </cell>
          <cell r="E1262">
            <v>27001</v>
          </cell>
          <cell r="F1262">
            <v>55876</v>
          </cell>
          <cell r="H1262">
            <v>28875</v>
          </cell>
          <cell r="J1262">
            <v>-28875</v>
          </cell>
          <cell r="K1262">
            <v>-28875</v>
          </cell>
        </row>
        <row r="1263">
          <cell r="C1263" t="str">
            <v xml:space="preserve">                MAYONN CLOTHINGS              -TIRUCHENGODE</v>
          </cell>
          <cell r="D1263">
            <v>9963</v>
          </cell>
          <cell r="H1263">
            <v>9963</v>
          </cell>
          <cell r="J1263">
            <v>-9963</v>
          </cell>
          <cell r="K1263">
            <v>-9963</v>
          </cell>
        </row>
        <row r="1264">
          <cell r="C1264" t="str">
            <v xml:space="preserve">                MOHATA FABRICS                -ICHALKARANJ</v>
          </cell>
          <cell r="E1264">
            <v>13504</v>
          </cell>
          <cell r="I1264">
            <v>13504</v>
          </cell>
          <cell r="J1264">
            <v>0</v>
          </cell>
          <cell r="K1264">
            <v>13504</v>
          </cell>
        </row>
        <row r="1265">
          <cell r="C1265" t="str">
            <v xml:space="preserve">                NAHAR INDUSTRIAL ENTERPRISES LTD -AMBALA</v>
          </cell>
          <cell r="E1265">
            <v>1147092</v>
          </cell>
          <cell r="F1265">
            <v>8195257.0499999998</v>
          </cell>
          <cell r="G1265">
            <v>11161601.050000001</v>
          </cell>
          <cell r="I1265">
            <v>4113436</v>
          </cell>
          <cell r="J1265">
            <v>0</v>
          </cell>
          <cell r="K1265">
            <v>4113436</v>
          </cell>
        </row>
        <row r="1266">
          <cell r="C1266" t="str">
            <v xml:space="preserve">                NASSA TAIPEI TEXTILE MILLS LTD.                                                                     </v>
          </cell>
          <cell r="G1266">
            <v>4781</v>
          </cell>
          <cell r="I1266">
            <v>4781</v>
          </cell>
          <cell r="J1266">
            <v>0</v>
          </cell>
          <cell r="K1266">
            <v>4781</v>
          </cell>
        </row>
        <row r="1267">
          <cell r="C1267" t="str">
            <v xml:space="preserve">                NAVYUG LAMINATES              -LUDHIANA</v>
          </cell>
          <cell r="D1267">
            <v>4038</v>
          </cell>
          <cell r="H1267">
            <v>4038</v>
          </cell>
          <cell r="J1267">
            <v>-4038</v>
          </cell>
          <cell r="K1267">
            <v>-4038</v>
          </cell>
        </row>
        <row r="1268">
          <cell r="C1268" t="str">
            <v xml:space="preserve">                NIKKU RAM &amp; CO.               -NEW DELHI</v>
          </cell>
          <cell r="E1268">
            <v>366671</v>
          </cell>
          <cell r="F1268">
            <v>366671</v>
          </cell>
          <cell r="J1268">
            <v>0</v>
          </cell>
          <cell r="K1268">
            <v>0</v>
          </cell>
        </row>
        <row r="1269">
          <cell r="C1269" t="str">
            <v xml:space="preserve">                NITIN SPINNERS LTD.           -KOTA</v>
          </cell>
          <cell r="E1269">
            <v>1907929.92</v>
          </cell>
          <cell r="F1269">
            <v>8706620</v>
          </cell>
          <cell r="G1269">
            <v>13234244</v>
          </cell>
          <cell r="I1269">
            <v>6435553.9199999999</v>
          </cell>
          <cell r="J1269">
            <v>0</v>
          </cell>
          <cell r="K1269">
            <v>6435553.9199999999</v>
          </cell>
        </row>
        <row r="1270">
          <cell r="C1270" t="str">
            <v xml:space="preserve">                NV INTERNATIONAL              -LUDHIANA</v>
          </cell>
          <cell r="E1270">
            <v>785062.5</v>
          </cell>
          <cell r="F1270">
            <v>300000</v>
          </cell>
          <cell r="G1270">
            <v>3906437.03</v>
          </cell>
          <cell r="I1270">
            <v>4391499.53</v>
          </cell>
          <cell r="J1270">
            <v>0</v>
          </cell>
          <cell r="K1270">
            <v>4391499.53</v>
          </cell>
        </row>
        <row r="1271">
          <cell r="C1271" t="str">
            <v xml:space="preserve">                OLIVE TEX SILK MILLS PRIVATE LIMITED -MUMBAI</v>
          </cell>
          <cell r="E1271">
            <v>98713</v>
          </cell>
          <cell r="F1271">
            <v>98713</v>
          </cell>
          <cell r="J1271">
            <v>0</v>
          </cell>
          <cell r="K1271">
            <v>0</v>
          </cell>
        </row>
        <row r="1272">
          <cell r="C1272" t="str">
            <v xml:space="preserve">                PARSHWA ENTERPRISES           -ICHALKARANJ</v>
          </cell>
          <cell r="E1272">
            <v>3155639.5</v>
          </cell>
          <cell r="F1272">
            <v>118428</v>
          </cell>
          <cell r="G1272">
            <v>698149</v>
          </cell>
          <cell r="I1272">
            <v>3735360.5</v>
          </cell>
          <cell r="J1272">
            <v>0</v>
          </cell>
          <cell r="K1272">
            <v>3735360.5</v>
          </cell>
        </row>
        <row r="1273">
          <cell r="C1273" t="str">
            <v xml:space="preserve">                PI COTTEX PRIVATE LIMITED     -LUDHIANA</v>
          </cell>
          <cell r="F1273">
            <v>3500</v>
          </cell>
          <cell r="G1273">
            <v>533633</v>
          </cell>
          <cell r="I1273">
            <v>530133</v>
          </cell>
          <cell r="J1273">
            <v>0</v>
          </cell>
          <cell r="K1273">
            <v>530133</v>
          </cell>
        </row>
        <row r="1274">
          <cell r="C1274" t="str">
            <v xml:space="preserve">                PIYUTEX SYNFAB (I) PVT LTD    -MUMBAI</v>
          </cell>
          <cell r="E1274">
            <v>2003</v>
          </cell>
          <cell r="I1274">
            <v>2003</v>
          </cell>
          <cell r="J1274">
            <v>0</v>
          </cell>
          <cell r="K1274">
            <v>2003</v>
          </cell>
        </row>
        <row r="1275">
          <cell r="C1275" t="str">
            <v xml:space="preserve">                POLKA CLOTHING CO.            -LUDHIANA</v>
          </cell>
          <cell r="E1275">
            <v>4769</v>
          </cell>
          <cell r="I1275">
            <v>4769</v>
          </cell>
          <cell r="J1275">
            <v>0</v>
          </cell>
          <cell r="K1275">
            <v>4769</v>
          </cell>
        </row>
        <row r="1276">
          <cell r="C1276" t="str">
            <v xml:space="preserve">                POSITEX PRIVATE LIMITED       -DELHI</v>
          </cell>
          <cell r="E1276">
            <v>2979</v>
          </cell>
          <cell r="F1276">
            <v>2979</v>
          </cell>
          <cell r="J1276">
            <v>0</v>
          </cell>
          <cell r="K1276">
            <v>0</v>
          </cell>
        </row>
        <row r="1277">
          <cell r="C1277" t="str">
            <v xml:space="preserve">                PRATEEKS COLLECTION           -BANAGLORE</v>
          </cell>
          <cell r="F1277">
            <v>1470</v>
          </cell>
          <cell r="H1277">
            <v>1470</v>
          </cell>
          <cell r="J1277">
            <v>-1470</v>
          </cell>
          <cell r="K1277">
            <v>-1470</v>
          </cell>
        </row>
        <row r="1278">
          <cell r="C1278" t="str">
            <v xml:space="preserve">                PRINCE FABRICS                -LUDHIANA</v>
          </cell>
          <cell r="E1278">
            <v>7446</v>
          </cell>
          <cell r="I1278">
            <v>7446</v>
          </cell>
          <cell r="J1278">
            <v>0</v>
          </cell>
          <cell r="K1278">
            <v>7446</v>
          </cell>
        </row>
        <row r="1279">
          <cell r="C1279" t="str">
            <v xml:space="preserve">                R K EXPORTS ( KARUR ) PVT LTD -KARUR</v>
          </cell>
          <cell r="G1279">
            <v>37433</v>
          </cell>
          <cell r="I1279">
            <v>37433</v>
          </cell>
          <cell r="J1279">
            <v>0</v>
          </cell>
          <cell r="K1279">
            <v>37433</v>
          </cell>
        </row>
        <row r="1280">
          <cell r="C1280" t="str">
            <v xml:space="preserve">                RAYMOND UCO DENIM PRIVATE LIMITED -BANAGLORE</v>
          </cell>
          <cell r="E1280">
            <v>3541</v>
          </cell>
          <cell r="I1280">
            <v>3541</v>
          </cell>
          <cell r="J1280">
            <v>0</v>
          </cell>
          <cell r="K1280">
            <v>3541</v>
          </cell>
        </row>
        <row r="1281">
          <cell r="C1281" t="str">
            <v xml:space="preserve">                SANYA FABRICS                 -LUDHIANA</v>
          </cell>
          <cell r="D1281">
            <v>5032</v>
          </cell>
          <cell r="F1281">
            <v>88110</v>
          </cell>
          <cell r="H1281">
            <v>93142</v>
          </cell>
          <cell r="J1281">
            <v>-93142</v>
          </cell>
          <cell r="K1281">
            <v>-93142</v>
          </cell>
        </row>
        <row r="1282">
          <cell r="C1282" t="str">
            <v xml:space="preserve">                SGV TEX FAB                   -MUMBAI</v>
          </cell>
          <cell r="E1282">
            <v>1</v>
          </cell>
          <cell r="F1282">
            <v>1</v>
          </cell>
          <cell r="J1282">
            <v>0</v>
          </cell>
          <cell r="K1282">
            <v>0</v>
          </cell>
        </row>
        <row r="1283">
          <cell r="C1283" t="str">
            <v xml:space="preserve">                SHAILEES EXPORTS              -SURAT</v>
          </cell>
          <cell r="E1283">
            <v>7032</v>
          </cell>
          <cell r="I1283">
            <v>7032</v>
          </cell>
          <cell r="J1283">
            <v>0</v>
          </cell>
          <cell r="K1283">
            <v>7032</v>
          </cell>
        </row>
        <row r="1284">
          <cell r="C1284" t="str">
            <v xml:space="preserve">                SHREE BAJRANG AGENCIES        -BANGALORE</v>
          </cell>
          <cell r="E1284">
            <v>18252</v>
          </cell>
          <cell r="I1284">
            <v>18252</v>
          </cell>
          <cell r="J1284">
            <v>0</v>
          </cell>
          <cell r="K1284">
            <v>18252</v>
          </cell>
        </row>
        <row r="1285">
          <cell r="C1285" t="str">
            <v xml:space="preserve">                SHREE KRISHNA KNITS           -BANGALORE</v>
          </cell>
          <cell r="E1285">
            <v>3262193</v>
          </cell>
          <cell r="F1285">
            <v>2569894</v>
          </cell>
          <cell r="G1285">
            <v>2144296.67</v>
          </cell>
          <cell r="I1285">
            <v>2836595.67</v>
          </cell>
          <cell r="J1285">
            <v>0</v>
          </cell>
          <cell r="K1285">
            <v>2836595.67</v>
          </cell>
        </row>
        <row r="1286">
          <cell r="C1286" t="str">
            <v xml:space="preserve">                SHREE MAHADEV TEXFAB PRIVATE LIMITED -AHMEDABAD</v>
          </cell>
          <cell r="G1286">
            <v>11397</v>
          </cell>
          <cell r="I1286">
            <v>11397</v>
          </cell>
          <cell r="J1286">
            <v>0</v>
          </cell>
          <cell r="K1286">
            <v>11397</v>
          </cell>
        </row>
        <row r="1287">
          <cell r="C1287" t="str">
            <v xml:space="preserve">                SHRI PONVEL TEXTILES          -BANGALORE</v>
          </cell>
          <cell r="E1287">
            <v>158</v>
          </cell>
          <cell r="F1287">
            <v>158</v>
          </cell>
          <cell r="J1287">
            <v>0</v>
          </cell>
          <cell r="K1287">
            <v>0</v>
          </cell>
        </row>
        <row r="1288">
          <cell r="C1288" t="str">
            <v xml:space="preserve">                SHUBH SWASAN (I) PRIVATE LIMITED -CHENNAI</v>
          </cell>
          <cell r="E1288">
            <v>151200</v>
          </cell>
          <cell r="I1288">
            <v>151200</v>
          </cell>
          <cell r="J1288">
            <v>0</v>
          </cell>
          <cell r="K1288">
            <v>151200</v>
          </cell>
        </row>
        <row r="1289">
          <cell r="C1289" t="str">
            <v xml:space="preserve">                SHUBHAVI ENTERPRISES          -LUDHIANA</v>
          </cell>
          <cell r="E1289">
            <v>883168</v>
          </cell>
          <cell r="F1289">
            <v>883168</v>
          </cell>
          <cell r="J1289">
            <v>0</v>
          </cell>
          <cell r="K1289">
            <v>0</v>
          </cell>
        </row>
        <row r="1290">
          <cell r="C1290" t="str">
            <v xml:space="preserve">                SILVERLINE FASHION FABRICS LTD -BHIWANDI</v>
          </cell>
          <cell r="E1290">
            <v>5049101</v>
          </cell>
          <cell r="F1290">
            <v>4322872</v>
          </cell>
          <cell r="G1290">
            <v>3596</v>
          </cell>
          <cell r="I1290">
            <v>729825</v>
          </cell>
          <cell r="J1290">
            <v>0</v>
          </cell>
          <cell r="K1290">
            <v>729825</v>
          </cell>
        </row>
        <row r="1291">
          <cell r="C1291" t="str">
            <v xml:space="preserve">                SRI MARUTHI VASTRAS PVT.LTD.  -BANAGLORE</v>
          </cell>
          <cell r="F1291">
            <v>29327</v>
          </cell>
          <cell r="G1291">
            <v>29327</v>
          </cell>
          <cell r="J1291">
            <v>0</v>
          </cell>
          <cell r="K1291">
            <v>0</v>
          </cell>
        </row>
        <row r="1292">
          <cell r="C1292" t="str">
            <v xml:space="preserve">                STANDARD WOOLEN MILLS         -LUDHIANA</v>
          </cell>
          <cell r="E1292">
            <v>2169325</v>
          </cell>
          <cell r="F1292">
            <v>42809</v>
          </cell>
          <cell r="G1292">
            <v>380944</v>
          </cell>
          <cell r="I1292">
            <v>2507460</v>
          </cell>
          <cell r="J1292">
            <v>0</v>
          </cell>
          <cell r="K1292">
            <v>2507460</v>
          </cell>
        </row>
        <row r="1293">
          <cell r="C1293" t="str">
            <v xml:space="preserve">                SUJEETH EXPORT                -ERODE</v>
          </cell>
          <cell r="G1293">
            <v>11813</v>
          </cell>
          <cell r="I1293">
            <v>11813</v>
          </cell>
          <cell r="J1293">
            <v>0</v>
          </cell>
          <cell r="K1293">
            <v>11813</v>
          </cell>
        </row>
        <row r="1294">
          <cell r="C1294" t="str">
            <v xml:space="preserve">                SWAN ENERGY LIMITED           -AHMEDABAD</v>
          </cell>
          <cell r="E1294">
            <v>851383</v>
          </cell>
          <cell r="F1294">
            <v>1205695</v>
          </cell>
          <cell r="G1294">
            <v>1885894</v>
          </cell>
          <cell r="I1294">
            <v>1531582</v>
          </cell>
          <cell r="J1294">
            <v>0</v>
          </cell>
          <cell r="K1294">
            <v>1531582</v>
          </cell>
        </row>
        <row r="1295">
          <cell r="C1295" t="str">
            <v xml:space="preserve">                TEXCHEM GLOBAL                -LUDHIANA</v>
          </cell>
          <cell r="E1295">
            <v>3415003</v>
          </cell>
          <cell r="G1295">
            <v>6248</v>
          </cell>
          <cell r="I1295">
            <v>3421251</v>
          </cell>
          <cell r="J1295">
            <v>0</v>
          </cell>
          <cell r="K1295">
            <v>3421251</v>
          </cell>
        </row>
        <row r="1296">
          <cell r="C1296" t="str">
            <v xml:space="preserve">                TEXCHEM GLOBAL DELHI          -NORTH DELHI</v>
          </cell>
          <cell r="E1296">
            <v>995826</v>
          </cell>
          <cell r="I1296">
            <v>995826</v>
          </cell>
          <cell r="J1296">
            <v>0</v>
          </cell>
          <cell r="K1296">
            <v>995826</v>
          </cell>
        </row>
        <row r="1297">
          <cell r="C1297" t="str">
            <v xml:space="preserve">                TOP TEX                       -TIRUPUR</v>
          </cell>
          <cell r="F1297">
            <v>2252</v>
          </cell>
          <cell r="H1297">
            <v>2252</v>
          </cell>
          <cell r="J1297">
            <v>-2252</v>
          </cell>
          <cell r="K1297">
            <v>-2252</v>
          </cell>
        </row>
        <row r="1298">
          <cell r="C1298" t="str">
            <v xml:space="preserve">                TROPICAL EXIM INTERNATIONAL PVT. LT-NEW DELHI</v>
          </cell>
          <cell r="E1298">
            <v>48416</v>
          </cell>
          <cell r="I1298">
            <v>48416</v>
          </cell>
          <cell r="J1298">
            <v>0</v>
          </cell>
          <cell r="K1298">
            <v>48416</v>
          </cell>
        </row>
        <row r="1299">
          <cell r="C1299" t="str">
            <v xml:space="preserve">                UKNITEX FASHION PVT LTD       -AHMEDABAD</v>
          </cell>
          <cell r="E1299">
            <v>62429</v>
          </cell>
          <cell r="I1299">
            <v>62429</v>
          </cell>
          <cell r="J1299">
            <v>0</v>
          </cell>
          <cell r="K1299">
            <v>62429</v>
          </cell>
        </row>
        <row r="1300">
          <cell r="C1300" t="str">
            <v xml:space="preserve">                VAAHO INDUSTRIES PRIVATE LIMITED -AMRITSAR</v>
          </cell>
          <cell r="E1300">
            <v>15277</v>
          </cell>
          <cell r="F1300">
            <v>15277</v>
          </cell>
          <cell r="J1300">
            <v>0</v>
          </cell>
          <cell r="K1300">
            <v>0</v>
          </cell>
        </row>
        <row r="1301">
          <cell r="C1301" t="str">
            <v xml:space="preserve">                VARDHMAN FABRICS ( A UNIT OF VARDHMAN TEXTILES LTD ) -TEHSIL</v>
          </cell>
          <cell r="D1301">
            <v>371907</v>
          </cell>
          <cell r="H1301">
            <v>371907</v>
          </cell>
          <cell r="J1301">
            <v>-371907</v>
          </cell>
          <cell r="K1301">
            <v>-371907</v>
          </cell>
        </row>
        <row r="1302">
          <cell r="C1302" t="str">
            <v xml:space="preserve">                VASTHRA SOURCING              -BANAGLORE</v>
          </cell>
          <cell r="E1302">
            <v>544173</v>
          </cell>
          <cell r="F1302">
            <v>344173</v>
          </cell>
          <cell r="I1302">
            <v>200000</v>
          </cell>
          <cell r="J1302">
            <v>0</v>
          </cell>
          <cell r="K1302">
            <v>200000</v>
          </cell>
        </row>
        <row r="1303">
          <cell r="C1303" t="str">
            <v xml:space="preserve">                VELA WEAVING                  -ERODE</v>
          </cell>
          <cell r="E1303">
            <v>924</v>
          </cell>
          <cell r="I1303">
            <v>924</v>
          </cell>
          <cell r="J1303">
            <v>0</v>
          </cell>
          <cell r="K1303">
            <v>924</v>
          </cell>
        </row>
        <row r="1304">
          <cell r="C1304" t="str">
            <v xml:space="preserve">                VELCORD TEXTILES PVT LTD      -THANE</v>
          </cell>
          <cell r="E1304">
            <v>38166</v>
          </cell>
          <cell r="I1304">
            <v>38166</v>
          </cell>
          <cell r="J1304">
            <v>0</v>
          </cell>
          <cell r="K1304">
            <v>38166</v>
          </cell>
        </row>
        <row r="1305">
          <cell r="C1305" t="str">
            <v xml:space="preserve">                VENKATACHALAPATHI TRADERS     -BANAGLORE</v>
          </cell>
          <cell r="F1305">
            <v>2016</v>
          </cell>
          <cell r="H1305">
            <v>2016</v>
          </cell>
          <cell r="J1305">
            <v>-2016</v>
          </cell>
          <cell r="K1305">
            <v>-2016</v>
          </cell>
        </row>
        <row r="1306">
          <cell r="C1306" t="str">
            <v xml:space="preserve">                VIDHI  CLOTHING  COMPANY      -BANGALORE</v>
          </cell>
          <cell r="D1306">
            <v>9555</v>
          </cell>
          <cell r="H1306">
            <v>9555</v>
          </cell>
          <cell r="J1306">
            <v>-9555</v>
          </cell>
          <cell r="K1306">
            <v>-9555</v>
          </cell>
        </row>
        <row r="1307">
          <cell r="C1307" t="str">
            <v xml:space="preserve">                VRIJESH NATURAL FIBER &amp; FABRICS (I) P. LTD - UNIT -1. -VAPI</v>
          </cell>
          <cell r="E1307">
            <v>1222</v>
          </cell>
          <cell r="I1307">
            <v>1222</v>
          </cell>
          <cell r="J1307">
            <v>0</v>
          </cell>
          <cell r="K1307">
            <v>1222</v>
          </cell>
        </row>
        <row r="1308">
          <cell r="C1308" t="str">
            <v xml:space="preserve">                XYZ                           -NOIDA</v>
          </cell>
          <cell r="F1308">
            <v>2</v>
          </cell>
          <cell r="G1308">
            <v>3</v>
          </cell>
          <cell r="I1308">
            <v>1</v>
          </cell>
          <cell r="J1308">
            <v>0</v>
          </cell>
          <cell r="K1308">
            <v>1</v>
          </cell>
        </row>
        <row r="1309">
          <cell r="C1309" t="str">
            <v xml:space="preserve">        A.R.Y TEXTILE MARKETING PVT LTD -AHMEDABAD</v>
          </cell>
          <cell r="G1309">
            <v>1678792</v>
          </cell>
          <cell r="I1309">
            <v>1678792</v>
          </cell>
          <cell r="J1309">
            <v>0</v>
          </cell>
          <cell r="K1309">
            <v>1678792</v>
          </cell>
        </row>
        <row r="1310">
          <cell r="C1310" t="str">
            <v xml:space="preserve">        BALAJI ENTERPRISES            -MUMBAI</v>
          </cell>
          <cell r="E1310">
            <v>230870</v>
          </cell>
          <cell r="F1310">
            <v>50000</v>
          </cell>
          <cell r="I1310">
            <v>180870</v>
          </cell>
          <cell r="J1310">
            <v>0</v>
          </cell>
          <cell r="K1310">
            <v>180870</v>
          </cell>
        </row>
        <row r="1311">
          <cell r="C1311" t="str">
            <v xml:space="preserve">        ENTERPRISE IT SERVICES        -BANGALORE</v>
          </cell>
          <cell r="F1311">
            <v>131018</v>
          </cell>
          <cell r="G1311">
            <v>129600</v>
          </cell>
          <cell r="H1311">
            <v>1418</v>
          </cell>
          <cell r="J1311">
            <v>-1418</v>
          </cell>
          <cell r="K1311">
            <v>-1418</v>
          </cell>
        </row>
        <row r="1312">
          <cell r="C1312" t="str">
            <v xml:space="preserve">        FLIPCARBON INTEGRATED CFO SOLUTION PVT LTD -BANGALORE</v>
          </cell>
          <cell r="F1312">
            <v>400000</v>
          </cell>
          <cell r="G1312">
            <v>1053006</v>
          </cell>
          <cell r="I1312">
            <v>653006</v>
          </cell>
          <cell r="J1312">
            <v>0</v>
          </cell>
          <cell r="K1312">
            <v>653006</v>
          </cell>
        </row>
        <row r="1313">
          <cell r="C1313" t="str">
            <v xml:space="preserve">        FULL AND FINAL SETTLEMENT PAYABLE-WORKERS AND FACTORY STAFF                                         </v>
          </cell>
          <cell r="E1313">
            <v>38990</v>
          </cell>
          <cell r="F1313">
            <v>2865455</v>
          </cell>
          <cell r="G1313">
            <v>3268416</v>
          </cell>
          <cell r="I1313">
            <v>441951</v>
          </cell>
          <cell r="J1313">
            <v>0</v>
          </cell>
          <cell r="K1313">
            <v>441951</v>
          </cell>
        </row>
        <row r="1314">
          <cell r="C1314" t="str">
            <v xml:space="preserve">        POPPYS APPARELS               -TIRUPUR</v>
          </cell>
          <cell r="F1314">
            <v>2252</v>
          </cell>
          <cell r="H1314">
            <v>2252</v>
          </cell>
          <cell r="J1314">
            <v>-2252</v>
          </cell>
          <cell r="K1314">
            <v>-2252</v>
          </cell>
        </row>
        <row r="1315">
          <cell r="C1315" t="str">
            <v xml:space="preserve">        STALWART SOURCING SOLUTIONS   -COIMBATORE</v>
          </cell>
          <cell r="F1315">
            <v>7392</v>
          </cell>
          <cell r="H1315">
            <v>7392</v>
          </cell>
          <cell r="J1315">
            <v>-7392</v>
          </cell>
          <cell r="K1315">
            <v>-7392</v>
          </cell>
        </row>
        <row r="1316">
          <cell r="C1316" t="str">
            <v>EXPENSE</v>
          </cell>
          <cell r="F1316">
            <v>20279</v>
          </cell>
          <cell r="G1316">
            <v>20279</v>
          </cell>
          <cell r="J1316">
            <v>0</v>
          </cell>
          <cell r="K1316">
            <v>0</v>
          </cell>
        </row>
        <row r="1317">
          <cell r="C1317" t="str">
            <v xml:space="preserve">    HRBS GARMENTS                 -BANGALORE</v>
          </cell>
          <cell r="F1317">
            <v>20279</v>
          </cell>
          <cell r="G1317">
            <v>20279</v>
          </cell>
          <cell r="J1317">
            <v>0</v>
          </cell>
          <cell r="K1317">
            <v>0</v>
          </cell>
        </row>
        <row r="1318">
          <cell r="C1318" t="str">
            <v>OTHER INCOME (NP)</v>
          </cell>
          <cell r="F1318">
            <v>3490.95</v>
          </cell>
          <cell r="G1318">
            <v>4676.1400000000003</v>
          </cell>
          <cell r="I1318">
            <v>1185.19</v>
          </cell>
          <cell r="J1318">
            <v>0</v>
          </cell>
          <cell r="K1318">
            <v>1185.19</v>
          </cell>
        </row>
        <row r="1319">
          <cell r="C1319" t="str">
            <v xml:space="preserve">    INDIRECT INCOME</v>
          </cell>
          <cell r="F1319">
            <v>3490.95</v>
          </cell>
          <cell r="G1319">
            <v>4676.1400000000003</v>
          </cell>
          <cell r="I1319">
            <v>1185.19</v>
          </cell>
          <cell r="J1319">
            <v>0</v>
          </cell>
          <cell r="K1319">
            <v>1185.19</v>
          </cell>
        </row>
        <row r="1320">
          <cell r="C1320" t="str">
            <v xml:space="preserve">        INDIRECT INCOME</v>
          </cell>
          <cell r="F1320">
            <v>2.31</v>
          </cell>
          <cell r="G1320">
            <v>3453.2</v>
          </cell>
          <cell r="I1320">
            <v>3450.89</v>
          </cell>
          <cell r="J1320">
            <v>0</v>
          </cell>
          <cell r="K1320">
            <v>3450.89</v>
          </cell>
        </row>
        <row r="1321">
          <cell r="C1321" t="str">
            <v xml:space="preserve">            INTEREST RECEIVED  ON GRATUITY A/C                                                                  </v>
          </cell>
          <cell r="G1321">
            <v>3405</v>
          </cell>
          <cell r="I1321">
            <v>3405</v>
          </cell>
          <cell r="J1321">
            <v>0</v>
          </cell>
          <cell r="K1321">
            <v>3405</v>
          </cell>
        </row>
        <row r="1322">
          <cell r="C1322" t="str">
            <v xml:space="preserve">            MISC. BALANCE WRITTEN OFF                                                                           </v>
          </cell>
          <cell r="F1322">
            <v>2.31</v>
          </cell>
          <cell r="G1322">
            <v>48.2</v>
          </cell>
          <cell r="I1322">
            <v>45.89</v>
          </cell>
          <cell r="J1322">
            <v>0</v>
          </cell>
          <cell r="K1322">
            <v>45.89</v>
          </cell>
        </row>
        <row r="1323">
          <cell r="C1323" t="str">
            <v xml:space="preserve">        FOREX GAIN/LOSS                                                                                     </v>
          </cell>
          <cell r="F1323">
            <v>3488.64</v>
          </cell>
          <cell r="G1323">
            <v>1222.94</v>
          </cell>
          <cell r="H1323">
            <v>2265.6999999999998</v>
          </cell>
          <cell r="J1323">
            <v>-2265.6999999999998</v>
          </cell>
          <cell r="K1323">
            <v>-2265.6999999999998</v>
          </cell>
        </row>
        <row r="1324">
          <cell r="C1324" t="str">
            <v>INDIRECT EXPENSES</v>
          </cell>
          <cell r="F1324">
            <v>68112801.459999993</v>
          </cell>
          <cell r="G1324">
            <v>1332097.1000000001</v>
          </cell>
          <cell r="H1324">
            <v>66780704.359999999</v>
          </cell>
          <cell r="J1324">
            <v>-66780704.359999999</v>
          </cell>
          <cell r="K1324">
            <v>-66780704.359999999</v>
          </cell>
        </row>
        <row r="1325">
          <cell r="C1325" t="str">
            <v xml:space="preserve">    BANK INTEREST CHARGES AND COMMISSION</v>
          </cell>
          <cell r="F1325">
            <v>282798.21999999997</v>
          </cell>
          <cell r="G1325">
            <v>3684.7</v>
          </cell>
          <cell r="H1325">
            <v>279113.52</v>
          </cell>
          <cell r="J1325">
            <v>-279113.52</v>
          </cell>
          <cell r="K1325">
            <v>-279113.52</v>
          </cell>
        </row>
        <row r="1326">
          <cell r="C1326" t="str">
            <v xml:space="preserve">        BANK CHARGES                                                                                        </v>
          </cell>
          <cell r="F1326">
            <v>282798.21999999997</v>
          </cell>
          <cell r="G1326">
            <v>3684.7</v>
          </cell>
          <cell r="H1326">
            <v>279113.52</v>
          </cell>
          <cell r="J1326">
            <v>-279113.52</v>
          </cell>
          <cell r="K1326">
            <v>-279113.52</v>
          </cell>
        </row>
        <row r="1327">
          <cell r="C1327" t="str">
            <v xml:space="preserve">    COMMISSION AND BROKERAGE</v>
          </cell>
          <cell r="F1327">
            <v>40000</v>
          </cell>
          <cell r="H1327">
            <v>40000</v>
          </cell>
          <cell r="J1327">
            <v>-40000</v>
          </cell>
          <cell r="K1327">
            <v>-40000</v>
          </cell>
        </row>
        <row r="1328">
          <cell r="C1328" t="str">
            <v xml:space="preserve">        SUNIL KUMAR                   -DELHI</v>
          </cell>
          <cell r="F1328">
            <v>40000</v>
          </cell>
          <cell r="H1328">
            <v>40000</v>
          </cell>
          <cell r="J1328">
            <v>-40000</v>
          </cell>
          <cell r="K1328">
            <v>-40000</v>
          </cell>
        </row>
        <row r="1329">
          <cell r="C1329" t="str">
            <v xml:space="preserve">    DISCOUNTING CHARGES</v>
          </cell>
          <cell r="F1329">
            <v>1749981.72</v>
          </cell>
          <cell r="G1329">
            <v>378806.65</v>
          </cell>
          <cell r="H1329">
            <v>1371175.07</v>
          </cell>
          <cell r="J1329">
            <v>-1371175.07</v>
          </cell>
          <cell r="K1329">
            <v>-1371175.07</v>
          </cell>
        </row>
        <row r="1330">
          <cell r="C1330" t="str">
            <v xml:space="preserve">        BILL DISCOUNTING CHARGES CELIO                                                                      </v>
          </cell>
          <cell r="F1330">
            <v>629209.84</v>
          </cell>
          <cell r="G1330">
            <v>378806.65</v>
          </cell>
          <cell r="H1330">
            <v>250403.19</v>
          </cell>
          <cell r="J1330">
            <v>-250403.19</v>
          </cell>
          <cell r="K1330">
            <v>-250403.19</v>
          </cell>
        </row>
        <row r="1331">
          <cell r="C1331" t="str">
            <v xml:space="preserve">        BILL DISCOUNTING CHARGES INDIAN TERRAIN                                                             </v>
          </cell>
          <cell r="F1331">
            <v>204894.6</v>
          </cell>
          <cell r="H1331">
            <v>204894.6</v>
          </cell>
          <cell r="J1331">
            <v>-204894.6</v>
          </cell>
          <cell r="K1331">
            <v>-204894.6</v>
          </cell>
        </row>
        <row r="1332">
          <cell r="C1332" t="str">
            <v xml:space="preserve">        BILL DISCOUNTING CHARGES-PEPE                                                                       </v>
          </cell>
          <cell r="F1332">
            <v>915877.28</v>
          </cell>
          <cell r="H1332">
            <v>915877.28</v>
          </cell>
          <cell r="J1332">
            <v>-915877.28</v>
          </cell>
          <cell r="K1332">
            <v>-915877.28</v>
          </cell>
        </row>
        <row r="1333">
          <cell r="C1333" t="str">
            <v xml:space="preserve">    INSURANCE CHARGES</v>
          </cell>
          <cell r="F1333">
            <v>54363</v>
          </cell>
          <cell r="H1333">
            <v>54363</v>
          </cell>
          <cell r="J1333">
            <v>-54363</v>
          </cell>
          <cell r="K1333">
            <v>-54363</v>
          </cell>
        </row>
        <row r="1334">
          <cell r="C1334" t="str">
            <v xml:space="preserve">        INSURANCE PREMIUM                                                                                   </v>
          </cell>
          <cell r="F1334">
            <v>54363</v>
          </cell>
          <cell r="H1334">
            <v>54363</v>
          </cell>
          <cell r="J1334">
            <v>-54363</v>
          </cell>
          <cell r="K1334">
            <v>-54363</v>
          </cell>
        </row>
        <row r="1335">
          <cell r="C1335" t="str">
            <v xml:space="preserve">    INTEREST EXPENSES</v>
          </cell>
          <cell r="F1335">
            <v>5280398.51</v>
          </cell>
          <cell r="G1335">
            <v>199.04</v>
          </cell>
          <cell r="H1335">
            <v>5280199.47</v>
          </cell>
          <cell r="J1335">
            <v>-5280199.47</v>
          </cell>
          <cell r="K1335">
            <v>-5280199.47</v>
          </cell>
        </row>
        <row r="1336">
          <cell r="C1336" t="str">
            <v xml:space="preserve">        INTEREST EXPENSES</v>
          </cell>
          <cell r="F1336">
            <v>5280398.51</v>
          </cell>
          <cell r="G1336">
            <v>199.04</v>
          </cell>
          <cell r="H1336">
            <v>5280199.47</v>
          </cell>
          <cell r="J1336">
            <v>-5280199.47</v>
          </cell>
          <cell r="K1336">
            <v>-5280199.47</v>
          </cell>
        </row>
        <row r="1337">
          <cell r="C1337" t="str">
            <v xml:space="preserve">            INTEREST LATE FEES AND PENALTIES                                                                    </v>
          </cell>
          <cell r="F1337">
            <v>53705</v>
          </cell>
          <cell r="H1337">
            <v>53705</v>
          </cell>
          <cell r="J1337">
            <v>-53705</v>
          </cell>
          <cell r="K1337">
            <v>-53705</v>
          </cell>
        </row>
        <row r="1338">
          <cell r="C1338" t="str">
            <v xml:space="preserve">            INTEREST ON  VEHICLE LOAN                                                                           </v>
          </cell>
          <cell r="F1338">
            <v>48736.6</v>
          </cell>
          <cell r="H1338">
            <v>48736.6</v>
          </cell>
          <cell r="J1338">
            <v>-48736.6</v>
          </cell>
          <cell r="K1338">
            <v>-48736.6</v>
          </cell>
        </row>
        <row r="1339">
          <cell r="C1339" t="str">
            <v xml:space="preserve">            INTEREST ON C.C A/C - SCB BANK                                                                      </v>
          </cell>
          <cell r="F1339">
            <v>3983181.57</v>
          </cell>
          <cell r="G1339">
            <v>199.04</v>
          </cell>
          <cell r="H1339">
            <v>3982982.53</v>
          </cell>
          <cell r="J1339">
            <v>-3982982.53</v>
          </cell>
          <cell r="K1339">
            <v>-3982982.53</v>
          </cell>
        </row>
        <row r="1340">
          <cell r="C1340" t="str">
            <v xml:space="preserve">            INTEREST ON TERM LOAN                                                                               </v>
          </cell>
          <cell r="F1340">
            <v>194775.34</v>
          </cell>
          <cell r="H1340">
            <v>194775.34</v>
          </cell>
          <cell r="J1340">
            <v>-194775.34</v>
          </cell>
          <cell r="K1340">
            <v>-194775.34</v>
          </cell>
        </row>
        <row r="1341">
          <cell r="C1341" t="str">
            <v xml:space="preserve">            INTEREST PAID ON UNSECURED LOAN                                                                     </v>
          </cell>
          <cell r="F1341">
            <v>1000000</v>
          </cell>
          <cell r="H1341">
            <v>1000000</v>
          </cell>
          <cell r="J1341">
            <v>-1000000</v>
          </cell>
          <cell r="K1341">
            <v>-1000000</v>
          </cell>
        </row>
        <row r="1342">
          <cell r="C1342" t="str">
            <v xml:space="preserve">    LC OPENING CHARGES AND RETIREMENT CHARGES</v>
          </cell>
          <cell r="F1342">
            <v>256662.78</v>
          </cell>
          <cell r="H1342">
            <v>256662.78</v>
          </cell>
          <cell r="J1342">
            <v>-256662.78</v>
          </cell>
          <cell r="K1342">
            <v>-256662.78</v>
          </cell>
        </row>
        <row r="1343">
          <cell r="C1343" t="str">
            <v xml:space="preserve">        LC CHARGES                                                                                          </v>
          </cell>
          <cell r="F1343">
            <v>256662.78</v>
          </cell>
          <cell r="H1343">
            <v>256662.78</v>
          </cell>
          <cell r="J1343">
            <v>-256662.78</v>
          </cell>
          <cell r="K1343">
            <v>-256662.78</v>
          </cell>
        </row>
        <row r="1344">
          <cell r="C1344" t="str">
            <v xml:space="preserve">    LEGAL AND PROFESSIONAL CHARGES</v>
          </cell>
          <cell r="F1344">
            <v>1609306</v>
          </cell>
          <cell r="H1344">
            <v>1609306</v>
          </cell>
          <cell r="J1344">
            <v>-1609306</v>
          </cell>
          <cell r="K1344">
            <v>-1609306</v>
          </cell>
        </row>
        <row r="1345">
          <cell r="C1345" t="str">
            <v xml:space="preserve">        LEGAL &amp; PROFESSIONAL CHARGES                                                                        </v>
          </cell>
          <cell r="F1345">
            <v>1329487</v>
          </cell>
          <cell r="H1345">
            <v>1329487</v>
          </cell>
          <cell r="J1345">
            <v>-1329487</v>
          </cell>
          <cell r="K1345">
            <v>-1329487</v>
          </cell>
        </row>
        <row r="1346">
          <cell r="C1346" t="str">
            <v xml:space="preserve">        LOGIC ERP PROFEESIONAL/AMC CHARGES                                                                  </v>
          </cell>
          <cell r="F1346">
            <v>279819</v>
          </cell>
          <cell r="H1346">
            <v>279819</v>
          </cell>
          <cell r="J1346">
            <v>-279819</v>
          </cell>
          <cell r="K1346">
            <v>-279819</v>
          </cell>
        </row>
        <row r="1347">
          <cell r="C1347" t="str">
            <v xml:space="preserve">    LOCAL CONVEYANCE</v>
          </cell>
          <cell r="F1347">
            <v>1530855.1</v>
          </cell>
          <cell r="G1347">
            <v>51069</v>
          </cell>
          <cell r="H1347">
            <v>1479786.1</v>
          </cell>
          <cell r="J1347">
            <v>-1479786.1</v>
          </cell>
          <cell r="K1347">
            <v>-1479786.1</v>
          </cell>
        </row>
        <row r="1348">
          <cell r="C1348" t="str">
            <v xml:space="preserve">        LOCAL CONVEYANCE                                                                                    </v>
          </cell>
          <cell r="F1348">
            <v>1530855.1</v>
          </cell>
          <cell r="G1348">
            <v>51069</v>
          </cell>
          <cell r="H1348">
            <v>1479786.1</v>
          </cell>
          <cell r="J1348">
            <v>-1479786.1</v>
          </cell>
          <cell r="K1348">
            <v>-1479786.1</v>
          </cell>
        </row>
        <row r="1349">
          <cell r="C1349" t="str">
            <v xml:space="preserve">    OTHER EXPENSES</v>
          </cell>
          <cell r="F1349">
            <v>16940.57</v>
          </cell>
          <cell r="G1349">
            <v>3922.92</v>
          </cell>
          <cell r="H1349">
            <v>13017.65</v>
          </cell>
          <cell r="J1349">
            <v>-13017.65</v>
          </cell>
          <cell r="K1349">
            <v>-13017.65</v>
          </cell>
        </row>
        <row r="1350">
          <cell r="C1350" t="str">
            <v xml:space="preserve">        OFFICE MAINTENANCE EXPENSES                                                                         </v>
          </cell>
          <cell r="F1350">
            <v>1110</v>
          </cell>
          <cell r="H1350">
            <v>1110</v>
          </cell>
          <cell r="J1350">
            <v>-1110</v>
          </cell>
          <cell r="K1350">
            <v>-1110</v>
          </cell>
        </row>
        <row r="1351">
          <cell r="C1351" t="str">
            <v xml:space="preserve">        POOJA EXPENSES                                                                                      </v>
          </cell>
          <cell r="F1351">
            <v>14927</v>
          </cell>
          <cell r="H1351">
            <v>14927</v>
          </cell>
          <cell r="J1351">
            <v>-14927</v>
          </cell>
          <cell r="K1351">
            <v>-14927</v>
          </cell>
        </row>
        <row r="1352">
          <cell r="C1352" t="str">
            <v xml:space="preserve">        ROUND OFF                                                                                           </v>
          </cell>
          <cell r="F1352">
            <v>903.57</v>
          </cell>
          <cell r="G1352">
            <v>3922.92</v>
          </cell>
          <cell r="I1352">
            <v>3019.35</v>
          </cell>
          <cell r="J1352">
            <v>0</v>
          </cell>
          <cell r="K1352">
            <v>3019.35</v>
          </cell>
        </row>
        <row r="1353">
          <cell r="C1353" t="str">
            <v xml:space="preserve">    PETROL CHARGES</v>
          </cell>
          <cell r="F1353">
            <v>751861</v>
          </cell>
          <cell r="H1353">
            <v>751861</v>
          </cell>
          <cell r="J1353">
            <v>-751861</v>
          </cell>
          <cell r="K1353">
            <v>-751861</v>
          </cell>
        </row>
        <row r="1354">
          <cell r="C1354" t="str">
            <v xml:space="preserve">        PETROL CHARGES                                                                                      </v>
          </cell>
          <cell r="F1354">
            <v>751861</v>
          </cell>
          <cell r="H1354">
            <v>751861</v>
          </cell>
          <cell r="J1354">
            <v>-751861</v>
          </cell>
          <cell r="K1354">
            <v>-751861</v>
          </cell>
        </row>
        <row r="1355">
          <cell r="C1355" t="str">
            <v xml:space="preserve">    PRINTING AND STATIONERY</v>
          </cell>
          <cell r="F1355">
            <v>62050</v>
          </cell>
          <cell r="H1355">
            <v>62050</v>
          </cell>
          <cell r="J1355">
            <v>-62050</v>
          </cell>
          <cell r="K1355">
            <v>-62050</v>
          </cell>
        </row>
        <row r="1356">
          <cell r="C1356" t="str">
            <v xml:space="preserve">        PRINTING  &amp; STATIONERY EXPENSES                                                                     </v>
          </cell>
          <cell r="F1356">
            <v>62050</v>
          </cell>
          <cell r="H1356">
            <v>62050</v>
          </cell>
          <cell r="J1356">
            <v>-62050</v>
          </cell>
          <cell r="K1356">
            <v>-62050</v>
          </cell>
        </row>
        <row r="1357">
          <cell r="C1357" t="str">
            <v xml:space="preserve">    REIMBURSEMENT OF AUDIT EXPENSES</v>
          </cell>
          <cell r="F1357">
            <v>38263</v>
          </cell>
          <cell r="H1357">
            <v>38263</v>
          </cell>
          <cell r="J1357">
            <v>-38263</v>
          </cell>
          <cell r="K1357">
            <v>-38263</v>
          </cell>
        </row>
        <row r="1358">
          <cell r="C1358" t="str">
            <v xml:space="preserve">        REIMBURSEMENT  OF AUDIT EXPENSES                                                                    </v>
          </cell>
          <cell r="F1358">
            <v>38263</v>
          </cell>
          <cell r="H1358">
            <v>38263</v>
          </cell>
          <cell r="J1358">
            <v>-38263</v>
          </cell>
          <cell r="K1358">
            <v>-38263</v>
          </cell>
        </row>
        <row r="1359">
          <cell r="C1359" t="str">
            <v xml:space="preserve">    REPAIR AND MAINTAINANCE</v>
          </cell>
          <cell r="F1359">
            <v>323458.89</v>
          </cell>
          <cell r="H1359">
            <v>323458.89</v>
          </cell>
          <cell r="J1359">
            <v>-323458.89</v>
          </cell>
          <cell r="K1359">
            <v>-323458.89</v>
          </cell>
        </row>
        <row r="1360">
          <cell r="C1360" t="str">
            <v xml:space="preserve">        COMPUTER  MAINTAINANCE                                                                              </v>
          </cell>
          <cell r="F1360">
            <v>1800</v>
          </cell>
          <cell r="H1360">
            <v>1800</v>
          </cell>
          <cell r="J1360">
            <v>-1800</v>
          </cell>
          <cell r="K1360">
            <v>-1800</v>
          </cell>
        </row>
        <row r="1361">
          <cell r="C1361" t="str">
            <v xml:space="preserve">        ELECTRICAL EXPENSES                                                                                 </v>
          </cell>
          <cell r="F1361">
            <v>31279.08</v>
          </cell>
          <cell r="H1361">
            <v>31279.08</v>
          </cell>
          <cell r="J1361">
            <v>-31279.08</v>
          </cell>
          <cell r="K1361">
            <v>-31279.08</v>
          </cell>
        </row>
        <row r="1362">
          <cell r="C1362" t="str">
            <v xml:space="preserve">        REPAIRS AND MAINTENANCE 18%                                                                         </v>
          </cell>
          <cell r="F1362">
            <v>178579</v>
          </cell>
          <cell r="H1362">
            <v>178579</v>
          </cell>
          <cell r="J1362">
            <v>-178579</v>
          </cell>
          <cell r="K1362">
            <v>-178579</v>
          </cell>
        </row>
        <row r="1363">
          <cell r="C1363" t="str">
            <v xml:space="preserve">        VEHICLE CHARGES                                                                                     </v>
          </cell>
          <cell r="F1363">
            <v>19645</v>
          </cell>
          <cell r="H1363">
            <v>19645</v>
          </cell>
          <cell r="J1363">
            <v>-19645</v>
          </cell>
          <cell r="K1363">
            <v>-19645</v>
          </cell>
        </row>
        <row r="1364">
          <cell r="C1364" t="str">
            <v xml:space="preserve">        VEHICLE MAINTENANCE                                                                                 </v>
          </cell>
          <cell r="F1364">
            <v>92155.81</v>
          </cell>
          <cell r="H1364">
            <v>92155.81</v>
          </cell>
          <cell r="J1364">
            <v>-92155.81</v>
          </cell>
          <cell r="K1364">
            <v>-92155.81</v>
          </cell>
        </row>
        <row r="1365">
          <cell r="C1365" t="str">
            <v xml:space="preserve">    SALARIES AND BONUS</v>
          </cell>
          <cell r="F1365">
            <v>28362793</v>
          </cell>
          <cell r="G1365">
            <v>182436</v>
          </cell>
          <cell r="H1365">
            <v>28180357</v>
          </cell>
          <cell r="J1365">
            <v>-28180357</v>
          </cell>
          <cell r="K1365">
            <v>-28180357</v>
          </cell>
        </row>
        <row r="1366">
          <cell r="C1366" t="str">
            <v xml:space="preserve">        SALARIES AND BONUS</v>
          </cell>
          <cell r="F1366">
            <v>572974</v>
          </cell>
          <cell r="G1366">
            <v>181258</v>
          </cell>
          <cell r="H1366">
            <v>391716</v>
          </cell>
          <cell r="J1366">
            <v>-391716</v>
          </cell>
          <cell r="K1366">
            <v>-391716</v>
          </cell>
        </row>
        <row r="1367">
          <cell r="C1367" t="str">
            <v xml:space="preserve">            SALARIES AND BONUS</v>
          </cell>
          <cell r="F1367">
            <v>572974</v>
          </cell>
          <cell r="G1367">
            <v>181258</v>
          </cell>
          <cell r="H1367">
            <v>391716</v>
          </cell>
          <cell r="J1367">
            <v>-391716</v>
          </cell>
          <cell r="K1367">
            <v>-391716</v>
          </cell>
        </row>
        <row r="1368">
          <cell r="C1368" t="str">
            <v xml:space="preserve">                STAFF AND LABOUR WELFARE                                                                            </v>
          </cell>
          <cell r="F1368">
            <v>572974</v>
          </cell>
          <cell r="G1368">
            <v>181258</v>
          </cell>
          <cell r="H1368">
            <v>391716</v>
          </cell>
          <cell r="J1368">
            <v>-391716</v>
          </cell>
          <cell r="K1368">
            <v>-391716</v>
          </cell>
        </row>
        <row r="1369">
          <cell r="C1369" t="str">
            <v xml:space="preserve">        BONUS FOR STAFF                                                                                     </v>
          </cell>
          <cell r="F1369">
            <v>770742</v>
          </cell>
          <cell r="H1369">
            <v>770742</v>
          </cell>
          <cell r="J1369">
            <v>-770742</v>
          </cell>
          <cell r="K1369">
            <v>-770742</v>
          </cell>
        </row>
        <row r="1370">
          <cell r="C1370" t="str">
            <v xml:space="preserve">        LEAVE ENCASHMENT (STAFF) EXPENSES                                                                   </v>
          </cell>
          <cell r="F1370">
            <v>621336</v>
          </cell>
          <cell r="H1370">
            <v>621336</v>
          </cell>
          <cell r="J1370">
            <v>-621336</v>
          </cell>
          <cell r="K1370">
            <v>-621336</v>
          </cell>
        </row>
        <row r="1371">
          <cell r="C1371" t="str">
            <v xml:space="preserve">        SALARY EXPENSES                                                                                     </v>
          </cell>
          <cell r="F1371">
            <v>26397741</v>
          </cell>
          <cell r="G1371">
            <v>1178</v>
          </cell>
          <cell r="H1371">
            <v>26396563</v>
          </cell>
          <cell r="J1371">
            <v>-26396563</v>
          </cell>
          <cell r="K1371">
            <v>-26396563</v>
          </cell>
        </row>
        <row r="1372">
          <cell r="C1372" t="str">
            <v xml:space="preserve">    SELLING AND DISTRIBUTION EXPENSES</v>
          </cell>
          <cell r="F1372">
            <v>12807724.050000001</v>
          </cell>
          <cell r="G1372">
            <v>605</v>
          </cell>
          <cell r="H1372">
            <v>12807119.050000001</v>
          </cell>
          <cell r="J1372">
            <v>-12807119.050000001</v>
          </cell>
          <cell r="K1372">
            <v>-12807119.050000001</v>
          </cell>
        </row>
        <row r="1373">
          <cell r="C1373" t="str">
            <v xml:space="preserve">        T BASE DISTRIBUTOR EXPENSES</v>
          </cell>
          <cell r="F1373">
            <v>4646219.6500000004</v>
          </cell>
          <cell r="G1373">
            <v>605</v>
          </cell>
          <cell r="H1373">
            <v>4645614.6500000004</v>
          </cell>
          <cell r="J1373">
            <v>-4645614.6500000004</v>
          </cell>
          <cell r="K1373">
            <v>-4645614.6500000004</v>
          </cell>
        </row>
        <row r="1374">
          <cell r="C1374" t="str">
            <v xml:space="preserve">            T BASE  DEALERS CASH DISCOUNT                                                                       </v>
          </cell>
          <cell r="F1374">
            <v>202831.68</v>
          </cell>
          <cell r="H1374">
            <v>202831.68</v>
          </cell>
          <cell r="J1374">
            <v>-202831.68</v>
          </cell>
          <cell r="K1374">
            <v>-202831.68</v>
          </cell>
        </row>
        <row r="1375">
          <cell r="C1375" t="str">
            <v xml:space="preserve">            T BASE DIST. CASH DISCOUNT                                                                          </v>
          </cell>
          <cell r="F1375">
            <v>575353.44999999995</v>
          </cell>
          <cell r="G1375">
            <v>605</v>
          </cell>
          <cell r="H1375">
            <v>574748.44999999995</v>
          </cell>
          <cell r="J1375">
            <v>-574748.44999999995</v>
          </cell>
          <cell r="K1375">
            <v>-574748.44999999995</v>
          </cell>
        </row>
        <row r="1376">
          <cell r="C1376" t="str">
            <v xml:space="preserve">            T BASE DIST. INTEREST PAYMENT                                                                       </v>
          </cell>
          <cell r="F1376">
            <v>282658</v>
          </cell>
          <cell r="H1376">
            <v>282658</v>
          </cell>
          <cell r="J1376">
            <v>-282658</v>
          </cell>
          <cell r="K1376">
            <v>-282658</v>
          </cell>
        </row>
        <row r="1377">
          <cell r="C1377" t="str">
            <v xml:space="preserve">            T BASE DIST. REIMBURSEMENT EXPENSES                                                                 </v>
          </cell>
          <cell r="F1377">
            <v>442131.43</v>
          </cell>
          <cell r="H1377">
            <v>442131.43</v>
          </cell>
          <cell r="J1377">
            <v>-442131.43</v>
          </cell>
          <cell r="K1377">
            <v>-442131.43</v>
          </cell>
        </row>
        <row r="1378">
          <cell r="C1378" t="str">
            <v xml:space="preserve">            T BASE DIST. TRADE DISCOUNT                                                                         </v>
          </cell>
          <cell r="F1378">
            <v>2962507.85</v>
          </cell>
          <cell r="H1378">
            <v>2962507.85</v>
          </cell>
          <cell r="J1378">
            <v>-2962507.85</v>
          </cell>
          <cell r="K1378">
            <v>-2962507.85</v>
          </cell>
        </row>
        <row r="1379">
          <cell r="C1379" t="str">
            <v xml:space="preserve">            T BASE DIST. TRANSIT LOSS (SHORT RECD)                                                              </v>
          </cell>
          <cell r="F1379">
            <v>9891.24</v>
          </cell>
          <cell r="H1379">
            <v>9891.24</v>
          </cell>
          <cell r="J1379">
            <v>-9891.24</v>
          </cell>
          <cell r="K1379">
            <v>-9891.24</v>
          </cell>
        </row>
        <row r="1380">
          <cell r="C1380" t="str">
            <v xml:space="preserve">            T BASE DIST. VENUE BOOKING EXPENSES                                                                 </v>
          </cell>
          <cell r="F1380">
            <v>170846</v>
          </cell>
          <cell r="H1380">
            <v>170846</v>
          </cell>
          <cell r="J1380">
            <v>-170846</v>
          </cell>
          <cell r="K1380">
            <v>-170846</v>
          </cell>
        </row>
        <row r="1381">
          <cell r="C1381" t="str">
            <v xml:space="preserve">        T BASE EBO EXPNSES</v>
          </cell>
          <cell r="F1381">
            <v>416716.94</v>
          </cell>
          <cell r="H1381">
            <v>416716.94</v>
          </cell>
          <cell r="J1381">
            <v>-416716.94</v>
          </cell>
          <cell r="K1381">
            <v>-416716.94</v>
          </cell>
        </row>
        <row r="1382">
          <cell r="C1382" t="str">
            <v xml:space="preserve">            COSMOS MALL - SILIGURI - HVAC CHARGES                                                               </v>
          </cell>
          <cell r="F1382">
            <v>14791</v>
          </cell>
          <cell r="H1382">
            <v>14791</v>
          </cell>
          <cell r="J1382">
            <v>-14791</v>
          </cell>
          <cell r="K1382">
            <v>-14791</v>
          </cell>
        </row>
        <row r="1383">
          <cell r="C1383" t="str">
            <v xml:space="preserve">            COSMOS MALL - SILIGURI -ELECTRICITY CHARGES                                                         </v>
          </cell>
          <cell r="F1383">
            <v>16741</v>
          </cell>
          <cell r="H1383">
            <v>16741</v>
          </cell>
          <cell r="J1383">
            <v>-16741</v>
          </cell>
          <cell r="K1383">
            <v>-16741</v>
          </cell>
        </row>
        <row r="1384">
          <cell r="C1384" t="str">
            <v xml:space="preserve">            COSMOS MALL- SILIGURI- CAM CHARGES                                                                  </v>
          </cell>
          <cell r="F1384">
            <v>74670</v>
          </cell>
          <cell r="H1384">
            <v>74670</v>
          </cell>
          <cell r="J1384">
            <v>-74670</v>
          </cell>
          <cell r="K1384">
            <v>-74670</v>
          </cell>
        </row>
        <row r="1385">
          <cell r="C1385" t="str">
            <v xml:space="preserve">            COSMOS MALL- SILLIGURI- RENT EXPENSES                                                               </v>
          </cell>
          <cell r="F1385">
            <v>282720</v>
          </cell>
          <cell r="H1385">
            <v>282720</v>
          </cell>
          <cell r="J1385">
            <v>-282720</v>
          </cell>
          <cell r="K1385">
            <v>-282720</v>
          </cell>
        </row>
        <row r="1386">
          <cell r="C1386" t="str">
            <v xml:space="preserve">            COSMOSS MALL- SILLIGURI- STORE EXPENSES                                                             </v>
          </cell>
          <cell r="F1386">
            <v>26405.16</v>
          </cell>
          <cell r="H1386">
            <v>26405.16</v>
          </cell>
          <cell r="J1386">
            <v>-26405.16</v>
          </cell>
          <cell r="K1386">
            <v>-26405.16</v>
          </cell>
        </row>
        <row r="1387">
          <cell r="C1387" t="str">
            <v xml:space="preserve">            T BASE EBO CREDIT CARD BANK CHARGES                                                                 </v>
          </cell>
          <cell r="F1387">
            <v>1389.78</v>
          </cell>
          <cell r="H1387">
            <v>1389.78</v>
          </cell>
          <cell r="J1387">
            <v>-1389.78</v>
          </cell>
          <cell r="K1387">
            <v>-1389.78</v>
          </cell>
        </row>
        <row r="1388">
          <cell r="C1388" t="str">
            <v xml:space="preserve">        T BASE INDIVIDUAL EXPENSES</v>
          </cell>
          <cell r="F1388">
            <v>271833</v>
          </cell>
          <cell r="H1388">
            <v>271833</v>
          </cell>
          <cell r="J1388">
            <v>-271833</v>
          </cell>
          <cell r="K1388">
            <v>-271833</v>
          </cell>
        </row>
        <row r="1389">
          <cell r="C1389" t="str">
            <v xml:space="preserve">            ROAD SHOW EXPENCES                                                                                  </v>
          </cell>
          <cell r="F1389">
            <v>271833</v>
          </cell>
          <cell r="H1389">
            <v>271833</v>
          </cell>
          <cell r="J1389">
            <v>-271833</v>
          </cell>
          <cell r="K1389">
            <v>-271833</v>
          </cell>
        </row>
        <row r="1390">
          <cell r="C1390" t="str">
            <v xml:space="preserve">        T BASE LFS EXPENSES</v>
          </cell>
          <cell r="F1390">
            <v>1633435</v>
          </cell>
          <cell r="H1390">
            <v>1633435</v>
          </cell>
          <cell r="J1390">
            <v>-1633435</v>
          </cell>
          <cell r="K1390">
            <v>-1633435</v>
          </cell>
        </row>
        <row r="1391">
          <cell r="C1391" t="str">
            <v xml:space="preserve">            LFS - FREIGHT CHARGES                                                                               </v>
          </cell>
          <cell r="F1391">
            <v>90888</v>
          </cell>
          <cell r="H1391">
            <v>90888</v>
          </cell>
          <cell r="J1391">
            <v>-90888</v>
          </cell>
          <cell r="K1391">
            <v>-90888</v>
          </cell>
        </row>
        <row r="1392">
          <cell r="C1392" t="str">
            <v xml:space="preserve">            LFS- PROMOTIONAL EXPENSES                                                                           </v>
          </cell>
          <cell r="F1392">
            <v>460880</v>
          </cell>
          <cell r="H1392">
            <v>460880</v>
          </cell>
          <cell r="J1392">
            <v>-460880</v>
          </cell>
          <cell r="K1392">
            <v>-460880</v>
          </cell>
        </row>
        <row r="1393">
          <cell r="C1393" t="str">
            <v xml:space="preserve">            LFS SHRINKAGE EXPENSES                                                                              </v>
          </cell>
          <cell r="F1393">
            <v>581038</v>
          </cell>
          <cell r="H1393">
            <v>581038</v>
          </cell>
          <cell r="J1393">
            <v>-581038</v>
          </cell>
          <cell r="K1393">
            <v>-581038</v>
          </cell>
        </row>
        <row r="1394">
          <cell r="C1394" t="str">
            <v xml:space="preserve">            SUPPORT SERVICE EXPENSES - LFR                                                                      </v>
          </cell>
          <cell r="F1394">
            <v>500629</v>
          </cell>
          <cell r="H1394">
            <v>500629</v>
          </cell>
          <cell r="J1394">
            <v>-500629</v>
          </cell>
          <cell r="K1394">
            <v>-500629</v>
          </cell>
        </row>
        <row r="1395">
          <cell r="C1395" t="str">
            <v xml:space="preserve">        T BASE ONLINE EXPENSES</v>
          </cell>
          <cell r="F1395">
            <v>2808932.46</v>
          </cell>
          <cell r="H1395">
            <v>2808932.46</v>
          </cell>
          <cell r="J1395">
            <v>-2808932.46</v>
          </cell>
          <cell r="K1395">
            <v>-2808932.46</v>
          </cell>
        </row>
        <row r="1396">
          <cell r="C1396" t="str">
            <v xml:space="preserve">            ADVERTISEMENT CHARGES - MYNTRA                                                                      </v>
          </cell>
          <cell r="F1396">
            <v>32580</v>
          </cell>
          <cell r="H1396">
            <v>32580</v>
          </cell>
          <cell r="J1396">
            <v>-32580</v>
          </cell>
          <cell r="K1396">
            <v>-32580</v>
          </cell>
        </row>
        <row r="1397">
          <cell r="C1397" t="str">
            <v xml:space="preserve">            COLLECTION &amp; OTHER CHARGES - MYNTRA DESIGNS                                                         </v>
          </cell>
          <cell r="F1397">
            <v>174070.05</v>
          </cell>
          <cell r="H1397">
            <v>174070.05</v>
          </cell>
          <cell r="J1397">
            <v>-174070.05</v>
          </cell>
          <cell r="K1397">
            <v>-174070.05</v>
          </cell>
        </row>
        <row r="1398">
          <cell r="C1398" t="str">
            <v xml:space="preserve">            COMMISSION CHARGES - MYNTRA                                                                         </v>
          </cell>
          <cell r="F1398">
            <v>1015144.43</v>
          </cell>
          <cell r="H1398">
            <v>1015144.43</v>
          </cell>
          <cell r="J1398">
            <v>-1015144.43</v>
          </cell>
          <cell r="K1398">
            <v>-1015144.43</v>
          </cell>
        </row>
        <row r="1399">
          <cell r="C1399" t="str">
            <v xml:space="preserve">            FIXED FEES &amp; OTHER CHARGES - MYNTRA DESIGNS                                                         </v>
          </cell>
          <cell r="F1399">
            <v>253722.86</v>
          </cell>
          <cell r="H1399">
            <v>253722.86</v>
          </cell>
          <cell r="J1399">
            <v>-253722.86</v>
          </cell>
          <cell r="K1399">
            <v>-253722.86</v>
          </cell>
        </row>
        <row r="1400">
          <cell r="C1400" t="str">
            <v xml:space="preserve">            FREIGHT CHARGES RECOVERY-RELIANCE RETAIL LIMITED-AJIO                                               </v>
          </cell>
          <cell r="F1400">
            <v>544175</v>
          </cell>
          <cell r="H1400">
            <v>544175</v>
          </cell>
          <cell r="J1400">
            <v>-544175</v>
          </cell>
          <cell r="K1400">
            <v>-544175</v>
          </cell>
        </row>
        <row r="1401">
          <cell r="C1401" t="str">
            <v xml:space="preserve">            SHIPPING &amp; OTHER CHARGES - MYNTRA DESIGNS                                                           </v>
          </cell>
          <cell r="F1401">
            <v>531088.12</v>
          </cell>
          <cell r="H1401">
            <v>531088.12</v>
          </cell>
          <cell r="J1401">
            <v>-531088.12</v>
          </cell>
          <cell r="K1401">
            <v>-531088.12</v>
          </cell>
        </row>
        <row r="1402">
          <cell r="C1402" t="str">
            <v xml:space="preserve">            SUPPORT SERVICE EXPENSES - ONLINE                                                                   </v>
          </cell>
          <cell r="F1402">
            <v>219925</v>
          </cell>
          <cell r="H1402">
            <v>219925</v>
          </cell>
          <cell r="J1402">
            <v>-219925</v>
          </cell>
          <cell r="K1402">
            <v>-219925</v>
          </cell>
        </row>
        <row r="1403">
          <cell r="C1403" t="str">
            <v xml:space="preserve">            T BASE ONLINE SALES OTHER EXPENSES                                                                  </v>
          </cell>
          <cell r="F1403">
            <v>38227</v>
          </cell>
          <cell r="H1403">
            <v>38227</v>
          </cell>
          <cell r="J1403">
            <v>-38227</v>
          </cell>
          <cell r="K1403">
            <v>-38227</v>
          </cell>
        </row>
        <row r="1404">
          <cell r="C1404" t="str">
            <v xml:space="preserve">        T BASE SALES EXPENSES</v>
          </cell>
          <cell r="F1404">
            <v>1358243</v>
          </cell>
          <cell r="H1404">
            <v>1358243</v>
          </cell>
          <cell r="J1404">
            <v>-1358243</v>
          </cell>
          <cell r="K1404">
            <v>-1358243</v>
          </cell>
        </row>
        <row r="1405">
          <cell r="C1405" t="str">
            <v xml:space="preserve">            T BASE ADVERTISEMENT EXPENSES                                                                       </v>
          </cell>
          <cell r="F1405">
            <v>317836</v>
          </cell>
          <cell r="H1405">
            <v>317836</v>
          </cell>
          <cell r="J1405">
            <v>-317836</v>
          </cell>
          <cell r="K1405">
            <v>-317836</v>
          </cell>
        </row>
        <row r="1406">
          <cell r="C1406" t="str">
            <v xml:space="preserve">            T BASE SALES EXPENSES - ASM - AMIT DARJI                                                            </v>
          </cell>
          <cell r="F1406">
            <v>29370</v>
          </cell>
          <cell r="H1406">
            <v>29370</v>
          </cell>
          <cell r="J1406">
            <v>-29370</v>
          </cell>
          <cell r="K1406">
            <v>-29370</v>
          </cell>
        </row>
        <row r="1407">
          <cell r="C1407" t="str">
            <v xml:space="preserve">            T BASE SALES EXPENSES - ASM - ASHISH TYAGI                                                          </v>
          </cell>
          <cell r="F1407">
            <v>85730</v>
          </cell>
          <cell r="H1407">
            <v>85730</v>
          </cell>
          <cell r="J1407">
            <v>-85730</v>
          </cell>
          <cell r="K1407">
            <v>-85730</v>
          </cell>
        </row>
        <row r="1408">
          <cell r="C1408" t="str">
            <v xml:space="preserve">            T BASE SALES EXPENSES - ASM - DINESH KUMAR D.B                                                      </v>
          </cell>
          <cell r="F1408">
            <v>100904</v>
          </cell>
          <cell r="H1408">
            <v>100904</v>
          </cell>
          <cell r="J1408">
            <v>-100904</v>
          </cell>
          <cell r="K1408">
            <v>-100904</v>
          </cell>
        </row>
        <row r="1409">
          <cell r="C1409" t="str">
            <v xml:space="preserve">            T BASE SALES EXPENSES - ASM - SOURABH  GOSWAMI                                                      </v>
          </cell>
          <cell r="F1409">
            <v>173589</v>
          </cell>
          <cell r="H1409">
            <v>173589</v>
          </cell>
          <cell r="J1409">
            <v>-173589</v>
          </cell>
          <cell r="K1409">
            <v>-173589</v>
          </cell>
        </row>
        <row r="1410">
          <cell r="C1410" t="str">
            <v xml:space="preserve">            T BASE SALES EXPENSES - ASM - SUDHANSHU SINGH                                                       </v>
          </cell>
          <cell r="F1410">
            <v>96140</v>
          </cell>
          <cell r="H1410">
            <v>96140</v>
          </cell>
          <cell r="J1410">
            <v>-96140</v>
          </cell>
          <cell r="K1410">
            <v>-96140</v>
          </cell>
        </row>
        <row r="1411">
          <cell r="C1411" t="str">
            <v xml:space="preserve">            T BASE SALES EXPENSES - ASM - SUNIL KUMAR                                                           </v>
          </cell>
          <cell r="F1411">
            <v>95000</v>
          </cell>
          <cell r="H1411">
            <v>95000</v>
          </cell>
          <cell r="J1411">
            <v>-95000</v>
          </cell>
          <cell r="K1411">
            <v>-95000</v>
          </cell>
        </row>
        <row r="1412">
          <cell r="C1412" t="str">
            <v xml:space="preserve">            T BASE SALES EXPENSES - ASM -CHANDAN KUMAR DAS                                                      </v>
          </cell>
          <cell r="F1412">
            <v>186310</v>
          </cell>
          <cell r="H1412">
            <v>186310</v>
          </cell>
          <cell r="J1412">
            <v>-186310</v>
          </cell>
          <cell r="K1412">
            <v>-186310</v>
          </cell>
        </row>
        <row r="1413">
          <cell r="C1413" t="str">
            <v xml:space="preserve">            T BASE SALES EXPENSES - NSM- ANIL SOOD                                                              </v>
          </cell>
          <cell r="F1413">
            <v>58440</v>
          </cell>
          <cell r="H1413">
            <v>58440</v>
          </cell>
          <cell r="J1413">
            <v>-58440</v>
          </cell>
          <cell r="K1413">
            <v>-58440</v>
          </cell>
        </row>
        <row r="1414">
          <cell r="C1414" t="str">
            <v xml:space="preserve">            T BASE SALES EXPENSES- PUSHPENDER                                                                   </v>
          </cell>
          <cell r="F1414">
            <v>214924</v>
          </cell>
          <cell r="H1414">
            <v>214924</v>
          </cell>
          <cell r="J1414">
            <v>-214924</v>
          </cell>
          <cell r="K1414">
            <v>-214924</v>
          </cell>
        </row>
        <row r="1415">
          <cell r="C1415" t="str">
            <v xml:space="preserve">        T BASE SIS EXPENSES</v>
          </cell>
          <cell r="F1415">
            <v>1672344</v>
          </cell>
          <cell r="H1415">
            <v>1672344</v>
          </cell>
          <cell r="J1415">
            <v>-1672344</v>
          </cell>
          <cell r="K1415">
            <v>-1672344</v>
          </cell>
        </row>
        <row r="1416">
          <cell r="C1416" t="str">
            <v xml:space="preserve">            T BASE SIS TRADE DISCOUNT                                                                           </v>
          </cell>
          <cell r="F1416">
            <v>1672344</v>
          </cell>
          <cell r="H1416">
            <v>1672344</v>
          </cell>
          <cell r="J1416">
            <v>-1672344</v>
          </cell>
          <cell r="K1416">
            <v>-1672344</v>
          </cell>
        </row>
        <row r="1417">
          <cell r="C1417" t="str">
            <v xml:space="preserve">    TELEPHONE EXPENSES</v>
          </cell>
          <cell r="F1417">
            <v>56768.32</v>
          </cell>
          <cell r="H1417">
            <v>56768.32</v>
          </cell>
          <cell r="J1417">
            <v>-56768.32</v>
          </cell>
          <cell r="K1417">
            <v>-56768.32</v>
          </cell>
        </row>
        <row r="1418">
          <cell r="C1418" t="str">
            <v xml:space="preserve">        TELEPHONE EXPENSES                                                                                  </v>
          </cell>
          <cell r="F1418">
            <v>56180.32</v>
          </cell>
          <cell r="H1418">
            <v>56180.32</v>
          </cell>
          <cell r="J1418">
            <v>-56180.32</v>
          </cell>
          <cell r="K1418">
            <v>-56180.32</v>
          </cell>
        </row>
        <row r="1419">
          <cell r="C1419" t="str">
            <v xml:space="preserve">        VODAFONE - 9342408629 ADC                                                                           </v>
          </cell>
          <cell r="F1419">
            <v>588</v>
          </cell>
          <cell r="H1419">
            <v>588</v>
          </cell>
          <cell r="J1419">
            <v>-588</v>
          </cell>
          <cell r="K1419">
            <v>-588</v>
          </cell>
        </row>
        <row r="1420">
          <cell r="C1420" t="str">
            <v xml:space="preserve">    TRAVELLING EXPENSES</v>
          </cell>
          <cell r="F1420">
            <v>545452.89</v>
          </cell>
          <cell r="H1420">
            <v>545452.89</v>
          </cell>
          <cell r="J1420">
            <v>-545452.89</v>
          </cell>
          <cell r="K1420">
            <v>-545452.89</v>
          </cell>
        </row>
        <row r="1421">
          <cell r="C1421" t="str">
            <v xml:space="preserve">        TRAVELLING EXPENSES                                                                                 </v>
          </cell>
          <cell r="F1421">
            <v>545452.89</v>
          </cell>
          <cell r="H1421">
            <v>545452.89</v>
          </cell>
          <cell r="J1421">
            <v>-545452.89</v>
          </cell>
          <cell r="K1421">
            <v>-545452.89</v>
          </cell>
        </row>
        <row r="1422">
          <cell r="C1422" t="str">
            <v xml:space="preserve">    VEHICLE TOLL CHARGES</v>
          </cell>
          <cell r="F1422">
            <v>70952.52</v>
          </cell>
          <cell r="H1422">
            <v>70952.52</v>
          </cell>
          <cell r="J1422">
            <v>-70952.52</v>
          </cell>
          <cell r="K1422">
            <v>-70952.52</v>
          </cell>
        </row>
        <row r="1423">
          <cell r="C1423" t="str">
            <v xml:space="preserve">        VEHICLE TOLL CHARGES                                                                                </v>
          </cell>
          <cell r="F1423">
            <v>70952.52</v>
          </cell>
          <cell r="H1423">
            <v>70952.52</v>
          </cell>
          <cell r="J1423">
            <v>-70952.52</v>
          </cell>
          <cell r="K1423">
            <v>-70952.52</v>
          </cell>
        </row>
        <row r="1424">
          <cell r="C1424" t="str">
            <v xml:space="preserve">    CARRIAGE OUTWARD                                                                                    </v>
          </cell>
          <cell r="F1424">
            <v>1979412</v>
          </cell>
          <cell r="H1424">
            <v>1979412</v>
          </cell>
          <cell r="J1424">
            <v>-1979412</v>
          </cell>
          <cell r="K1424">
            <v>-1979412</v>
          </cell>
        </row>
        <row r="1425">
          <cell r="C1425" t="str">
            <v xml:space="preserve">    COMMISSION CHARGES                                                                                  </v>
          </cell>
          <cell r="F1425">
            <v>25970</v>
          </cell>
          <cell r="H1425">
            <v>25970</v>
          </cell>
          <cell r="J1425">
            <v>-25970</v>
          </cell>
          <cell r="K1425">
            <v>-25970</v>
          </cell>
        </row>
        <row r="1426">
          <cell r="C1426" t="str">
            <v xml:space="preserve">    COURIER CHARGES                                                                                     </v>
          </cell>
          <cell r="F1426">
            <v>303770.40999999997</v>
          </cell>
          <cell r="G1426">
            <v>6118</v>
          </cell>
          <cell r="H1426">
            <v>297652.40999999997</v>
          </cell>
          <cell r="J1426">
            <v>-297652.40999999997</v>
          </cell>
          <cell r="K1426">
            <v>-297652.40999999997</v>
          </cell>
        </row>
        <row r="1427">
          <cell r="C1427" t="str">
            <v xml:space="preserve">    DEPRECIATION                                                                                        </v>
          </cell>
          <cell r="F1427">
            <v>2000000</v>
          </cell>
          <cell r="H1427">
            <v>2000000</v>
          </cell>
          <cell r="J1427">
            <v>-2000000</v>
          </cell>
          <cell r="K1427">
            <v>-2000000</v>
          </cell>
        </row>
        <row r="1428">
          <cell r="C1428" t="str">
            <v xml:space="preserve">    FEES &amp; RENEWALS                                                                                     </v>
          </cell>
          <cell r="F1428">
            <v>220339</v>
          </cell>
          <cell r="H1428">
            <v>220339</v>
          </cell>
          <cell r="J1428">
            <v>-220339</v>
          </cell>
          <cell r="K1428">
            <v>-220339</v>
          </cell>
        </row>
        <row r="1429">
          <cell r="C1429" t="str">
            <v xml:space="preserve">    INTERNET EXPENSES                                                                                   </v>
          </cell>
          <cell r="F1429">
            <v>60438</v>
          </cell>
          <cell r="H1429">
            <v>60438</v>
          </cell>
          <cell r="J1429">
            <v>-60438</v>
          </cell>
          <cell r="K1429">
            <v>-60438</v>
          </cell>
        </row>
        <row r="1430">
          <cell r="C1430" t="str">
            <v xml:space="preserve">    LFS - MARKDOWN SALES DISCOUNT                                                                       </v>
          </cell>
          <cell r="F1430">
            <v>9644016.4800000004</v>
          </cell>
          <cell r="G1430">
            <v>701534</v>
          </cell>
          <cell r="H1430">
            <v>8942482.4800000004</v>
          </cell>
          <cell r="J1430">
            <v>-8942482.4800000004</v>
          </cell>
          <cell r="K1430">
            <v>-8942482.4800000004</v>
          </cell>
        </row>
        <row r="1431">
          <cell r="C1431" t="str">
            <v xml:space="preserve">    PT ON ENROLLMENT OF BUSINESS PLACE                                                                  </v>
          </cell>
          <cell r="F1431">
            <v>38226</v>
          </cell>
          <cell r="H1431">
            <v>38226</v>
          </cell>
          <cell r="J1431">
            <v>-38226</v>
          </cell>
          <cell r="K1431">
            <v>-38226</v>
          </cell>
        </row>
        <row r="1432">
          <cell r="C1432" t="str">
            <v xml:space="preserve">    TRANSIT LOSS                                                                                        </v>
          </cell>
          <cell r="G1432">
            <v>3721.79</v>
          </cell>
          <cell r="I1432">
            <v>3721.79</v>
          </cell>
          <cell r="J1432">
            <v>0</v>
          </cell>
          <cell r="K1432">
            <v>3721.79</v>
          </cell>
        </row>
        <row r="1433">
          <cell r="C1433" t="str">
            <v>LIABILITY</v>
          </cell>
          <cell r="E1433">
            <v>9186559.3300000001</v>
          </cell>
          <cell r="F1433">
            <v>55672373</v>
          </cell>
          <cell r="G1433">
            <v>59010211.100000001</v>
          </cell>
          <cell r="I1433">
            <v>12524397.43</v>
          </cell>
          <cell r="J1433">
            <v>0</v>
          </cell>
          <cell r="K1433">
            <v>12524397.43</v>
          </cell>
        </row>
        <row r="1434">
          <cell r="C1434" t="str">
            <v xml:space="preserve">    LIABILITY</v>
          </cell>
          <cell r="E1434">
            <v>9186559.3300000001</v>
          </cell>
          <cell r="F1434">
            <v>55587576</v>
          </cell>
          <cell r="G1434">
            <v>58605694.07</v>
          </cell>
          <cell r="I1434">
            <v>12204677.4</v>
          </cell>
          <cell r="J1434">
            <v>0</v>
          </cell>
          <cell r="K1434">
            <v>12204677.4</v>
          </cell>
        </row>
        <row r="1435">
          <cell r="C1435" t="str">
            <v xml:space="preserve">        LIABILITTY</v>
          </cell>
          <cell r="E1435">
            <v>9041923</v>
          </cell>
          <cell r="F1435">
            <v>55587576</v>
          </cell>
          <cell r="G1435">
            <v>58605694.07</v>
          </cell>
          <cell r="I1435">
            <v>12060041.07</v>
          </cell>
          <cell r="J1435">
            <v>0</v>
          </cell>
          <cell r="K1435">
            <v>12060041.07</v>
          </cell>
        </row>
        <row r="1436">
          <cell r="C1436" t="str">
            <v xml:space="preserve">            BONUS PAYABLE                                                                                       </v>
          </cell>
          <cell r="E1436">
            <v>57423</v>
          </cell>
          <cell r="F1436">
            <v>540992</v>
          </cell>
          <cell r="G1436">
            <v>474542</v>
          </cell>
          <cell r="H1436">
            <v>9027</v>
          </cell>
          <cell r="J1436">
            <v>-9027</v>
          </cell>
          <cell r="K1436">
            <v>-9027</v>
          </cell>
        </row>
        <row r="1437">
          <cell r="C1437" t="str">
            <v xml:space="preserve">            LEAVE ENCASHMENT PAYABLE                                                                            </v>
          </cell>
          <cell r="E1437">
            <v>207343</v>
          </cell>
          <cell r="F1437">
            <v>233105</v>
          </cell>
          <cell r="G1437">
            <v>64643</v>
          </cell>
          <cell r="I1437">
            <v>38881</v>
          </cell>
          <cell r="J1437">
            <v>0</v>
          </cell>
          <cell r="K1437">
            <v>38881</v>
          </cell>
        </row>
        <row r="1438">
          <cell r="C1438" t="str">
            <v xml:space="preserve">            LIC GROUP GRATUITY SCHEME                                                                           </v>
          </cell>
          <cell r="D1438">
            <v>4</v>
          </cell>
          <cell r="F1438">
            <v>1185180</v>
          </cell>
          <cell r="G1438">
            <v>1082637</v>
          </cell>
          <cell r="H1438">
            <v>102547</v>
          </cell>
          <cell r="J1438">
            <v>-102547</v>
          </cell>
          <cell r="K1438">
            <v>-102547</v>
          </cell>
        </row>
        <row r="1439">
          <cell r="C1439" t="str">
            <v xml:space="preserve">            OVER TIME WAGES PAYABLE                                                                             </v>
          </cell>
          <cell r="E1439">
            <v>34691</v>
          </cell>
          <cell r="F1439">
            <v>201529</v>
          </cell>
          <cell r="G1439">
            <v>182713</v>
          </cell>
          <cell r="I1439">
            <v>15875</v>
          </cell>
          <cell r="J1439">
            <v>0</v>
          </cell>
          <cell r="K1439">
            <v>15875</v>
          </cell>
        </row>
        <row r="1440">
          <cell r="C1440" t="str">
            <v xml:space="preserve">            PROVISIONS FOR EXPENSE                                                                              </v>
          </cell>
          <cell r="F1440">
            <v>18433</v>
          </cell>
          <cell r="G1440">
            <v>3029083</v>
          </cell>
          <cell r="I1440">
            <v>3010650</v>
          </cell>
          <cell r="J1440">
            <v>0</v>
          </cell>
          <cell r="K1440">
            <v>3010650</v>
          </cell>
        </row>
        <row r="1441">
          <cell r="C1441" t="str">
            <v xml:space="preserve">            SALARY PAYABLE                                                                                      </v>
          </cell>
          <cell r="E1441">
            <v>3229950</v>
          </cell>
          <cell r="F1441">
            <v>25229390</v>
          </cell>
          <cell r="G1441">
            <v>25092056</v>
          </cell>
          <cell r="I1441">
            <v>3092616</v>
          </cell>
          <cell r="J1441">
            <v>0</v>
          </cell>
          <cell r="K1441">
            <v>3092616</v>
          </cell>
        </row>
        <row r="1442">
          <cell r="C1442" t="str">
            <v xml:space="preserve">            WAGES PAYABLE                                                                                       </v>
          </cell>
          <cell r="E1442">
            <v>5512520</v>
          </cell>
          <cell r="F1442">
            <v>28178947</v>
          </cell>
          <cell r="G1442">
            <v>28680020.07</v>
          </cell>
          <cell r="I1442">
            <v>6013593.0700000003</v>
          </cell>
          <cell r="J1442">
            <v>0</v>
          </cell>
          <cell r="K1442">
            <v>6013593.0700000003</v>
          </cell>
        </row>
        <row r="1443">
          <cell r="C1443" t="str">
            <v xml:space="preserve">        TCS PAYABLE SALE                                                                                    </v>
          </cell>
          <cell r="E1443">
            <v>144636.32999999999</v>
          </cell>
          <cell r="I1443">
            <v>144636.32999999999</v>
          </cell>
          <cell r="J1443">
            <v>0</v>
          </cell>
          <cell r="K1443">
            <v>144636.32999999999</v>
          </cell>
        </row>
        <row r="1444">
          <cell r="C1444" t="str">
            <v xml:space="preserve">    PIECE RATE WORK CHARGES PAYABLE                                                                     </v>
          </cell>
          <cell r="F1444">
            <v>82402</v>
          </cell>
          <cell r="G1444">
            <v>402105</v>
          </cell>
          <cell r="I1444">
            <v>319703</v>
          </cell>
          <cell r="J1444">
            <v>0</v>
          </cell>
          <cell r="K1444">
            <v>319703</v>
          </cell>
        </row>
        <row r="1445">
          <cell r="C1445" t="str">
            <v xml:space="preserve">    SCREEN ART &amp; GRAPHICS         -MUMBAI</v>
          </cell>
          <cell r="F1445">
            <v>2395</v>
          </cell>
          <cell r="G1445">
            <v>2395</v>
          </cell>
          <cell r="J1445">
            <v>0</v>
          </cell>
          <cell r="K1445">
            <v>0</v>
          </cell>
        </row>
        <row r="1446">
          <cell r="C1446" t="str">
            <v xml:space="preserve">    TDS-194I@2% - RENT MACHINERIES                                                                      </v>
          </cell>
          <cell r="G1446">
            <v>17.03</v>
          </cell>
          <cell r="I1446">
            <v>17.03</v>
          </cell>
          <cell r="J1446">
            <v>0</v>
          </cell>
          <cell r="K1446">
            <v>17.03</v>
          </cell>
        </row>
        <row r="1447">
          <cell r="C1447" t="str">
            <v>LOANS (LIABILITY)</v>
          </cell>
          <cell r="E1447">
            <v>277952039.00999999</v>
          </cell>
          <cell r="F1447">
            <v>171791484.44999999</v>
          </cell>
          <cell r="G1447">
            <v>188558701.84999999</v>
          </cell>
          <cell r="I1447">
            <v>294719256.41000003</v>
          </cell>
          <cell r="J1447">
            <v>0</v>
          </cell>
          <cell r="K1447">
            <v>294719256.41000003</v>
          </cell>
        </row>
        <row r="1448">
          <cell r="C1448" t="str">
            <v xml:space="preserve">    BANK OD</v>
          </cell>
          <cell r="E1448">
            <v>87732829.430000007</v>
          </cell>
          <cell r="F1448">
            <v>166270071.61000001</v>
          </cell>
          <cell r="G1448">
            <v>172423701.84999999</v>
          </cell>
          <cell r="I1448">
            <v>93886459.670000002</v>
          </cell>
          <cell r="J1448">
            <v>0</v>
          </cell>
          <cell r="K1448">
            <v>93886459.670000002</v>
          </cell>
        </row>
        <row r="1449">
          <cell r="C1449" t="str">
            <v xml:space="preserve">        SCB OD A/C -45605147958                                                                             </v>
          </cell>
          <cell r="E1449">
            <v>87732829.430000007</v>
          </cell>
          <cell r="F1449">
            <v>166270071.61000001</v>
          </cell>
          <cell r="G1449">
            <v>172423701.84999999</v>
          </cell>
          <cell r="I1449">
            <v>93886459.670000002</v>
          </cell>
          <cell r="J1449">
            <v>0</v>
          </cell>
          <cell r="K1449">
            <v>93886459.670000002</v>
          </cell>
        </row>
        <row r="1450">
          <cell r="C1450" t="str">
            <v xml:space="preserve">    LOANS</v>
          </cell>
          <cell r="E1450">
            <v>190219209.58000001</v>
          </cell>
          <cell r="F1450">
            <v>5521412.8399999999</v>
          </cell>
          <cell r="G1450">
            <v>16135000</v>
          </cell>
          <cell r="I1450">
            <v>200832796.74000001</v>
          </cell>
          <cell r="J1450">
            <v>0</v>
          </cell>
          <cell r="K1450">
            <v>200832796.74000001</v>
          </cell>
        </row>
        <row r="1451">
          <cell r="C1451" t="str">
            <v xml:space="preserve">        SECURED LOANS</v>
          </cell>
          <cell r="E1451">
            <v>7293384.3899999997</v>
          </cell>
          <cell r="F1451">
            <v>2637258.59</v>
          </cell>
          <cell r="I1451">
            <v>4656125.8</v>
          </cell>
          <cell r="J1451">
            <v>0</v>
          </cell>
          <cell r="K1451">
            <v>4656125.8</v>
          </cell>
        </row>
        <row r="1452">
          <cell r="C1452" t="str">
            <v xml:space="preserve">            SECURED LOANS</v>
          </cell>
          <cell r="E1452">
            <v>7293384.3899999997</v>
          </cell>
          <cell r="F1452">
            <v>2637258.59</v>
          </cell>
          <cell r="I1452">
            <v>4656125.8</v>
          </cell>
          <cell r="J1452">
            <v>0</v>
          </cell>
          <cell r="K1452">
            <v>4656125.8</v>
          </cell>
        </row>
        <row r="1453">
          <cell r="C1453" t="str">
            <v xml:space="preserve">                HDFC VH LOAN A/C NO.86897316 ( TATA MARCOPOLO)                                                      </v>
          </cell>
          <cell r="E1453">
            <v>1439139.96</v>
          </cell>
          <cell r="F1453">
            <v>218848.4</v>
          </cell>
          <cell r="I1453">
            <v>1220291.56</v>
          </cell>
          <cell r="J1453">
            <v>0</v>
          </cell>
          <cell r="K1453">
            <v>1220291.56</v>
          </cell>
        </row>
        <row r="1454">
          <cell r="C1454" t="str">
            <v xml:space="preserve">                INTEREST PAYABLE ON TERM LOAN                                                                       </v>
          </cell>
          <cell r="F1454">
            <v>6916.95</v>
          </cell>
          <cell r="H1454">
            <v>6916.95</v>
          </cell>
          <cell r="J1454">
            <v>-6916.95</v>
          </cell>
          <cell r="K1454">
            <v>-6916.95</v>
          </cell>
        </row>
        <row r="1455">
          <cell r="C1455" t="str">
            <v xml:space="preserve">                SCB TERM LOAN A/C IF005551774-LOAN AMOUNT-2140239/-                                                 </v>
          </cell>
          <cell r="E1455">
            <v>1487284.86</v>
          </cell>
          <cell r="F1455">
            <v>181376.15</v>
          </cell>
          <cell r="I1455">
            <v>1305908.71</v>
          </cell>
          <cell r="J1455">
            <v>0</v>
          </cell>
          <cell r="K1455">
            <v>1305908.71</v>
          </cell>
        </row>
        <row r="1456">
          <cell r="C1456" t="str">
            <v xml:space="preserve">                SCB TERM LOAN A/C IF005629436-LOAN AMOUNT 1026172/-                                                 </v>
          </cell>
          <cell r="E1456">
            <v>751304.5</v>
          </cell>
          <cell r="F1456">
            <v>91622.5</v>
          </cell>
          <cell r="I1456">
            <v>659682</v>
          </cell>
          <cell r="J1456">
            <v>0</v>
          </cell>
          <cell r="K1456">
            <v>659682</v>
          </cell>
        </row>
        <row r="1457">
          <cell r="C1457" t="str">
            <v xml:space="preserve">                SCB TERM LOAN A/C NO.50169076 -MSME-IF-004517982- 00156458695                                       </v>
          </cell>
          <cell r="E1457">
            <v>1933333.44</v>
          </cell>
          <cell r="F1457">
            <v>1933333.44</v>
          </cell>
          <cell r="J1457">
            <v>0</v>
          </cell>
          <cell r="K1457">
            <v>0</v>
          </cell>
        </row>
        <row r="1458">
          <cell r="C1458" t="str">
            <v xml:space="preserve">                SCB TERM LOAN A/C-IF005486221- LOAN AMOUNT-2461934/-                                                </v>
          </cell>
          <cell r="E1458">
            <v>1682321.63</v>
          </cell>
          <cell r="F1458">
            <v>205161.15</v>
          </cell>
          <cell r="I1458">
            <v>1477160.48</v>
          </cell>
          <cell r="J1458">
            <v>0</v>
          </cell>
          <cell r="K1458">
            <v>1477160.48</v>
          </cell>
        </row>
        <row r="1459">
          <cell r="C1459" t="str">
            <v xml:space="preserve">        UNSECURED LOANS</v>
          </cell>
          <cell r="E1459">
            <v>182925825.19</v>
          </cell>
          <cell r="F1459">
            <v>2884154.25</v>
          </cell>
          <cell r="G1459">
            <v>16135000</v>
          </cell>
          <cell r="I1459">
            <v>196176670.94</v>
          </cell>
          <cell r="J1459">
            <v>0</v>
          </cell>
          <cell r="K1459">
            <v>196176670.94</v>
          </cell>
        </row>
        <row r="1460">
          <cell r="C1460" t="str">
            <v xml:space="preserve">            UNSECURED LOANS</v>
          </cell>
          <cell r="E1460">
            <v>182925825.19</v>
          </cell>
          <cell r="F1460">
            <v>2884154.25</v>
          </cell>
          <cell r="G1460">
            <v>16135000</v>
          </cell>
          <cell r="I1460">
            <v>196176670.94</v>
          </cell>
          <cell r="J1460">
            <v>0</v>
          </cell>
          <cell r="K1460">
            <v>196176670.94</v>
          </cell>
        </row>
        <row r="1461">
          <cell r="C1461" t="str">
            <v xml:space="preserve">                AMBIKA  R  CHHABRIA                                                                                 </v>
          </cell>
          <cell r="F1461">
            <v>97228</v>
          </cell>
          <cell r="H1461">
            <v>97228</v>
          </cell>
          <cell r="J1461">
            <v>-97228</v>
          </cell>
          <cell r="K1461">
            <v>-97228</v>
          </cell>
        </row>
        <row r="1462">
          <cell r="C1462" t="str">
            <v xml:space="preserve">                ASHA CHHABRIA LOAN A/C                                                                              </v>
          </cell>
          <cell r="E1462">
            <v>82650859.019999996</v>
          </cell>
          <cell r="F1462">
            <v>360787.17</v>
          </cell>
          <cell r="G1462">
            <v>3300000</v>
          </cell>
          <cell r="I1462">
            <v>85590071.849999994</v>
          </cell>
          <cell r="J1462">
            <v>0</v>
          </cell>
          <cell r="K1462">
            <v>85590071.849999994</v>
          </cell>
        </row>
        <row r="1463">
          <cell r="C1463" t="str">
            <v xml:space="preserve">                BHARATI KALRO                                                                                       </v>
          </cell>
          <cell r="E1463">
            <v>1200000</v>
          </cell>
          <cell r="I1463">
            <v>1200000</v>
          </cell>
          <cell r="J1463">
            <v>0</v>
          </cell>
          <cell r="K1463">
            <v>1200000</v>
          </cell>
        </row>
        <row r="1464">
          <cell r="C1464" t="str">
            <v xml:space="preserve">                DNC - HUF                                                                                           </v>
          </cell>
          <cell r="E1464">
            <v>13515227.310000001</v>
          </cell>
          <cell r="I1464">
            <v>13515227.310000001</v>
          </cell>
          <cell r="J1464">
            <v>0</v>
          </cell>
          <cell r="K1464">
            <v>13515227.310000001</v>
          </cell>
        </row>
        <row r="1465">
          <cell r="C1465" t="str">
            <v xml:space="preserve">                DNC LOAN A/C                                                                                        </v>
          </cell>
          <cell r="E1465">
            <v>27781053.120000001</v>
          </cell>
          <cell r="F1465">
            <v>820219.08</v>
          </cell>
          <cell r="G1465">
            <v>5000000</v>
          </cell>
          <cell r="I1465">
            <v>31960834.039999999</v>
          </cell>
          <cell r="J1465">
            <v>0</v>
          </cell>
          <cell r="K1465">
            <v>31960834.039999999</v>
          </cell>
        </row>
        <row r="1466">
          <cell r="C1466" t="str">
            <v xml:space="preserve">                JAMUNA SATISH KUMAR OSWAL                                                                           </v>
          </cell>
          <cell r="E1466">
            <v>1090000</v>
          </cell>
          <cell r="I1466">
            <v>1090000</v>
          </cell>
          <cell r="J1466">
            <v>0</v>
          </cell>
          <cell r="K1466">
            <v>1090000</v>
          </cell>
        </row>
        <row r="1467">
          <cell r="C1467" t="str">
            <v xml:space="preserve">                KAYUM R DHANANI                                                                                     </v>
          </cell>
          <cell r="G1467">
            <v>700000</v>
          </cell>
          <cell r="I1467">
            <v>700000</v>
          </cell>
          <cell r="J1467">
            <v>0</v>
          </cell>
          <cell r="K1467">
            <v>700000</v>
          </cell>
        </row>
        <row r="1468">
          <cell r="C1468" t="str">
            <v xml:space="preserve">                KISHORE G LUND                                                                                      </v>
          </cell>
          <cell r="G1468">
            <v>2500000</v>
          </cell>
          <cell r="I1468">
            <v>2500000</v>
          </cell>
          <cell r="J1468">
            <v>0</v>
          </cell>
          <cell r="K1468">
            <v>2500000</v>
          </cell>
        </row>
        <row r="1469">
          <cell r="C1469" t="str">
            <v xml:space="preserve">                RADHIECKA PERIWAAL LOAN 2                                                                           </v>
          </cell>
          <cell r="E1469">
            <v>1648500</v>
          </cell>
          <cell r="F1469">
            <v>148500</v>
          </cell>
          <cell r="I1469">
            <v>1500000</v>
          </cell>
          <cell r="J1469">
            <v>0</v>
          </cell>
          <cell r="K1469">
            <v>1500000</v>
          </cell>
        </row>
        <row r="1470">
          <cell r="C1470" t="str">
            <v xml:space="preserve">                REKHA K LUND                                                                                        </v>
          </cell>
          <cell r="E1470">
            <v>2655952</v>
          </cell>
          <cell r="I1470">
            <v>2655952</v>
          </cell>
          <cell r="J1470">
            <v>0</v>
          </cell>
          <cell r="K1470">
            <v>2655952</v>
          </cell>
        </row>
        <row r="1471">
          <cell r="C1471" t="str">
            <v xml:space="preserve">                RISHI CHHABRIA -  HUF                                                                               </v>
          </cell>
          <cell r="E1471">
            <v>10891418.130000001</v>
          </cell>
          <cell r="I1471">
            <v>10891418.130000001</v>
          </cell>
          <cell r="J1471">
            <v>0</v>
          </cell>
          <cell r="K1471">
            <v>10891418.130000001</v>
          </cell>
        </row>
        <row r="1472">
          <cell r="C1472" t="str">
            <v xml:space="preserve">                RITU CHABBRIA                                                                                       </v>
          </cell>
          <cell r="E1472">
            <v>1927191</v>
          </cell>
          <cell r="F1472">
            <v>427191</v>
          </cell>
          <cell r="G1472">
            <v>200000</v>
          </cell>
          <cell r="I1472">
            <v>1700000</v>
          </cell>
          <cell r="J1472">
            <v>0</v>
          </cell>
          <cell r="K1472">
            <v>1700000</v>
          </cell>
        </row>
        <row r="1473">
          <cell r="C1473" t="str">
            <v xml:space="preserve">                SANDESH SALIAN                                                                                      </v>
          </cell>
          <cell r="G1473">
            <v>1200000</v>
          </cell>
          <cell r="I1473">
            <v>1200000</v>
          </cell>
          <cell r="J1473">
            <v>0</v>
          </cell>
          <cell r="K1473">
            <v>1200000</v>
          </cell>
        </row>
        <row r="1474">
          <cell r="C1474" t="str">
            <v xml:space="preserve">                SATYAN CHHABRIA- HUF                                                                                </v>
          </cell>
          <cell r="E1474">
            <v>10818519.529999999</v>
          </cell>
          <cell r="I1474">
            <v>10818519.529999999</v>
          </cell>
          <cell r="J1474">
            <v>0</v>
          </cell>
          <cell r="K1474">
            <v>10818519.529999999</v>
          </cell>
        </row>
        <row r="1475">
          <cell r="C1475" t="str">
            <v xml:space="preserve">                SHIBANI CHHABRIA                                                                                    </v>
          </cell>
          <cell r="E1475">
            <v>15287751.15</v>
          </cell>
          <cell r="F1475">
            <v>298454</v>
          </cell>
          <cell r="G1475">
            <v>235000</v>
          </cell>
          <cell r="I1475">
            <v>15224297.15</v>
          </cell>
          <cell r="J1475">
            <v>0</v>
          </cell>
          <cell r="K1475">
            <v>15224297.15</v>
          </cell>
        </row>
        <row r="1476">
          <cell r="C1476" t="str">
            <v xml:space="preserve">                SHILPA RAMESH CHHABRIA                                                                              </v>
          </cell>
          <cell r="E1476">
            <v>3557400</v>
          </cell>
          <cell r="F1476">
            <v>335000</v>
          </cell>
          <cell r="I1476">
            <v>3222400</v>
          </cell>
          <cell r="J1476">
            <v>0</v>
          </cell>
          <cell r="K1476">
            <v>3222400</v>
          </cell>
        </row>
        <row r="1477">
          <cell r="C1477" t="str">
            <v xml:space="preserve">                SNEHAL DHAVAL OSWAL                                                                                 </v>
          </cell>
          <cell r="E1477">
            <v>1090000</v>
          </cell>
          <cell r="I1477">
            <v>1090000</v>
          </cell>
          <cell r="J1477">
            <v>0</v>
          </cell>
          <cell r="K1477">
            <v>1090000</v>
          </cell>
        </row>
        <row r="1478">
          <cell r="C1478" t="str">
            <v xml:space="preserve">                SUSHILA NARIAN DAS CHHABRIA                                                                         </v>
          </cell>
          <cell r="E1478">
            <v>7165932.9299999997</v>
          </cell>
          <cell r="F1478">
            <v>250754</v>
          </cell>
          <cell r="I1478">
            <v>6915178.9299999997</v>
          </cell>
          <cell r="J1478">
            <v>0</v>
          </cell>
          <cell r="K1478">
            <v>6915178.9299999997</v>
          </cell>
        </row>
        <row r="1479">
          <cell r="C1479" t="str">
            <v xml:space="preserve">                VIJAY LACHHMANDAS CHHABRIA - HUF                                                                    </v>
          </cell>
          <cell r="E1479">
            <v>1646021</v>
          </cell>
          <cell r="F1479">
            <v>146021</v>
          </cell>
          <cell r="G1479">
            <v>3000000</v>
          </cell>
          <cell r="I1479">
            <v>4500000</v>
          </cell>
          <cell r="J1479">
            <v>0</v>
          </cell>
          <cell r="K1479">
            <v>4500000</v>
          </cell>
        </row>
        <row r="1480">
          <cell r="C1480" t="str">
            <v>PURCHASE</v>
          </cell>
          <cell r="F1480">
            <v>68144226.280000001</v>
          </cell>
          <cell r="G1480">
            <v>3463415.71</v>
          </cell>
          <cell r="H1480">
            <v>64680810.57</v>
          </cell>
          <cell r="J1480">
            <v>-64680810.57</v>
          </cell>
          <cell r="K1480">
            <v>-64680810.57</v>
          </cell>
        </row>
        <row r="1481">
          <cell r="C1481" t="str">
            <v xml:space="preserve">    BRANCH TRANFER IN</v>
          </cell>
          <cell r="F1481">
            <v>300741.42</v>
          </cell>
          <cell r="H1481">
            <v>300741.42</v>
          </cell>
          <cell r="J1481">
            <v>-300741.42</v>
          </cell>
          <cell r="K1481">
            <v>-300741.42</v>
          </cell>
        </row>
        <row r="1482">
          <cell r="C1482" t="str">
            <v xml:space="preserve">        GST STOCK TRANSFER IN 18%                                                                           </v>
          </cell>
          <cell r="F1482">
            <v>200</v>
          </cell>
          <cell r="H1482">
            <v>200</v>
          </cell>
          <cell r="J1482">
            <v>-200</v>
          </cell>
          <cell r="K1482">
            <v>-200</v>
          </cell>
        </row>
        <row r="1483">
          <cell r="C1483" t="str">
            <v xml:space="preserve">        GST STOCK TRANSFER IN 5%                                                                            </v>
          </cell>
          <cell r="F1483">
            <v>300541.42</v>
          </cell>
          <cell r="H1483">
            <v>300541.42</v>
          </cell>
          <cell r="J1483">
            <v>-300541.42</v>
          </cell>
          <cell r="K1483">
            <v>-300541.42</v>
          </cell>
        </row>
        <row r="1484">
          <cell r="C1484" t="str">
            <v xml:space="preserve">    PURCHASE</v>
          </cell>
          <cell r="F1484">
            <v>67843484.859999999</v>
          </cell>
          <cell r="G1484">
            <v>3463415.71</v>
          </cell>
          <cell r="H1484">
            <v>64380069.149999999</v>
          </cell>
          <cell r="J1484">
            <v>-64380069.149999999</v>
          </cell>
          <cell r="K1484">
            <v>-64380069.149999999</v>
          </cell>
        </row>
        <row r="1485">
          <cell r="C1485" t="str">
            <v xml:space="preserve">        PURCHASE</v>
          </cell>
          <cell r="F1485">
            <v>67843484.859999999</v>
          </cell>
          <cell r="G1485">
            <v>3463415.71</v>
          </cell>
          <cell r="H1485">
            <v>64380069.149999999</v>
          </cell>
          <cell r="J1485">
            <v>-64380069.149999999</v>
          </cell>
          <cell r="K1485">
            <v>-64380069.149999999</v>
          </cell>
        </row>
        <row r="1486">
          <cell r="C1486" t="str">
            <v xml:space="preserve">            PURCHASE</v>
          </cell>
          <cell r="F1486">
            <v>67843484.859999999</v>
          </cell>
          <cell r="G1486">
            <v>3463415.71</v>
          </cell>
          <cell r="H1486">
            <v>64380069.149999999</v>
          </cell>
          <cell r="J1486">
            <v>-64380069.149999999</v>
          </cell>
          <cell r="K1486">
            <v>-64380069.149999999</v>
          </cell>
        </row>
        <row r="1487">
          <cell r="C1487" t="str">
            <v xml:space="preserve">                GST PURCHASE 12%                                                                                    </v>
          </cell>
          <cell r="F1487">
            <v>3035308.71</v>
          </cell>
          <cell r="H1487">
            <v>3035308.71</v>
          </cell>
          <cell r="J1487">
            <v>-3035308.71</v>
          </cell>
          <cell r="K1487">
            <v>-3035308.71</v>
          </cell>
        </row>
        <row r="1488">
          <cell r="C1488" t="str">
            <v xml:space="preserve">                GST PURCHASE 18%                                                                                    </v>
          </cell>
          <cell r="F1488">
            <v>2681297.2799999998</v>
          </cell>
          <cell r="G1488">
            <v>10395</v>
          </cell>
          <cell r="H1488">
            <v>2670902.2799999998</v>
          </cell>
          <cell r="J1488">
            <v>-2670902.2799999998</v>
          </cell>
          <cell r="K1488">
            <v>-2670902.2799999998</v>
          </cell>
        </row>
        <row r="1489">
          <cell r="C1489" t="str">
            <v xml:space="preserve">                GST PURCHASE 28%                                                                                    </v>
          </cell>
          <cell r="F1489">
            <v>172</v>
          </cell>
          <cell r="H1489">
            <v>172</v>
          </cell>
          <cell r="J1489">
            <v>-172</v>
          </cell>
          <cell r="K1489">
            <v>-172</v>
          </cell>
        </row>
        <row r="1490">
          <cell r="C1490" t="str">
            <v xml:space="preserve">                GST PURCHASE 5%                                                                                     </v>
          </cell>
          <cell r="F1490">
            <v>2774119.92</v>
          </cell>
          <cell r="G1490">
            <v>2208414.7400000002</v>
          </cell>
          <cell r="H1490">
            <v>565705.18000000005</v>
          </cell>
          <cell r="J1490">
            <v>-565705.18000000005</v>
          </cell>
          <cell r="K1490">
            <v>-565705.18000000005</v>
          </cell>
        </row>
        <row r="1491">
          <cell r="C1491" t="str">
            <v xml:space="preserve">                GST PURCHASE TAXFREE                                                                                </v>
          </cell>
          <cell r="F1491">
            <v>10943</v>
          </cell>
          <cell r="H1491">
            <v>10943</v>
          </cell>
          <cell r="J1491">
            <v>-10943</v>
          </cell>
          <cell r="K1491">
            <v>-10943</v>
          </cell>
        </row>
        <row r="1492">
          <cell r="C1492" t="str">
            <v xml:space="preserve">                IGST PURCHASE 12%                                                                                   </v>
          </cell>
          <cell r="F1492">
            <v>7150347.1900000004</v>
          </cell>
          <cell r="G1492">
            <v>55557.48</v>
          </cell>
          <cell r="H1492">
            <v>7094789.71</v>
          </cell>
          <cell r="J1492">
            <v>-7094789.71</v>
          </cell>
          <cell r="K1492">
            <v>-7094789.71</v>
          </cell>
        </row>
        <row r="1493">
          <cell r="C1493" t="str">
            <v xml:space="preserve">                IGST PURCHASE 18%                                                                                   </v>
          </cell>
          <cell r="F1493">
            <v>985420.67</v>
          </cell>
          <cell r="G1493">
            <v>6500</v>
          </cell>
          <cell r="H1493">
            <v>978920.67</v>
          </cell>
          <cell r="J1493">
            <v>-978920.67</v>
          </cell>
          <cell r="K1493">
            <v>-978920.67</v>
          </cell>
        </row>
        <row r="1494">
          <cell r="C1494" t="str">
            <v xml:space="preserve">                IGST PURCHASE 5%                                                                                    </v>
          </cell>
          <cell r="F1494">
            <v>50334386.090000004</v>
          </cell>
          <cell r="G1494">
            <v>1182548.49</v>
          </cell>
          <cell r="H1494">
            <v>49151837.600000001</v>
          </cell>
          <cell r="J1494">
            <v>-49151837.600000001</v>
          </cell>
          <cell r="K1494">
            <v>-49151837.600000001</v>
          </cell>
        </row>
        <row r="1495">
          <cell r="C1495" t="str">
            <v xml:space="preserve">                PURCHASE CST 5% A/C                                                                                 </v>
          </cell>
          <cell r="F1495">
            <v>3100</v>
          </cell>
          <cell r="H1495">
            <v>3100</v>
          </cell>
          <cell r="J1495">
            <v>-3100</v>
          </cell>
          <cell r="K1495">
            <v>-3100</v>
          </cell>
        </row>
        <row r="1496">
          <cell r="C1496" t="str">
            <v xml:space="preserve">                PURCHASE IMPORT A/C                                                                                 </v>
          </cell>
          <cell r="F1496">
            <v>863840</v>
          </cell>
          <cell r="H1496">
            <v>863840</v>
          </cell>
          <cell r="J1496">
            <v>-863840</v>
          </cell>
          <cell r="K1496">
            <v>-863840</v>
          </cell>
        </row>
        <row r="1497">
          <cell r="C1497" t="str">
            <v xml:space="preserve">                PURCHASE TAXFREE A/C                                                                                </v>
          </cell>
          <cell r="F1497">
            <v>4550</v>
          </cell>
          <cell r="H1497">
            <v>4550</v>
          </cell>
          <cell r="J1497">
            <v>-4550</v>
          </cell>
          <cell r="K1497">
            <v>-4550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"/>
    </sheetNames>
    <sheetDataSet>
      <sheetData sheetId="0">
        <row r="4">
          <cell r="C4" t="str">
            <v>BRANCH CONTROL</v>
          </cell>
          <cell r="F4">
            <v>933775.88</v>
          </cell>
          <cell r="G4">
            <v>819487</v>
          </cell>
          <cell r="H4">
            <v>114288.88</v>
          </cell>
          <cell r="J4">
            <v>-114288.88</v>
          </cell>
          <cell r="K4">
            <v>-114288.88</v>
          </cell>
        </row>
        <row r="5">
          <cell r="C5" t="str">
            <v xml:space="preserve">    EBO</v>
          </cell>
          <cell r="D5">
            <v>4840822.47</v>
          </cell>
          <cell r="F5">
            <v>645686</v>
          </cell>
          <cell r="G5">
            <v>246687</v>
          </cell>
          <cell r="H5">
            <v>5239821.47</v>
          </cell>
          <cell r="J5">
            <v>-5239821.47</v>
          </cell>
          <cell r="K5">
            <v>-5239821.47</v>
          </cell>
        </row>
        <row r="6">
          <cell r="C6" t="str">
            <v xml:space="preserve">        BRANCH TRANSFER - COSMOS MALL- SILLIGURI -SILIGURI</v>
          </cell>
          <cell r="D6">
            <v>3457382.28</v>
          </cell>
          <cell r="F6">
            <v>645686</v>
          </cell>
          <cell r="G6">
            <v>246687</v>
          </cell>
          <cell r="H6">
            <v>3856381.28</v>
          </cell>
          <cell r="J6">
            <v>-3856381.28</v>
          </cell>
          <cell r="K6">
            <v>-3856381.28</v>
          </cell>
        </row>
        <row r="7">
          <cell r="C7" t="str">
            <v xml:space="preserve">        BRANCH TRANSFER - SEASON MALL- PUNE -PUNE</v>
          </cell>
          <cell r="D7">
            <v>1383440.19</v>
          </cell>
          <cell r="H7">
            <v>1383440.19</v>
          </cell>
          <cell r="J7">
            <v>-1383440.19</v>
          </cell>
          <cell r="K7">
            <v>-1383440.19</v>
          </cell>
        </row>
        <row r="8">
          <cell r="C8" t="str">
            <v xml:space="preserve">    HO</v>
          </cell>
          <cell r="E8">
            <v>4840822.47</v>
          </cell>
          <cell r="F8">
            <v>288089.88</v>
          </cell>
          <cell r="G8">
            <v>572800</v>
          </cell>
          <cell r="I8">
            <v>5125532.59</v>
          </cell>
          <cell r="J8">
            <v>0</v>
          </cell>
          <cell r="K8">
            <v>5125532.59</v>
          </cell>
        </row>
        <row r="9">
          <cell r="C9" t="str">
            <v xml:space="preserve">        INLEATHER BATCH TG PALYA      -BANGALORE</v>
          </cell>
          <cell r="E9">
            <v>4840822.47</v>
          </cell>
          <cell r="F9">
            <v>288089.88</v>
          </cell>
          <cell r="G9">
            <v>572800</v>
          </cell>
          <cell r="I9">
            <v>5125532.59</v>
          </cell>
          <cell r="J9">
            <v>0</v>
          </cell>
          <cell r="K9">
            <v>5125532.59</v>
          </cell>
        </row>
        <row r="10">
          <cell r="C10" t="str">
            <v>DIRECT EXPENSES</v>
          </cell>
          <cell r="F10">
            <v>137547574.00999999</v>
          </cell>
          <cell r="G10">
            <v>418923</v>
          </cell>
          <cell r="H10">
            <v>137128651.00999999</v>
          </cell>
          <cell r="J10">
            <v>-137128651.00999999</v>
          </cell>
          <cell r="K10">
            <v>-137128651.00999999</v>
          </cell>
        </row>
        <row r="11">
          <cell r="C11" t="str">
            <v xml:space="preserve">    CARRIAGE INWARDS</v>
          </cell>
          <cell r="F11">
            <v>919546</v>
          </cell>
          <cell r="G11">
            <v>1061</v>
          </cell>
          <cell r="H11">
            <v>918485</v>
          </cell>
          <cell r="J11">
            <v>-918485</v>
          </cell>
          <cell r="K11">
            <v>-918485</v>
          </cell>
        </row>
        <row r="12">
          <cell r="C12" t="str">
            <v xml:space="preserve">        CARRIAGE INWARD BILL                                                                                </v>
          </cell>
          <cell r="F12">
            <v>919346</v>
          </cell>
          <cell r="G12">
            <v>911</v>
          </cell>
          <cell r="H12">
            <v>918435</v>
          </cell>
          <cell r="J12">
            <v>-918435</v>
          </cell>
          <cell r="K12">
            <v>-918435</v>
          </cell>
        </row>
        <row r="13">
          <cell r="C13" t="str">
            <v xml:space="preserve">        FREIGHT CHARGES                                                                                     </v>
          </cell>
          <cell r="F13">
            <v>200</v>
          </cell>
          <cell r="G13">
            <v>150</v>
          </cell>
          <cell r="H13">
            <v>50</v>
          </cell>
          <cell r="J13">
            <v>-50</v>
          </cell>
          <cell r="K13">
            <v>-50</v>
          </cell>
        </row>
        <row r="14">
          <cell r="C14" t="str">
            <v xml:space="preserve">    FIRST AID EXPENSES AS PER FACTORY ACTS</v>
          </cell>
          <cell r="F14">
            <v>80745</v>
          </cell>
          <cell r="H14">
            <v>80745</v>
          </cell>
          <cell r="J14">
            <v>-80745</v>
          </cell>
          <cell r="K14">
            <v>-80745</v>
          </cell>
        </row>
        <row r="15">
          <cell r="C15" t="str">
            <v xml:space="preserve">        FIRST AID EXPENSES AS  PER FACTORY ACT                                                              </v>
          </cell>
          <cell r="F15">
            <v>80745</v>
          </cell>
          <cell r="H15">
            <v>80745</v>
          </cell>
          <cell r="J15">
            <v>-80745</v>
          </cell>
          <cell r="K15">
            <v>-80745</v>
          </cell>
        </row>
        <row r="16">
          <cell r="C16" t="str">
            <v xml:space="preserve">    JOB WORK CHARGE</v>
          </cell>
          <cell r="F16">
            <v>6134128.7000000002</v>
          </cell>
          <cell r="G16">
            <v>100664</v>
          </cell>
          <cell r="H16">
            <v>6033464.7000000002</v>
          </cell>
          <cell r="J16">
            <v>-6033464.7000000002</v>
          </cell>
          <cell r="K16">
            <v>-6033464.7000000002</v>
          </cell>
        </row>
        <row r="17">
          <cell r="C17" t="str">
            <v xml:space="preserve">        JOB WORK PURCHASE-DARNING                                                                           </v>
          </cell>
          <cell r="F17">
            <v>7000</v>
          </cell>
          <cell r="H17">
            <v>7000</v>
          </cell>
          <cell r="J17">
            <v>-7000</v>
          </cell>
          <cell r="K17">
            <v>-7000</v>
          </cell>
        </row>
        <row r="18">
          <cell r="C18" t="str">
            <v xml:space="preserve">        JOB WORK PURCHASE-DYEING                                                                            </v>
          </cell>
          <cell r="F18">
            <v>45694</v>
          </cell>
          <cell r="H18">
            <v>45694</v>
          </cell>
          <cell r="J18">
            <v>-45694</v>
          </cell>
          <cell r="K18">
            <v>-45694</v>
          </cell>
        </row>
        <row r="19">
          <cell r="C19" t="str">
            <v xml:space="preserve">        JOB WORK PURCHASE-EMBROIDERY                                                                        </v>
          </cell>
          <cell r="F19">
            <v>140366</v>
          </cell>
          <cell r="H19">
            <v>140366</v>
          </cell>
          <cell r="J19">
            <v>-140366</v>
          </cell>
          <cell r="K19">
            <v>-140366</v>
          </cell>
        </row>
        <row r="20">
          <cell r="C20" t="str">
            <v xml:space="preserve">        JOB WORK PURCHASE-OTHERS                                                                            </v>
          </cell>
          <cell r="F20">
            <v>923296</v>
          </cell>
          <cell r="H20">
            <v>923296</v>
          </cell>
          <cell r="J20">
            <v>-923296</v>
          </cell>
          <cell r="K20">
            <v>-923296</v>
          </cell>
        </row>
        <row r="21">
          <cell r="C21" t="str">
            <v xml:space="preserve">        JOB WORK PURCHASE-PRINTING                                                                          </v>
          </cell>
          <cell r="F21">
            <v>80585</v>
          </cell>
          <cell r="H21">
            <v>80585</v>
          </cell>
          <cell r="J21">
            <v>-80585</v>
          </cell>
          <cell r="K21">
            <v>-80585</v>
          </cell>
        </row>
        <row r="22">
          <cell r="C22" t="str">
            <v xml:space="preserve">        JOB WORK PURCHASE-QUILTING                                                                          </v>
          </cell>
          <cell r="F22">
            <v>56875</v>
          </cell>
          <cell r="H22">
            <v>56875</v>
          </cell>
          <cell r="J22">
            <v>-56875</v>
          </cell>
          <cell r="K22">
            <v>-56875</v>
          </cell>
        </row>
        <row r="23">
          <cell r="C23" t="str">
            <v xml:space="preserve">        JOB WORK PURCHASE-STICHING                                                                          </v>
          </cell>
          <cell r="F23">
            <v>1353378</v>
          </cell>
          <cell r="H23">
            <v>1353378</v>
          </cell>
          <cell r="J23">
            <v>-1353378</v>
          </cell>
          <cell r="K23">
            <v>-1353378</v>
          </cell>
        </row>
        <row r="24">
          <cell r="C24" t="str">
            <v xml:space="preserve">        JOB WORK PURCHASE-WASHING GST@18%                                                                   </v>
          </cell>
          <cell r="F24">
            <v>9944</v>
          </cell>
          <cell r="H24">
            <v>9944</v>
          </cell>
          <cell r="J24">
            <v>-9944</v>
          </cell>
          <cell r="K24">
            <v>-9944</v>
          </cell>
        </row>
        <row r="25">
          <cell r="C25" t="str">
            <v xml:space="preserve">        JOB WORK PURCHASE-WASHING GST@5%                                                                    </v>
          </cell>
          <cell r="F25">
            <v>3516990.7</v>
          </cell>
          <cell r="G25">
            <v>100664</v>
          </cell>
          <cell r="H25">
            <v>3416326.7</v>
          </cell>
          <cell r="J25">
            <v>-3416326.7</v>
          </cell>
          <cell r="K25">
            <v>-3416326.7</v>
          </cell>
        </row>
        <row r="26">
          <cell r="C26" t="str">
            <v xml:space="preserve">    MANUFACTURING EXPENSE</v>
          </cell>
          <cell r="F26">
            <v>294051.19</v>
          </cell>
          <cell r="H26">
            <v>294051.19</v>
          </cell>
          <cell r="J26">
            <v>-294051.19</v>
          </cell>
          <cell r="K26">
            <v>-294051.19</v>
          </cell>
        </row>
        <row r="27">
          <cell r="C27" t="str">
            <v xml:space="preserve">        LAB TEST CHARGES                                                                                    </v>
          </cell>
          <cell r="F27">
            <v>294051.19</v>
          </cell>
          <cell r="H27">
            <v>294051.19</v>
          </cell>
          <cell r="J27">
            <v>-294051.19</v>
          </cell>
          <cell r="K27">
            <v>-294051.19</v>
          </cell>
        </row>
        <row r="28">
          <cell r="C28" t="str">
            <v xml:space="preserve">    POWER &amp; FULES</v>
          </cell>
          <cell r="F28">
            <v>3181448</v>
          </cell>
          <cell r="G28">
            <v>317198</v>
          </cell>
          <cell r="H28">
            <v>2864250</v>
          </cell>
          <cell r="J28">
            <v>-2864250</v>
          </cell>
          <cell r="K28">
            <v>-2864250</v>
          </cell>
        </row>
        <row r="29">
          <cell r="C29" t="str">
            <v xml:space="preserve">        DIESEL AND OIL FOR GENERATOR                                                                        </v>
          </cell>
          <cell r="F29">
            <v>275925</v>
          </cell>
          <cell r="H29">
            <v>275925</v>
          </cell>
          <cell r="J29">
            <v>-275925</v>
          </cell>
          <cell r="K29">
            <v>-275925</v>
          </cell>
        </row>
        <row r="30">
          <cell r="C30" t="str">
            <v xml:space="preserve">        ELECTRICITY AND WATER CHARGES                                                                       </v>
          </cell>
          <cell r="F30">
            <v>2905523</v>
          </cell>
          <cell r="G30">
            <v>317198</v>
          </cell>
          <cell r="H30">
            <v>2588325</v>
          </cell>
          <cell r="J30">
            <v>-2588325</v>
          </cell>
          <cell r="K30">
            <v>-2588325</v>
          </cell>
        </row>
        <row r="31">
          <cell r="C31" t="str">
            <v xml:space="preserve">    RENT RATE &amp; TAX</v>
          </cell>
          <cell r="F31">
            <v>6064264</v>
          </cell>
          <cell r="H31">
            <v>6064264</v>
          </cell>
          <cell r="J31">
            <v>-6064264</v>
          </cell>
          <cell r="K31">
            <v>-6064264</v>
          </cell>
        </row>
        <row r="32">
          <cell r="C32" t="str">
            <v xml:space="preserve">        RENT FACTORY                                                                                        </v>
          </cell>
          <cell r="F32">
            <v>6064264</v>
          </cell>
          <cell r="H32">
            <v>6064264</v>
          </cell>
          <cell r="J32">
            <v>-6064264</v>
          </cell>
          <cell r="K32">
            <v>-6064264</v>
          </cell>
        </row>
        <row r="33">
          <cell r="C33" t="str">
            <v xml:space="preserve">    SIS SALES TRADING STOCKS</v>
          </cell>
          <cell r="F33">
            <v>63495464</v>
          </cell>
          <cell r="H33">
            <v>63495464</v>
          </cell>
          <cell r="J33">
            <v>-63495464</v>
          </cell>
          <cell r="K33">
            <v>-63495464</v>
          </cell>
        </row>
        <row r="34">
          <cell r="C34" t="str">
            <v xml:space="preserve">        SIS SALES TRADING STOCK</v>
          </cell>
          <cell r="F34">
            <v>63495464</v>
          </cell>
          <cell r="H34">
            <v>63495464</v>
          </cell>
          <cell r="J34">
            <v>-63495464</v>
          </cell>
          <cell r="K34">
            <v>-63495464</v>
          </cell>
        </row>
        <row r="35">
          <cell r="C35" t="str">
            <v xml:space="preserve">            SOR STOCK WITH LFS &amp; SIS                                                                            </v>
          </cell>
          <cell r="F35">
            <v>63495464</v>
          </cell>
          <cell r="H35">
            <v>63495464</v>
          </cell>
          <cell r="J35">
            <v>-63495464</v>
          </cell>
          <cell r="K35">
            <v>-63495464</v>
          </cell>
        </row>
        <row r="36">
          <cell r="C36" t="str">
            <v xml:space="preserve">    WAGES AND SALARY</v>
          </cell>
          <cell r="F36">
            <v>49976249.25</v>
          </cell>
          <cell r="H36">
            <v>49976249.25</v>
          </cell>
          <cell r="J36">
            <v>-49976249.25</v>
          </cell>
          <cell r="K36">
            <v>-49976249.25</v>
          </cell>
        </row>
        <row r="37">
          <cell r="C37" t="str">
            <v xml:space="preserve">        BONUS FOR WORKERS                                                                                   </v>
          </cell>
          <cell r="F37">
            <v>2134141</v>
          </cell>
          <cell r="H37">
            <v>2134141</v>
          </cell>
          <cell r="J37">
            <v>-2134141</v>
          </cell>
          <cell r="K37">
            <v>-2134141</v>
          </cell>
        </row>
        <row r="38">
          <cell r="C38" t="str">
            <v xml:space="preserve">        ESI EMPLOYER CONTRIBUTION                                                                           </v>
          </cell>
          <cell r="F38">
            <v>1178851.25</v>
          </cell>
          <cell r="H38">
            <v>1178851.25</v>
          </cell>
          <cell r="J38">
            <v>-1178851.25</v>
          </cell>
          <cell r="K38">
            <v>-1178851.25</v>
          </cell>
        </row>
        <row r="39">
          <cell r="C39" t="str">
            <v xml:space="preserve">        LEAVE ENCASHMENT ( WORKERS)                                                                         </v>
          </cell>
          <cell r="F39">
            <v>1672338</v>
          </cell>
          <cell r="H39">
            <v>1672338</v>
          </cell>
          <cell r="J39">
            <v>-1672338</v>
          </cell>
          <cell r="K39">
            <v>-1672338</v>
          </cell>
        </row>
        <row r="40">
          <cell r="C40" t="str">
            <v xml:space="preserve">        OVER TIME WAGES                                                                                     </v>
          </cell>
          <cell r="F40">
            <v>213653</v>
          </cell>
          <cell r="H40">
            <v>213653</v>
          </cell>
          <cell r="J40">
            <v>-213653</v>
          </cell>
          <cell r="K40">
            <v>-213653</v>
          </cell>
        </row>
        <row r="41">
          <cell r="C41" t="str">
            <v xml:space="preserve">        PF ADMIN CHARGES                                                                                    </v>
          </cell>
          <cell r="F41">
            <v>181720</v>
          </cell>
          <cell r="H41">
            <v>181720</v>
          </cell>
          <cell r="J41">
            <v>-181720</v>
          </cell>
          <cell r="K41">
            <v>-181720</v>
          </cell>
        </row>
        <row r="42">
          <cell r="C42" t="str">
            <v xml:space="preserve">        PF EMPLOYER  CONTRIBUTION                                                                           </v>
          </cell>
          <cell r="F42">
            <v>4451965</v>
          </cell>
          <cell r="H42">
            <v>4451965</v>
          </cell>
          <cell r="J42">
            <v>-4451965</v>
          </cell>
          <cell r="K42">
            <v>-4451965</v>
          </cell>
        </row>
        <row r="43">
          <cell r="C43" t="str">
            <v xml:space="preserve">        PIECE RATE WORK CHARGES                                                                             </v>
          </cell>
          <cell r="F43">
            <v>3101888</v>
          </cell>
          <cell r="H43">
            <v>3101888</v>
          </cell>
          <cell r="J43">
            <v>-3101888</v>
          </cell>
          <cell r="K43">
            <v>-3101888</v>
          </cell>
        </row>
        <row r="44">
          <cell r="C44" t="str">
            <v xml:space="preserve">        SECURITY EXPENSES ( FACTORY)                                                                        </v>
          </cell>
          <cell r="F44">
            <v>1427481</v>
          </cell>
          <cell r="H44">
            <v>1427481</v>
          </cell>
          <cell r="J44">
            <v>-1427481</v>
          </cell>
          <cell r="K44">
            <v>-1427481</v>
          </cell>
        </row>
        <row r="45">
          <cell r="C45" t="str">
            <v xml:space="preserve">        WAGES                                                                                               </v>
          </cell>
          <cell r="F45">
            <v>35614212</v>
          </cell>
          <cell r="H45">
            <v>35614212</v>
          </cell>
          <cell r="J45">
            <v>-35614212</v>
          </cell>
          <cell r="K45">
            <v>-35614212</v>
          </cell>
        </row>
        <row r="46">
          <cell r="C46" t="str">
            <v xml:space="preserve">    STOCK AT BANGALORE GODOWN (TRADING )                                                                </v>
          </cell>
          <cell r="F46">
            <v>7401677.8700000001</v>
          </cell>
          <cell r="H46">
            <v>7401677.8700000001</v>
          </cell>
          <cell r="J46">
            <v>-7401677.8700000001</v>
          </cell>
          <cell r="K46">
            <v>-7401677.8700000001</v>
          </cell>
        </row>
        <row r="47">
          <cell r="C47" t="str">
            <v>OPENING STOCK</v>
          </cell>
          <cell r="D47">
            <v>224680034.13999999</v>
          </cell>
          <cell r="H47">
            <v>224680034.13999999</v>
          </cell>
          <cell r="J47">
            <v>-224680034.13999999</v>
          </cell>
          <cell r="K47">
            <v>-224680034.13999999</v>
          </cell>
        </row>
        <row r="48">
          <cell r="C48" t="str">
            <v xml:space="preserve">    OPENING STOCK AS 0104                                                                               </v>
          </cell>
          <cell r="D48">
            <v>205061056.19999999</v>
          </cell>
          <cell r="H48">
            <v>205061056.19999999</v>
          </cell>
          <cell r="J48">
            <v>-205061056.19999999</v>
          </cell>
          <cell r="K48">
            <v>-205061056.19999999</v>
          </cell>
        </row>
        <row r="49">
          <cell r="C49" t="str">
            <v xml:space="preserve">    WIP STOCK                                                                                           </v>
          </cell>
          <cell r="D49">
            <v>19618977.940000001</v>
          </cell>
          <cell r="H49">
            <v>19618977.940000001</v>
          </cell>
          <cell r="J49">
            <v>-19618977.940000001</v>
          </cell>
          <cell r="K49">
            <v>-19618977.940000001</v>
          </cell>
        </row>
        <row r="50">
          <cell r="C50" t="str">
            <v>SALES</v>
          </cell>
          <cell r="F50">
            <v>23409478.41</v>
          </cell>
          <cell r="G50">
            <v>316612930.69</v>
          </cell>
          <cell r="I50">
            <v>293203452.27999997</v>
          </cell>
          <cell r="J50">
            <v>0</v>
          </cell>
          <cell r="K50">
            <v>293203452.27999997</v>
          </cell>
        </row>
        <row r="51">
          <cell r="C51" t="str">
            <v xml:space="preserve">    BRANCH STOCK TRANSFER</v>
          </cell>
          <cell r="F51">
            <v>231236.63</v>
          </cell>
          <cell r="G51">
            <v>613135.67000000004</v>
          </cell>
          <cell r="I51">
            <v>381899.04</v>
          </cell>
          <cell r="J51">
            <v>0</v>
          </cell>
          <cell r="K51">
            <v>381899.04</v>
          </cell>
        </row>
        <row r="52">
          <cell r="C52" t="str">
            <v xml:space="preserve">        GST STOCK TRANSFER OUT 12%                                                                          </v>
          </cell>
          <cell r="F52">
            <v>55557.48</v>
          </cell>
          <cell r="G52">
            <v>26689.41</v>
          </cell>
          <cell r="H52">
            <v>28868.07</v>
          </cell>
          <cell r="J52">
            <v>-28868.07</v>
          </cell>
          <cell r="K52">
            <v>-28868.07</v>
          </cell>
        </row>
        <row r="53">
          <cell r="C53" t="str">
            <v xml:space="preserve">        GST STOCK TRANSFER OUT 18%                                                                          </v>
          </cell>
          <cell r="G53">
            <v>200</v>
          </cell>
          <cell r="I53">
            <v>200</v>
          </cell>
          <cell r="J53">
            <v>0</v>
          </cell>
          <cell r="K53">
            <v>200</v>
          </cell>
        </row>
        <row r="54">
          <cell r="C54" t="str">
            <v xml:space="preserve">        GST STOCK TRANSFER OUT 5%                                                                           </v>
          </cell>
          <cell r="F54">
            <v>175679.15</v>
          </cell>
          <cell r="G54">
            <v>586246.26</v>
          </cell>
          <cell r="I54">
            <v>410567.11</v>
          </cell>
          <cell r="J54">
            <v>0</v>
          </cell>
          <cell r="K54">
            <v>410567.11</v>
          </cell>
        </row>
        <row r="55">
          <cell r="C55" t="str">
            <v xml:space="preserve">    EXPORT SALE</v>
          </cell>
          <cell r="G55">
            <v>1129038</v>
          </cell>
          <cell r="I55">
            <v>1129038</v>
          </cell>
          <cell r="J55">
            <v>0</v>
          </cell>
          <cell r="K55">
            <v>1129038</v>
          </cell>
        </row>
        <row r="56">
          <cell r="C56" t="str">
            <v xml:space="preserve">        SALES EXPORT A/C                                                                                    </v>
          </cell>
          <cell r="G56">
            <v>1129038</v>
          </cell>
          <cell r="I56">
            <v>1129038</v>
          </cell>
          <cell r="J56">
            <v>0</v>
          </cell>
          <cell r="K56">
            <v>1129038</v>
          </cell>
        </row>
        <row r="57">
          <cell r="C57" t="str">
            <v xml:space="preserve">    SALE</v>
          </cell>
          <cell r="F57">
            <v>23178241.780000001</v>
          </cell>
          <cell r="G57">
            <v>225088305.02000001</v>
          </cell>
          <cell r="I57">
            <v>201910063.24000001</v>
          </cell>
          <cell r="J57">
            <v>0</v>
          </cell>
          <cell r="K57">
            <v>201910063.24000001</v>
          </cell>
        </row>
        <row r="58">
          <cell r="C58" t="str">
            <v xml:space="preserve">        GST SALE 12%                                                                                        </v>
          </cell>
          <cell r="F58">
            <v>3493826.17</v>
          </cell>
          <cell r="G58">
            <v>17700542.129999999</v>
          </cell>
          <cell r="I58">
            <v>14206715.960000001</v>
          </cell>
          <cell r="J58">
            <v>0</v>
          </cell>
          <cell r="K58">
            <v>14206715.960000001</v>
          </cell>
        </row>
        <row r="59">
          <cell r="C59" t="str">
            <v xml:space="preserve">        GST SALE 18%                                                                                        </v>
          </cell>
          <cell r="G59">
            <v>29676.78</v>
          </cell>
          <cell r="I59">
            <v>29676.78</v>
          </cell>
          <cell r="J59">
            <v>0</v>
          </cell>
          <cell r="K59">
            <v>29676.78</v>
          </cell>
        </row>
        <row r="60">
          <cell r="C60" t="str">
            <v xml:space="preserve">        GST SALE 5%                                                                                         </v>
          </cell>
          <cell r="F60">
            <v>2377683.35</v>
          </cell>
          <cell r="G60">
            <v>31943998.140000001</v>
          </cell>
          <cell r="I60">
            <v>29566314.789999999</v>
          </cell>
          <cell r="J60">
            <v>0</v>
          </cell>
          <cell r="K60">
            <v>29566314.789999999</v>
          </cell>
        </row>
        <row r="61">
          <cell r="C61" t="str">
            <v xml:space="preserve">        IGST SALE 12%</v>
          </cell>
          <cell r="F61">
            <v>11150505.5</v>
          </cell>
          <cell r="G61">
            <v>90548584.659999996</v>
          </cell>
          <cell r="I61">
            <v>79398079.159999996</v>
          </cell>
          <cell r="J61">
            <v>0</v>
          </cell>
          <cell r="K61">
            <v>79398079.159999996</v>
          </cell>
        </row>
        <row r="62">
          <cell r="C62" t="str">
            <v xml:space="preserve">        IGST SALE 18%                                                                                       </v>
          </cell>
          <cell r="F62">
            <v>155980</v>
          </cell>
          <cell r="G62">
            <v>186439.66</v>
          </cell>
          <cell r="I62">
            <v>30459.66</v>
          </cell>
          <cell r="J62">
            <v>0</v>
          </cell>
          <cell r="K62">
            <v>30459.66</v>
          </cell>
        </row>
        <row r="63">
          <cell r="C63" t="str">
            <v xml:space="preserve">        IGST SALE 5%</v>
          </cell>
          <cell r="F63">
            <v>6000246.7599999998</v>
          </cell>
          <cell r="G63">
            <v>84679063.650000006</v>
          </cell>
          <cell r="I63">
            <v>78678816.890000001</v>
          </cell>
          <cell r="J63">
            <v>0</v>
          </cell>
          <cell r="K63">
            <v>78678816.890000001</v>
          </cell>
        </row>
        <row r="64">
          <cell r="C64" t="str">
            <v xml:space="preserve">    SOR SALE</v>
          </cell>
          <cell r="G64">
            <v>89782452</v>
          </cell>
          <cell r="I64">
            <v>89782452</v>
          </cell>
          <cell r="J64">
            <v>0</v>
          </cell>
          <cell r="K64">
            <v>89782452</v>
          </cell>
        </row>
        <row r="65">
          <cell r="C65" t="str">
            <v xml:space="preserve">        SALES LFS CONSOLIDATED                                                                              </v>
          </cell>
          <cell r="G65">
            <v>89782452</v>
          </cell>
          <cell r="I65">
            <v>89782452</v>
          </cell>
          <cell r="J65">
            <v>0</v>
          </cell>
          <cell r="K65">
            <v>89782452</v>
          </cell>
        </row>
        <row r="66">
          <cell r="C66" t="str">
            <v>CURRENT ASSETS</v>
          </cell>
          <cell r="D66">
            <v>170697876.56</v>
          </cell>
          <cell r="F66">
            <v>374543663.95999998</v>
          </cell>
          <cell r="G66">
            <v>360005379.63</v>
          </cell>
          <cell r="H66">
            <v>185236160.88999999</v>
          </cell>
          <cell r="J66">
            <v>-185236160.88999999</v>
          </cell>
          <cell r="K66">
            <v>-185236160.88999999</v>
          </cell>
        </row>
        <row r="67">
          <cell r="C67" t="str">
            <v xml:space="preserve">    BANK ACCOUNTS</v>
          </cell>
          <cell r="D67">
            <v>247966.28</v>
          </cell>
          <cell r="F67">
            <v>28390536.859999999</v>
          </cell>
          <cell r="G67">
            <v>28704065.399999999</v>
          </cell>
          <cell r="I67">
            <v>65562.259999999995</v>
          </cell>
          <cell r="J67">
            <v>0</v>
          </cell>
          <cell r="K67">
            <v>65562.259999999995</v>
          </cell>
        </row>
        <row r="68">
          <cell r="C68" t="str">
            <v xml:space="preserve">        CURRENT A/C</v>
          </cell>
          <cell r="D68">
            <v>177887.28</v>
          </cell>
          <cell r="F68">
            <v>27304494.859999999</v>
          </cell>
          <cell r="G68">
            <v>27518766.399999999</v>
          </cell>
          <cell r="I68">
            <v>36384.26</v>
          </cell>
          <cell r="J68">
            <v>0</v>
          </cell>
          <cell r="K68">
            <v>36384.26</v>
          </cell>
        </row>
        <row r="69">
          <cell r="C69" t="str">
            <v xml:space="preserve">            CANARA BANK - AVENUE ROAD BANGALORE BRANCH A/C 0402261030026                                        </v>
          </cell>
          <cell r="D69">
            <v>122448.08</v>
          </cell>
          <cell r="F69">
            <v>26830509.739999998</v>
          </cell>
          <cell r="G69">
            <v>26952015.940000001</v>
          </cell>
          <cell r="H69">
            <v>941.88</v>
          </cell>
          <cell r="J69">
            <v>-941.88</v>
          </cell>
          <cell r="K69">
            <v>-941.88</v>
          </cell>
        </row>
        <row r="70">
          <cell r="C70" t="str">
            <v xml:space="preserve">            CANARA BANK - TUMKUR BRANCH - A/C NO.0522201001733                                                  </v>
          </cell>
          <cell r="D70">
            <v>47340.4</v>
          </cell>
          <cell r="G70">
            <v>90534.399999999994</v>
          </cell>
          <cell r="I70">
            <v>43194</v>
          </cell>
          <cell r="J70">
            <v>0</v>
          </cell>
          <cell r="K70">
            <v>43194</v>
          </cell>
        </row>
        <row r="71">
          <cell r="C71" t="str">
            <v xml:space="preserve">            HDFC BANK - A/C NO. 00412000022731                                                                  </v>
          </cell>
          <cell r="D71">
            <v>5167.3500000000004</v>
          </cell>
          <cell r="F71">
            <v>253706.35</v>
          </cell>
          <cell r="G71">
            <v>253778.29</v>
          </cell>
          <cell r="H71">
            <v>5095.41</v>
          </cell>
          <cell r="J71">
            <v>-5095.41</v>
          </cell>
          <cell r="K71">
            <v>-5095.41</v>
          </cell>
        </row>
        <row r="72">
          <cell r="C72" t="str">
            <v xml:space="preserve">            HDFC BANK - A/C NO. 00412320001421                                                                  </v>
          </cell>
          <cell r="D72">
            <v>2159</v>
          </cell>
          <cell r="F72">
            <v>220278.77</v>
          </cell>
          <cell r="G72">
            <v>222437.77</v>
          </cell>
          <cell r="J72">
            <v>0</v>
          </cell>
          <cell r="K72">
            <v>0</v>
          </cell>
        </row>
        <row r="73">
          <cell r="C73" t="str">
            <v xml:space="preserve">            SBI A/C  NO. 31327489024                                                                            </v>
          </cell>
          <cell r="D73">
            <v>772.45</v>
          </cell>
          <cell r="H73">
            <v>772.45</v>
          </cell>
          <cell r="J73">
            <v>-772.45</v>
          </cell>
          <cell r="K73">
            <v>-772.45</v>
          </cell>
        </row>
        <row r="74">
          <cell r="C74" t="str">
            <v xml:space="preserve">        GRATUITY A/C</v>
          </cell>
          <cell r="D74">
            <v>70079</v>
          </cell>
          <cell r="F74">
            <v>1086042</v>
          </cell>
          <cell r="G74">
            <v>1185299</v>
          </cell>
          <cell r="I74">
            <v>29178</v>
          </cell>
          <cell r="J74">
            <v>0</v>
          </cell>
          <cell r="K74">
            <v>29178</v>
          </cell>
        </row>
        <row r="75">
          <cell r="C75" t="str">
            <v xml:space="preserve">            GRATUITY A/C - NO.0402101066296                                                                     </v>
          </cell>
          <cell r="D75">
            <v>70079</v>
          </cell>
          <cell r="F75">
            <v>1086042</v>
          </cell>
          <cell r="G75">
            <v>1185299</v>
          </cell>
          <cell r="I75">
            <v>29178</v>
          </cell>
          <cell r="J75">
            <v>0</v>
          </cell>
          <cell r="K75">
            <v>29178</v>
          </cell>
        </row>
        <row r="76">
          <cell r="C76" t="str">
            <v xml:space="preserve">    CASH</v>
          </cell>
          <cell r="D76">
            <v>205533.01</v>
          </cell>
          <cell r="F76">
            <v>1687374.4</v>
          </cell>
          <cell r="G76">
            <v>1972935</v>
          </cell>
          <cell r="I76">
            <v>80027.59</v>
          </cell>
          <cell r="J76">
            <v>0</v>
          </cell>
          <cell r="K76">
            <v>80027.59</v>
          </cell>
        </row>
        <row r="77">
          <cell r="C77" t="str">
            <v xml:space="preserve">        CASH IN HAND</v>
          </cell>
          <cell r="D77">
            <v>205533.01</v>
          </cell>
          <cell r="F77">
            <v>1687374.4</v>
          </cell>
          <cell r="G77">
            <v>1972935</v>
          </cell>
          <cell r="I77">
            <v>80027.59</v>
          </cell>
          <cell r="J77">
            <v>0</v>
          </cell>
          <cell r="K77">
            <v>80027.59</v>
          </cell>
        </row>
        <row r="78">
          <cell r="C78" t="str">
            <v xml:space="preserve">            CASH IN HAND                                                                                        </v>
          </cell>
          <cell r="D78">
            <v>203635.01</v>
          </cell>
          <cell r="F78">
            <v>1546374.4</v>
          </cell>
          <cell r="G78">
            <v>1830040</v>
          </cell>
          <cell r="I78">
            <v>80030.59</v>
          </cell>
          <cell r="J78">
            <v>0</v>
          </cell>
          <cell r="K78">
            <v>80030.59</v>
          </cell>
        </row>
        <row r="79">
          <cell r="C79" t="str">
            <v xml:space="preserve">            CASH IN HAND (TUMKUR)                                                                               </v>
          </cell>
          <cell r="D79">
            <v>1898</v>
          </cell>
          <cell r="F79">
            <v>141000</v>
          </cell>
          <cell r="G79">
            <v>142895</v>
          </cell>
          <cell r="H79">
            <v>3</v>
          </cell>
          <cell r="J79">
            <v>-3</v>
          </cell>
          <cell r="K79">
            <v>-3</v>
          </cell>
        </row>
        <row r="80">
          <cell r="C80" t="str">
            <v xml:space="preserve">        CASH IN IOU</v>
          </cell>
          <cell r="J80">
            <v>0</v>
          </cell>
          <cell r="K80">
            <v>0</v>
          </cell>
        </row>
        <row r="81">
          <cell r="C81" t="str">
            <v xml:space="preserve">    CLOSING STOCK</v>
          </cell>
          <cell r="D81">
            <v>41402.589999999997</v>
          </cell>
          <cell r="G81">
            <v>41402.589999999997</v>
          </cell>
          <cell r="J81">
            <v>0</v>
          </cell>
          <cell r="K81">
            <v>0</v>
          </cell>
        </row>
        <row r="82">
          <cell r="C82" t="str">
            <v xml:space="preserve">        STOCK IN TRANSIT                                                                                    </v>
          </cell>
          <cell r="D82">
            <v>41402.589999999997</v>
          </cell>
          <cell r="G82">
            <v>41402.589999999997</v>
          </cell>
          <cell r="J82">
            <v>0</v>
          </cell>
          <cell r="K82">
            <v>0</v>
          </cell>
        </row>
        <row r="83">
          <cell r="C83" t="str">
            <v xml:space="preserve">    DEPOSITS (ASSETS)</v>
          </cell>
          <cell r="D83">
            <v>15520776.5</v>
          </cell>
          <cell r="F83">
            <v>1413531</v>
          </cell>
          <cell r="G83">
            <v>601400</v>
          </cell>
          <cell r="H83">
            <v>16332907.5</v>
          </cell>
          <cell r="J83">
            <v>-16332907.5</v>
          </cell>
          <cell r="K83">
            <v>-16332907.5</v>
          </cell>
        </row>
        <row r="84">
          <cell r="C84" t="str">
            <v xml:space="preserve">        DEPOSITS (ASSETS)</v>
          </cell>
          <cell r="D84">
            <v>15520776.5</v>
          </cell>
          <cell r="F84">
            <v>1413531</v>
          </cell>
          <cell r="G84">
            <v>101400</v>
          </cell>
          <cell r="H84">
            <v>16832907.5</v>
          </cell>
          <cell r="J84">
            <v>-16832907.5</v>
          </cell>
          <cell r="K84">
            <v>-16832907.5</v>
          </cell>
        </row>
        <row r="85">
          <cell r="C85" t="str">
            <v xml:space="preserve">            BRAND FACTORY - SECURITY DEPOSIT - ABIDS - ATRIA MALL                                               </v>
          </cell>
          <cell r="D85">
            <v>50301</v>
          </cell>
          <cell r="H85">
            <v>50301</v>
          </cell>
          <cell r="J85">
            <v>-50301</v>
          </cell>
          <cell r="K85">
            <v>-50301</v>
          </cell>
        </row>
        <row r="86">
          <cell r="C86" t="str">
            <v xml:space="preserve">            BRAND FACTORY - SECURITY DEPOSIT - AHMEDABAD - CITY GOLD MALL                                       </v>
          </cell>
          <cell r="D86">
            <v>80190</v>
          </cell>
          <cell r="H86">
            <v>80190</v>
          </cell>
          <cell r="J86">
            <v>-80190</v>
          </cell>
          <cell r="K86">
            <v>-80190</v>
          </cell>
        </row>
        <row r="87">
          <cell r="C87" t="str">
            <v xml:space="preserve">            BRAND FACTORY - SECURITY DEPOSIT - ALLAHABAD - GALAXY PARK                                          </v>
          </cell>
          <cell r="D87">
            <v>44714</v>
          </cell>
          <cell r="H87">
            <v>44714</v>
          </cell>
          <cell r="J87">
            <v>-44714</v>
          </cell>
          <cell r="K87">
            <v>-44714</v>
          </cell>
        </row>
        <row r="88">
          <cell r="C88" t="str">
            <v xml:space="preserve">            BRAND FACTORY - SECURITY DEPOSIT - ASANSOL - SENTRUM MALL                                           </v>
          </cell>
          <cell r="D88">
            <v>109350</v>
          </cell>
          <cell r="H88">
            <v>109350</v>
          </cell>
          <cell r="J88">
            <v>-109350</v>
          </cell>
          <cell r="K88">
            <v>-109350</v>
          </cell>
        </row>
        <row r="89">
          <cell r="C89" t="str">
            <v xml:space="preserve">            BRAND FACTORY - SECURITY DEPOSIT - BANGALORE - KANAKPURA ROAD                                       </v>
          </cell>
          <cell r="D89">
            <v>109350</v>
          </cell>
          <cell r="H89">
            <v>109350</v>
          </cell>
          <cell r="J89">
            <v>-109350</v>
          </cell>
          <cell r="K89">
            <v>-109350</v>
          </cell>
        </row>
        <row r="90">
          <cell r="C90" t="str">
            <v xml:space="preserve">            BRAND FACTORY - SECURITY DEPOSIT - BANGALORE - MARATHAHALLI                                         </v>
          </cell>
          <cell r="D90">
            <v>111780</v>
          </cell>
          <cell r="H90">
            <v>111780</v>
          </cell>
          <cell r="J90">
            <v>-111780</v>
          </cell>
          <cell r="K90">
            <v>-111780</v>
          </cell>
        </row>
        <row r="91">
          <cell r="C91" t="str">
            <v xml:space="preserve">            BRAND FACTORY - SECURITY DEPOSIT - BANGALORE - SARJAPUR ROAD                                        </v>
          </cell>
          <cell r="D91">
            <v>95256</v>
          </cell>
          <cell r="H91">
            <v>95256</v>
          </cell>
          <cell r="J91">
            <v>-95256</v>
          </cell>
          <cell r="K91">
            <v>-95256</v>
          </cell>
        </row>
        <row r="92">
          <cell r="C92" t="str">
            <v xml:space="preserve">            BRAND FACTORY - SECURITY DEPOSIT - CHENNAI - PALLIKARANAI                                           </v>
          </cell>
          <cell r="D92">
            <v>52974</v>
          </cell>
          <cell r="H92">
            <v>52974</v>
          </cell>
          <cell r="J92">
            <v>-52974</v>
          </cell>
          <cell r="K92">
            <v>-52974</v>
          </cell>
        </row>
        <row r="93">
          <cell r="C93" t="str">
            <v xml:space="preserve">            BRAND FACTORY - SECURITY DEPOSIT - DEHRADUN - DARSHANI TOWERS                                       </v>
          </cell>
          <cell r="D93">
            <v>54675</v>
          </cell>
          <cell r="H93">
            <v>54675</v>
          </cell>
          <cell r="J93">
            <v>-54675</v>
          </cell>
          <cell r="K93">
            <v>-54675</v>
          </cell>
        </row>
        <row r="94">
          <cell r="C94" t="str">
            <v xml:space="preserve">            BRAND FACTORY - SECURITY DEPOSIT - GHAZIABAD - JAIPURIA SUNRISE                                     </v>
          </cell>
          <cell r="D94">
            <v>40000</v>
          </cell>
          <cell r="H94">
            <v>40000</v>
          </cell>
          <cell r="J94">
            <v>-40000</v>
          </cell>
          <cell r="K94">
            <v>-40000</v>
          </cell>
        </row>
        <row r="95">
          <cell r="C95" t="str">
            <v xml:space="preserve">            BRAND FACTORY - SECURITY DEPOSIT - GHAZIABAD - PACIFIC MALL -SAHI                                   </v>
          </cell>
          <cell r="D95">
            <v>40000</v>
          </cell>
          <cell r="H95">
            <v>40000</v>
          </cell>
          <cell r="J95">
            <v>-40000</v>
          </cell>
          <cell r="K95">
            <v>-40000</v>
          </cell>
        </row>
        <row r="96">
          <cell r="C96" t="str">
            <v xml:space="preserve">            BRAND FACTORY - SECURITY DEPOSIT - GUWHATI - PRITHVI PLANET                                         </v>
          </cell>
          <cell r="D96">
            <v>65610</v>
          </cell>
          <cell r="H96">
            <v>65610</v>
          </cell>
          <cell r="J96">
            <v>-65610</v>
          </cell>
          <cell r="K96">
            <v>-65610</v>
          </cell>
        </row>
        <row r="97">
          <cell r="C97" t="str">
            <v xml:space="preserve">            BRAND FACTORY - SECURITY DEPOSIT - HYDERABAD - DILSUKH NAGAR                                        </v>
          </cell>
          <cell r="D97">
            <v>110079</v>
          </cell>
          <cell r="H97">
            <v>110079</v>
          </cell>
          <cell r="J97">
            <v>-110079</v>
          </cell>
          <cell r="K97">
            <v>-110079</v>
          </cell>
        </row>
        <row r="98">
          <cell r="C98" t="str">
            <v xml:space="preserve">            BRAND FACTORY - SECURITY DEPOSIT - INDORE BPK SQUARE                                                </v>
          </cell>
          <cell r="D98">
            <v>86994</v>
          </cell>
          <cell r="H98">
            <v>86994</v>
          </cell>
          <cell r="J98">
            <v>-86994</v>
          </cell>
          <cell r="K98">
            <v>-86994</v>
          </cell>
        </row>
        <row r="99">
          <cell r="C99" t="str">
            <v xml:space="preserve">            BRAND FACTORY - SECURITY DEPOSIT - JAIPUR -SUNNY TRADE CENTER                                       </v>
          </cell>
          <cell r="D99">
            <v>36450</v>
          </cell>
          <cell r="H99">
            <v>36450</v>
          </cell>
          <cell r="J99">
            <v>-36450</v>
          </cell>
          <cell r="K99">
            <v>-36450</v>
          </cell>
        </row>
        <row r="100">
          <cell r="C100" t="str">
            <v xml:space="preserve">            BRAND FACTORY - SECURITY DEPOSIT - JAMMU - PRITHVI PLANET                                           </v>
          </cell>
          <cell r="D100">
            <v>77760</v>
          </cell>
          <cell r="H100">
            <v>77760</v>
          </cell>
          <cell r="J100">
            <v>-77760</v>
          </cell>
          <cell r="K100">
            <v>-77760</v>
          </cell>
        </row>
        <row r="101">
          <cell r="C101" t="str">
            <v xml:space="preserve">            BRAND FACTORY - SECURITY DEPOSIT - KANPUR- RAVE MOTI MALL                                           </v>
          </cell>
          <cell r="D101">
            <v>40000</v>
          </cell>
          <cell r="H101">
            <v>40000</v>
          </cell>
          <cell r="J101">
            <v>-40000</v>
          </cell>
          <cell r="K101">
            <v>-40000</v>
          </cell>
        </row>
        <row r="102">
          <cell r="C102" t="str">
            <v xml:space="preserve">            BRAND FACTORY - SECURITY DEPOSIT - KUKATPALLY                                                       </v>
          </cell>
          <cell r="D102">
            <v>58320</v>
          </cell>
          <cell r="H102">
            <v>58320</v>
          </cell>
          <cell r="J102">
            <v>-58320</v>
          </cell>
          <cell r="K102">
            <v>-58320</v>
          </cell>
        </row>
        <row r="103">
          <cell r="C103" t="str">
            <v xml:space="preserve">            BRAND FACTORY - SECURITY DEPOSIT - LUCKNOW SKY LAP                                                  </v>
          </cell>
          <cell r="D103">
            <v>30132</v>
          </cell>
          <cell r="H103">
            <v>30132</v>
          </cell>
          <cell r="J103">
            <v>-30132</v>
          </cell>
          <cell r="K103">
            <v>-30132</v>
          </cell>
        </row>
        <row r="104">
          <cell r="C104" t="str">
            <v xml:space="preserve">            BRAND FACTORY - SECURITY DEPOSIT - NEW DELHI - CITY SQUARE MALL                                     </v>
          </cell>
          <cell r="D104">
            <v>58320</v>
          </cell>
          <cell r="H104">
            <v>58320</v>
          </cell>
          <cell r="J104">
            <v>-58320</v>
          </cell>
          <cell r="K104">
            <v>-58320</v>
          </cell>
        </row>
        <row r="105">
          <cell r="C105" t="str">
            <v xml:space="preserve">            BRAND FACTORY - SECURITY DEPOSIT - NEW DELHI - VIKAS SURYA MALL                                     </v>
          </cell>
          <cell r="D105">
            <v>40000</v>
          </cell>
          <cell r="H105">
            <v>40000</v>
          </cell>
          <cell r="J105">
            <v>-40000</v>
          </cell>
          <cell r="K105">
            <v>-40000</v>
          </cell>
        </row>
        <row r="106">
          <cell r="C106" t="str">
            <v xml:space="preserve">            BRAND FACTORY - SECURITY DEPOSIT - PATNA - RAJA BAZAAR                                              </v>
          </cell>
          <cell r="D106">
            <v>43134</v>
          </cell>
          <cell r="H106">
            <v>43134</v>
          </cell>
          <cell r="J106">
            <v>-43134</v>
          </cell>
          <cell r="K106">
            <v>-43134</v>
          </cell>
        </row>
        <row r="107">
          <cell r="C107" t="str">
            <v xml:space="preserve">            BRAND FACTORY - SECURITY DEPOSIT - PATNA GODAVARI PALACE                                            </v>
          </cell>
          <cell r="D107">
            <v>76300</v>
          </cell>
          <cell r="H107">
            <v>76300</v>
          </cell>
          <cell r="J107">
            <v>-76300</v>
          </cell>
          <cell r="K107">
            <v>-76300</v>
          </cell>
        </row>
        <row r="108">
          <cell r="C108" t="str">
            <v xml:space="preserve">            BRAND FACTORY - SECURITY DEPOSIT - PUNE -PREMIER PLAZA -CHINCHAW                                    </v>
          </cell>
          <cell r="D108">
            <v>123930</v>
          </cell>
          <cell r="H108">
            <v>123930</v>
          </cell>
          <cell r="J108">
            <v>-123930</v>
          </cell>
          <cell r="K108">
            <v>-123930</v>
          </cell>
        </row>
        <row r="109">
          <cell r="C109" t="str">
            <v xml:space="preserve">            BRAND FACTORY - SECURITY DEPOSIT - RAJKOT - AASHIRWAD CITY CENTER                                   </v>
          </cell>
          <cell r="D109">
            <v>108378</v>
          </cell>
          <cell r="H109">
            <v>108378</v>
          </cell>
          <cell r="J109">
            <v>-108378</v>
          </cell>
          <cell r="K109">
            <v>-108378</v>
          </cell>
        </row>
        <row r="110">
          <cell r="C110" t="str">
            <v xml:space="preserve">            BRAND FACTORY - SECURITY DEPOSIT - SALEM -NARASUS MURALI TOWERS                                     </v>
          </cell>
          <cell r="D110">
            <v>72900</v>
          </cell>
          <cell r="H110">
            <v>72900</v>
          </cell>
          <cell r="J110">
            <v>-72900</v>
          </cell>
          <cell r="K110">
            <v>-72900</v>
          </cell>
        </row>
        <row r="111">
          <cell r="C111" t="str">
            <v xml:space="preserve">            BRAND FACTORY - SECURITY DEPOSIT - SECUNDERABAD - BEGUMPETH - GSSH                                  </v>
          </cell>
          <cell r="D111">
            <v>42282</v>
          </cell>
          <cell r="H111">
            <v>42282</v>
          </cell>
          <cell r="J111">
            <v>-42282</v>
          </cell>
          <cell r="K111">
            <v>-42282</v>
          </cell>
        </row>
        <row r="112">
          <cell r="C112" t="str">
            <v xml:space="preserve">            BRAND FACTORY - SECURITY DEPOSIT - SILIGURI - SF ROAD                                               </v>
          </cell>
          <cell r="D112">
            <v>80190</v>
          </cell>
          <cell r="H112">
            <v>80190</v>
          </cell>
          <cell r="J112">
            <v>-80190</v>
          </cell>
          <cell r="K112">
            <v>-80190</v>
          </cell>
        </row>
        <row r="113">
          <cell r="C113" t="str">
            <v xml:space="preserve">            BRAND FACTORY - SECURITY DEPOSIT - SURAT - VIP ROAD                                                 </v>
          </cell>
          <cell r="D113">
            <v>80190</v>
          </cell>
          <cell r="H113">
            <v>80190</v>
          </cell>
          <cell r="J113">
            <v>-80190</v>
          </cell>
          <cell r="K113">
            <v>-80190</v>
          </cell>
        </row>
        <row r="114">
          <cell r="C114" t="str">
            <v xml:space="preserve">            BRAND FACTORY - SECURITY DEPOSIT - THE CELEBRATION MA                                               </v>
          </cell>
          <cell r="D114">
            <v>82620</v>
          </cell>
          <cell r="H114">
            <v>82620</v>
          </cell>
          <cell r="J114">
            <v>-82620</v>
          </cell>
          <cell r="K114">
            <v>-82620</v>
          </cell>
        </row>
        <row r="115">
          <cell r="C115" t="str">
            <v xml:space="preserve">            BRAND FACTORY - SECURITY DEPOSIT - VADODARA - RAAMA ICON                                            </v>
          </cell>
          <cell r="D115">
            <v>103000</v>
          </cell>
          <cell r="H115">
            <v>103000</v>
          </cell>
          <cell r="J115">
            <v>-103000</v>
          </cell>
          <cell r="K115">
            <v>-103000</v>
          </cell>
        </row>
        <row r="116">
          <cell r="C116" t="str">
            <v xml:space="preserve">            BRAND FACTORY - SECURITY DEPOSIT - VISAKAPATNAM - SRIRAM NARAS                                      </v>
          </cell>
          <cell r="D116">
            <v>83106</v>
          </cell>
          <cell r="H116">
            <v>83106</v>
          </cell>
          <cell r="J116">
            <v>-83106</v>
          </cell>
          <cell r="K116">
            <v>-83106</v>
          </cell>
        </row>
        <row r="117">
          <cell r="C117" t="str">
            <v xml:space="preserve">            BRAND FACTORY - SECURITY DEPOSIT - ZIRAKHPUR - COSMOS PLAZA MALL                                    </v>
          </cell>
          <cell r="D117">
            <v>48600</v>
          </cell>
          <cell r="H117">
            <v>48600</v>
          </cell>
          <cell r="J117">
            <v>-48600</v>
          </cell>
          <cell r="K117">
            <v>-48600</v>
          </cell>
        </row>
        <row r="118">
          <cell r="C118" t="str">
            <v xml:space="preserve">            FF-F1EE-SECURITY DEPOSIT-SELAM NARASUS MURALI TOWER                                                 </v>
          </cell>
          <cell r="F118">
            <v>44712</v>
          </cell>
          <cell r="H118">
            <v>44712</v>
          </cell>
          <cell r="J118">
            <v>-44712</v>
          </cell>
          <cell r="K118">
            <v>-44712</v>
          </cell>
        </row>
        <row r="119">
          <cell r="C119" t="str">
            <v xml:space="preserve">            FF-F1FD-SECURITY DEPOSIT-GODAVARI PALACE                                                            </v>
          </cell>
          <cell r="F119">
            <v>50544</v>
          </cell>
          <cell r="H119">
            <v>50544</v>
          </cell>
          <cell r="J119">
            <v>-50544</v>
          </cell>
          <cell r="K119">
            <v>-50544</v>
          </cell>
        </row>
        <row r="120">
          <cell r="C120" t="str">
            <v xml:space="preserve">            FF-F1GD-SECURITY DEPOSIT-ZIRAKHPUR COSMOS PLAZA MALL                                                </v>
          </cell>
          <cell r="F120">
            <v>107406</v>
          </cell>
          <cell r="H120">
            <v>107406</v>
          </cell>
          <cell r="J120">
            <v>-107406</v>
          </cell>
          <cell r="K120">
            <v>-107406</v>
          </cell>
        </row>
        <row r="121">
          <cell r="C121" t="str">
            <v xml:space="preserve">            FF-F1GE-SECURITY DEPOSIT-PATNA RAJA BAZAAR                                                          </v>
          </cell>
          <cell r="F121">
            <v>37665</v>
          </cell>
          <cell r="H121">
            <v>37665</v>
          </cell>
          <cell r="J121">
            <v>-37665</v>
          </cell>
          <cell r="K121">
            <v>-37665</v>
          </cell>
        </row>
        <row r="122">
          <cell r="C122" t="str">
            <v xml:space="preserve">            FF-F1IF-SECURITY DEPOSIT-SURAT VIP ROAD                                                             </v>
          </cell>
          <cell r="F122">
            <v>94770</v>
          </cell>
          <cell r="H122">
            <v>94770</v>
          </cell>
          <cell r="J122">
            <v>-94770</v>
          </cell>
          <cell r="K122">
            <v>-94770</v>
          </cell>
        </row>
        <row r="123">
          <cell r="C123" t="str">
            <v xml:space="preserve">            FF-F1IG-SECURITY DEPOSIT-DEHRADUN DARSHNI TOWER                                                     </v>
          </cell>
          <cell r="F123">
            <v>53946</v>
          </cell>
          <cell r="H123">
            <v>53946</v>
          </cell>
          <cell r="J123">
            <v>-53946</v>
          </cell>
          <cell r="K123">
            <v>-53946</v>
          </cell>
        </row>
        <row r="124">
          <cell r="C124" t="str">
            <v xml:space="preserve">            FF-F1JD-SECURITY DEPOSIT-SILIGURI S F ROAD                                                          </v>
          </cell>
          <cell r="F124">
            <v>112266</v>
          </cell>
          <cell r="H124">
            <v>112266</v>
          </cell>
          <cell r="J124">
            <v>-112266</v>
          </cell>
          <cell r="K124">
            <v>-112266</v>
          </cell>
        </row>
        <row r="125">
          <cell r="C125" t="str">
            <v xml:space="preserve">            FF-F1KE-SECURITY DEPOSIT-JAIPUR SUNNY TRADE CENTER                                                  </v>
          </cell>
          <cell r="F125">
            <v>54918</v>
          </cell>
          <cell r="H125">
            <v>54918</v>
          </cell>
          <cell r="J125">
            <v>-54918</v>
          </cell>
          <cell r="K125">
            <v>-54918</v>
          </cell>
        </row>
        <row r="126">
          <cell r="C126" t="str">
            <v xml:space="preserve">            FF-F1LD-SECURITY DEPOSIT-HYDERABAD DILKUSH NAGAR                                                    </v>
          </cell>
          <cell r="F126">
            <v>142155</v>
          </cell>
          <cell r="H126">
            <v>142155</v>
          </cell>
          <cell r="J126">
            <v>-142155</v>
          </cell>
          <cell r="K126">
            <v>-142155</v>
          </cell>
        </row>
        <row r="127">
          <cell r="C127" t="str">
            <v xml:space="preserve">            FF-F1NE-SECURITY DEPOSIT-RAJKOT AASHIRWAD CITY CENTER                                               </v>
          </cell>
          <cell r="F127">
            <v>52488</v>
          </cell>
          <cell r="H127">
            <v>52488</v>
          </cell>
          <cell r="J127">
            <v>-52488</v>
          </cell>
          <cell r="K127">
            <v>-52488</v>
          </cell>
        </row>
        <row r="128">
          <cell r="C128" t="str">
            <v xml:space="preserve">            FF-F1NG-SECURITY DEPOSIT-GUWAHATI PRITHVI PLANET                                                    </v>
          </cell>
          <cell r="F128">
            <v>86022</v>
          </cell>
          <cell r="H128">
            <v>86022</v>
          </cell>
          <cell r="J128">
            <v>-86022</v>
          </cell>
          <cell r="K128">
            <v>-86022</v>
          </cell>
        </row>
        <row r="129">
          <cell r="C129" t="str">
            <v xml:space="preserve">            FF-F1OD-SECURITY DEPOSIT-BENGALORE SARJAPUR ROAD                                                    </v>
          </cell>
          <cell r="F129">
            <v>41796</v>
          </cell>
          <cell r="H129">
            <v>41796</v>
          </cell>
          <cell r="J129">
            <v>-41796</v>
          </cell>
          <cell r="K129">
            <v>-41796</v>
          </cell>
        </row>
        <row r="130">
          <cell r="C130" t="str">
            <v xml:space="preserve">            FF-F1OG-SECURITY DEPOSIT-ASANSOL SENTRUM MALL                                                       </v>
          </cell>
          <cell r="F130">
            <v>117369</v>
          </cell>
          <cell r="H130">
            <v>117369</v>
          </cell>
          <cell r="J130">
            <v>-117369</v>
          </cell>
          <cell r="K130">
            <v>-117369</v>
          </cell>
        </row>
        <row r="131">
          <cell r="C131" t="str">
            <v xml:space="preserve">            FF-F1QD-SECURITY DEPOSIT-BENGALORE KANAKPURA ROAD                                                   </v>
          </cell>
          <cell r="F131">
            <v>98415</v>
          </cell>
          <cell r="H131">
            <v>98415</v>
          </cell>
          <cell r="J131">
            <v>-98415</v>
          </cell>
          <cell r="K131">
            <v>-98415</v>
          </cell>
        </row>
        <row r="132">
          <cell r="C132" t="str">
            <v xml:space="preserve">            FF-F1RF-SECURITY DEPOSIT-KANPUR RAVE MOTI MALL                                                      </v>
          </cell>
          <cell r="F132">
            <v>54432</v>
          </cell>
          <cell r="H132">
            <v>54432</v>
          </cell>
          <cell r="J132">
            <v>-54432</v>
          </cell>
          <cell r="K132">
            <v>-54432</v>
          </cell>
        </row>
        <row r="133">
          <cell r="C133" t="str">
            <v xml:space="preserve">            FF-F1SG-SECURITY DEPOSIT-INDORE BPK SQARE                                                           </v>
          </cell>
          <cell r="F133">
            <v>82620</v>
          </cell>
          <cell r="H133">
            <v>82620</v>
          </cell>
          <cell r="J133">
            <v>-82620</v>
          </cell>
          <cell r="K133">
            <v>-82620</v>
          </cell>
        </row>
        <row r="134">
          <cell r="C134" t="str">
            <v xml:space="preserve">            FF-F1TD-SECURITY DEPOSIT-HYDERABAD KUKATPALLY                                                       </v>
          </cell>
          <cell r="F134">
            <v>76545</v>
          </cell>
          <cell r="H134">
            <v>76545</v>
          </cell>
          <cell r="J134">
            <v>-76545</v>
          </cell>
          <cell r="K134">
            <v>-76545</v>
          </cell>
        </row>
        <row r="135">
          <cell r="C135" t="str">
            <v xml:space="preserve">            FF-F1WG-SECURITY DEPOSIT-LUCKNOW SKY LAP                                                            </v>
          </cell>
          <cell r="F135">
            <v>47628</v>
          </cell>
          <cell r="H135">
            <v>47628</v>
          </cell>
          <cell r="J135">
            <v>-47628</v>
          </cell>
          <cell r="K135">
            <v>-47628</v>
          </cell>
        </row>
        <row r="136">
          <cell r="C136" t="str">
            <v xml:space="preserve">            FF-F1XG-SECURITY DEPOSIT-CHENNAI PALLIKARANAI                                                       </v>
          </cell>
          <cell r="F136">
            <v>57834</v>
          </cell>
          <cell r="H136">
            <v>57834</v>
          </cell>
          <cell r="J136">
            <v>-57834</v>
          </cell>
          <cell r="K136">
            <v>-57834</v>
          </cell>
        </row>
        <row r="137">
          <cell r="C137" t="str">
            <v xml:space="preserve">            FUTURE MARKET NETWORKS LTD - COSMOS MALL - CAM DEPOSIT                                              </v>
          </cell>
          <cell r="D137">
            <v>26220</v>
          </cell>
          <cell r="H137">
            <v>26220</v>
          </cell>
          <cell r="J137">
            <v>-26220</v>
          </cell>
          <cell r="K137">
            <v>-26220</v>
          </cell>
        </row>
        <row r="138">
          <cell r="C138" t="str">
            <v xml:space="preserve">            FUTURE MARKET NETWORKS LTD - COSMOS MALL - RENT -SECURITY DEPOSIT                                   </v>
          </cell>
          <cell r="D138">
            <v>154009</v>
          </cell>
          <cell r="H138">
            <v>154009</v>
          </cell>
          <cell r="J138">
            <v>-154009</v>
          </cell>
          <cell r="K138">
            <v>-154009</v>
          </cell>
        </row>
        <row r="139">
          <cell r="C139" t="str">
            <v xml:space="preserve">            G ARUNAKSHI -RENTAL DEPOSIT                                                                         </v>
          </cell>
          <cell r="D139">
            <v>4300000.5</v>
          </cell>
          <cell r="H139">
            <v>4300000.5</v>
          </cell>
          <cell r="J139">
            <v>-4300000.5</v>
          </cell>
          <cell r="K139">
            <v>-4300000.5</v>
          </cell>
        </row>
        <row r="140">
          <cell r="C140" t="str">
            <v xml:space="preserve">            GANGANARASAIAH ( SECURITY DEPOSIT)                                                                  </v>
          </cell>
          <cell r="D140">
            <v>57000</v>
          </cell>
          <cell r="H140">
            <v>57000</v>
          </cell>
          <cell r="J140">
            <v>-57000</v>
          </cell>
          <cell r="K140">
            <v>-57000</v>
          </cell>
        </row>
        <row r="141">
          <cell r="C141" t="str">
            <v xml:space="preserve">            GARUDAPPA (SECURITY DEPOSIT) SRI MARUTHI WATER SUPPLY                                               </v>
          </cell>
          <cell r="D141">
            <v>30000</v>
          </cell>
          <cell r="H141">
            <v>30000</v>
          </cell>
          <cell r="J141">
            <v>-30000</v>
          </cell>
          <cell r="K141">
            <v>-30000</v>
          </cell>
        </row>
        <row r="142">
          <cell r="C142" t="str">
            <v xml:space="preserve">            GOVINDRAJU  A - LAGGERE UNIT - SECURITY DEPOSIT                                                     </v>
          </cell>
          <cell r="E142">
            <v>270</v>
          </cell>
          <cell r="I142">
            <v>270</v>
          </cell>
          <cell r="J142">
            <v>0</v>
          </cell>
          <cell r="K142">
            <v>270</v>
          </cell>
        </row>
        <row r="143">
          <cell r="C143" t="str">
            <v xml:space="preserve">            LALITH FLAT - SECURITY DEPOSIT                                                                      </v>
          </cell>
          <cell r="D143">
            <v>100000</v>
          </cell>
          <cell r="G143">
            <v>100000</v>
          </cell>
          <cell r="J143">
            <v>0</v>
          </cell>
          <cell r="K143">
            <v>0</v>
          </cell>
        </row>
        <row r="144">
          <cell r="C144" t="str">
            <v xml:space="preserve">            LFS - FURUTE LIFE STYLE - SECURITY DEPOSIT - NAGPUR - POONAM MALL -VIP ROAD                         </v>
          </cell>
          <cell r="D144">
            <v>104312</v>
          </cell>
          <cell r="H144">
            <v>104312</v>
          </cell>
          <cell r="J144">
            <v>-104312</v>
          </cell>
          <cell r="K144">
            <v>-104312</v>
          </cell>
        </row>
        <row r="145">
          <cell r="C145" t="str">
            <v xml:space="preserve">            LFS - FUTURE LIFE STYLE - SECURITY DEPOSIT -  MUMBAI - VIKHROLI  247 PARK -                         </v>
          </cell>
          <cell r="D145">
            <v>216400</v>
          </cell>
          <cell r="H145">
            <v>216400</v>
          </cell>
          <cell r="J145">
            <v>-216400</v>
          </cell>
          <cell r="K145">
            <v>-216400</v>
          </cell>
        </row>
        <row r="146">
          <cell r="C146" t="str">
            <v xml:space="preserve">            LFS - FUTURE LIFE STYLE - SECURITY DEPOSIT -  RANCHI (SAVYRAJ MALL)                                 </v>
          </cell>
          <cell r="D146">
            <v>180900</v>
          </cell>
          <cell r="H146">
            <v>180900</v>
          </cell>
          <cell r="J146">
            <v>-180900</v>
          </cell>
          <cell r="K146">
            <v>-180900</v>
          </cell>
        </row>
        <row r="147">
          <cell r="C147" t="str">
            <v xml:space="preserve">            LFS - FUTURE LIFE STYLE - SECURITY DEPOSIT-  CENTRE MALL ( PIMPRI CITY)                             </v>
          </cell>
          <cell r="D147">
            <v>184210</v>
          </cell>
          <cell r="H147">
            <v>184210</v>
          </cell>
          <cell r="J147">
            <v>-184210</v>
          </cell>
          <cell r="K147">
            <v>-184210</v>
          </cell>
        </row>
        <row r="148">
          <cell r="C148" t="str">
            <v xml:space="preserve">            LFS - FUTURE LIFE STYLE - SECURITY DEPOSIT - CT SILLIGURI- COSMOS MALL                              </v>
          </cell>
          <cell r="D148">
            <v>221900</v>
          </cell>
          <cell r="H148">
            <v>221900</v>
          </cell>
          <cell r="J148">
            <v>-221900</v>
          </cell>
          <cell r="K148">
            <v>-221900</v>
          </cell>
        </row>
        <row r="149">
          <cell r="C149" t="str">
            <v xml:space="preserve">            LFS - FUTURE LIFE STYLE - SECURITY DEPOSIT - CT-PUNE (AMANORA TOWN CENTER)                          </v>
          </cell>
          <cell r="D149">
            <v>188600</v>
          </cell>
          <cell r="H149">
            <v>188600</v>
          </cell>
          <cell r="J149">
            <v>-188600</v>
          </cell>
          <cell r="K149">
            <v>-188600</v>
          </cell>
        </row>
        <row r="150">
          <cell r="C150" t="str">
            <v xml:space="preserve">            LFS - FUTURE LIFE STYLE - SECURITY DEPOSIT - DAHISAR - THAKUR MALL                                  </v>
          </cell>
          <cell r="D150">
            <v>97653</v>
          </cell>
          <cell r="H150">
            <v>97653</v>
          </cell>
          <cell r="J150">
            <v>-97653</v>
          </cell>
          <cell r="K150">
            <v>-97653</v>
          </cell>
        </row>
        <row r="151">
          <cell r="C151" t="str">
            <v xml:space="preserve">            LFS - FUTURE LIFE STYLE - SECURITY DEPOSIT - GACHIBOWLI ( HYDERABAD)                                </v>
          </cell>
          <cell r="D151">
            <v>201965</v>
          </cell>
          <cell r="H151">
            <v>201965</v>
          </cell>
          <cell r="J151">
            <v>-201965</v>
          </cell>
          <cell r="K151">
            <v>-201965</v>
          </cell>
        </row>
        <row r="152">
          <cell r="C152" t="str">
            <v xml:space="preserve">            LFS - FUTURE LIFE STYLE - SECURITY DEPOSIT - GUWAHATI -  EXOTICA GREENS                             </v>
          </cell>
          <cell r="D152">
            <v>288522</v>
          </cell>
          <cell r="H152">
            <v>288522</v>
          </cell>
          <cell r="J152">
            <v>-288522</v>
          </cell>
          <cell r="K152">
            <v>-288522</v>
          </cell>
        </row>
        <row r="153">
          <cell r="C153" t="str">
            <v xml:space="preserve">            LFS - FUTURE LIFE STYLE - SECURITY DEPOSIT - HYDERABAD - G.S. CENTER POINT                          </v>
          </cell>
          <cell r="D153">
            <v>122067</v>
          </cell>
          <cell r="H153">
            <v>122067</v>
          </cell>
          <cell r="J153">
            <v>-122067</v>
          </cell>
          <cell r="K153">
            <v>-122067</v>
          </cell>
        </row>
        <row r="154">
          <cell r="C154" t="str">
            <v xml:space="preserve">            LFS - FUTURE LIFE STYLE - SECURITY DEPOSIT - HYDERABAD - GSM MALL- CHANDANA                         </v>
          </cell>
          <cell r="D154">
            <v>186400</v>
          </cell>
          <cell r="H154">
            <v>186400</v>
          </cell>
          <cell r="J154">
            <v>-186400</v>
          </cell>
          <cell r="K154">
            <v>-186400</v>
          </cell>
        </row>
        <row r="155">
          <cell r="C155" t="str">
            <v xml:space="preserve">            LFS - FUTURE LIFE STYLE - SECURITY DEPOSIT - KOCHI, M.G ROAD-CENTRE SQUARE                          </v>
          </cell>
          <cell r="D155">
            <v>155358</v>
          </cell>
          <cell r="H155">
            <v>155358</v>
          </cell>
          <cell r="J155">
            <v>-155358</v>
          </cell>
          <cell r="K155">
            <v>-155358</v>
          </cell>
        </row>
        <row r="156">
          <cell r="C156" t="str">
            <v xml:space="preserve">            LFS - FUTURE LIFE STYLE - SECURITY DEPOSIT - LUCKNOW - SAHARA GANJ                                  </v>
          </cell>
          <cell r="D156">
            <v>66582</v>
          </cell>
          <cell r="H156">
            <v>66582</v>
          </cell>
          <cell r="J156">
            <v>-66582</v>
          </cell>
          <cell r="K156">
            <v>-66582</v>
          </cell>
        </row>
        <row r="157">
          <cell r="C157" t="str">
            <v xml:space="preserve">            LFS - FUTURE LIFE STYLE - SECURITY DEPOSIT - NEW DELHI (ROHINI)                                     </v>
          </cell>
          <cell r="D157">
            <v>166400</v>
          </cell>
          <cell r="H157">
            <v>166400</v>
          </cell>
          <cell r="J157">
            <v>-166400</v>
          </cell>
          <cell r="K157">
            <v>-166400</v>
          </cell>
        </row>
        <row r="158">
          <cell r="C158" t="str">
            <v xml:space="preserve">            LFS - FUTURE LIFE STYLE - SECURITY DEPOSIT - RNT MARG -NEAR RIGAL ( INDORE)                         </v>
          </cell>
          <cell r="D158">
            <v>190868</v>
          </cell>
          <cell r="H158">
            <v>190868</v>
          </cell>
          <cell r="J158">
            <v>-190868</v>
          </cell>
          <cell r="K158">
            <v>-190868</v>
          </cell>
        </row>
        <row r="159">
          <cell r="C159" t="str">
            <v xml:space="preserve">            LFS - FUTURE LIFE STYLE - SECURITY DEPOSIT - SAHEED NAGAR ( BHUBANESHWAR)                           </v>
          </cell>
          <cell r="D159">
            <v>179771</v>
          </cell>
          <cell r="H159">
            <v>179771</v>
          </cell>
          <cell r="J159">
            <v>-179771</v>
          </cell>
          <cell r="K159">
            <v>-179771</v>
          </cell>
        </row>
        <row r="160">
          <cell r="C160" t="str">
            <v xml:space="preserve">            LFS - FUTURE LIFE STYLE - SECURITY DEPOSIT - SPECTRUM MALL- BANGALORE                               </v>
          </cell>
          <cell r="D160">
            <v>285200</v>
          </cell>
          <cell r="H160">
            <v>285200</v>
          </cell>
          <cell r="J160">
            <v>-285200</v>
          </cell>
          <cell r="K160">
            <v>-285200</v>
          </cell>
        </row>
        <row r="161">
          <cell r="C161" t="str">
            <v xml:space="preserve">            LFS - FUTURE LIFE STYLE - SECURITY DEPOSIT (GURGAON)                                                </v>
          </cell>
          <cell r="D161">
            <v>145371</v>
          </cell>
          <cell r="H161">
            <v>145371</v>
          </cell>
          <cell r="J161">
            <v>-145371</v>
          </cell>
          <cell r="K161">
            <v>-145371</v>
          </cell>
        </row>
        <row r="162">
          <cell r="C162" t="str">
            <v xml:space="preserve">            LFS - FUTURE LIFE STYLE - SECURITY DEPOSIT (RAIPUR)                                                 </v>
          </cell>
          <cell r="D162">
            <v>197500</v>
          </cell>
          <cell r="H162">
            <v>197500</v>
          </cell>
          <cell r="J162">
            <v>-197500</v>
          </cell>
          <cell r="K162">
            <v>-197500</v>
          </cell>
        </row>
        <row r="163">
          <cell r="C163" t="str">
            <v xml:space="preserve">            LFS - FUTURE LIFE STYLE- SECURITY DEPOSIT - KUKATPALLY ( HYDERABAD)                                 </v>
          </cell>
          <cell r="D163">
            <v>215282</v>
          </cell>
          <cell r="H163">
            <v>215282</v>
          </cell>
          <cell r="J163">
            <v>-215282</v>
          </cell>
          <cell r="K163">
            <v>-215282</v>
          </cell>
        </row>
        <row r="164">
          <cell r="C164" t="str">
            <v xml:space="preserve">            LFS - FUTURE LIFE STYLE- SECURITY DEPOSIT (AHMEDABAD)                                               </v>
          </cell>
          <cell r="D164">
            <v>157562</v>
          </cell>
          <cell r="H164">
            <v>157562</v>
          </cell>
          <cell r="J164">
            <v>-157562</v>
          </cell>
          <cell r="K164">
            <v>-157562</v>
          </cell>
        </row>
        <row r="165">
          <cell r="C165" t="str">
            <v xml:space="preserve">            LFS - FUTURE LIFE STYLE- SECURITY DEPOSIT (J P NGR BANGALORE)                                       </v>
          </cell>
          <cell r="D165">
            <v>194198</v>
          </cell>
          <cell r="H165">
            <v>194198</v>
          </cell>
          <cell r="J165">
            <v>-194198</v>
          </cell>
          <cell r="K165">
            <v>-194198</v>
          </cell>
        </row>
        <row r="166">
          <cell r="C166" t="str">
            <v xml:space="preserve">            LFS - FUTURE LIFE STYLE- SECURITY DEPOSIT (JAIPUR)                                                  </v>
          </cell>
          <cell r="D166">
            <v>126505</v>
          </cell>
          <cell r="H166">
            <v>126505</v>
          </cell>
          <cell r="J166">
            <v>-126505</v>
          </cell>
          <cell r="K166">
            <v>-126505</v>
          </cell>
        </row>
        <row r="167">
          <cell r="C167" t="str">
            <v xml:space="preserve">            LFS - FUTURE LIFE STYLE- SECURITY DEPOSIT (KRD PUNE)                                                </v>
          </cell>
          <cell r="D167">
            <v>272986</v>
          </cell>
          <cell r="H167">
            <v>272986</v>
          </cell>
          <cell r="J167">
            <v>-272986</v>
          </cell>
          <cell r="K167">
            <v>-272986</v>
          </cell>
        </row>
        <row r="168">
          <cell r="C168" t="str">
            <v xml:space="preserve">            LFS - FUTURE LIFE STYLE- SECURITY DEPOSIT (SURAT)                                                   </v>
          </cell>
          <cell r="D168">
            <v>204164</v>
          </cell>
          <cell r="H168">
            <v>204164</v>
          </cell>
          <cell r="J168">
            <v>-204164</v>
          </cell>
          <cell r="K168">
            <v>-204164</v>
          </cell>
        </row>
        <row r="169">
          <cell r="C169" t="str">
            <v xml:space="preserve">            LFS - FUTURE LIFE STYLE- SECURITY DEPOSIT (VISHAKAPATNAM)                                           </v>
          </cell>
          <cell r="D169">
            <v>55485</v>
          </cell>
          <cell r="H169">
            <v>55485</v>
          </cell>
          <cell r="J169">
            <v>-55485</v>
          </cell>
          <cell r="K169">
            <v>-55485</v>
          </cell>
        </row>
        <row r="170">
          <cell r="C170" t="str">
            <v xml:space="preserve">            LFS - FUTURE LIFE STYLE- SECURITY DEPOSIT- ASCENT MALL (PUNE)                                       </v>
          </cell>
          <cell r="D170">
            <v>199746</v>
          </cell>
          <cell r="H170">
            <v>199746</v>
          </cell>
          <cell r="J170">
            <v>-199746</v>
          </cell>
          <cell r="K170">
            <v>-199746</v>
          </cell>
        </row>
        <row r="171">
          <cell r="C171" t="str">
            <v xml:space="preserve">            LFS - FUTURE LIFE STYLE- SECURITY DEPOSIT -FRAZER ROAD (PATNA)                                      </v>
          </cell>
          <cell r="D171">
            <v>172004</v>
          </cell>
          <cell r="H171">
            <v>172004</v>
          </cell>
          <cell r="J171">
            <v>-172004</v>
          </cell>
          <cell r="K171">
            <v>-172004</v>
          </cell>
        </row>
        <row r="172">
          <cell r="C172" t="str">
            <v xml:space="preserve">            LFS - FUTURE LIFE STYLE- SECURITY DEPOSIT -METRO EMPORIUM (KOLKATA)                                 </v>
          </cell>
          <cell r="D172">
            <v>170900</v>
          </cell>
          <cell r="H172">
            <v>170900</v>
          </cell>
          <cell r="J172">
            <v>-170900</v>
          </cell>
          <cell r="K172">
            <v>-170900</v>
          </cell>
        </row>
        <row r="173">
          <cell r="C173" t="str">
            <v xml:space="preserve">            LFS - FUTURE LIFE STYLE- SECURITY DEPOSIT SOUL SPACE SPIRIT (BANGALORE)                             </v>
          </cell>
          <cell r="D173">
            <v>199746</v>
          </cell>
          <cell r="H173">
            <v>199746</v>
          </cell>
          <cell r="J173">
            <v>-199746</v>
          </cell>
          <cell r="K173">
            <v>-199746</v>
          </cell>
        </row>
        <row r="174">
          <cell r="C174" t="str">
            <v xml:space="preserve">            LFS- FUTURE  LIFE STYLE - SECURITY DEPOSIT- BANGALORE - RESIDENCY ROAD                              </v>
          </cell>
          <cell r="D174">
            <v>147600</v>
          </cell>
          <cell r="H174">
            <v>147600</v>
          </cell>
          <cell r="J174">
            <v>-147600</v>
          </cell>
          <cell r="K174">
            <v>-147600</v>
          </cell>
        </row>
        <row r="175">
          <cell r="C175" t="str">
            <v xml:space="preserve">            MOHAMMED MAQSOOD - SECURITY DEPOSIT                                                                 </v>
          </cell>
          <cell r="D175">
            <v>1500000</v>
          </cell>
          <cell r="H175">
            <v>1500000</v>
          </cell>
          <cell r="J175">
            <v>-1500000</v>
          </cell>
          <cell r="K175">
            <v>-1500000</v>
          </cell>
        </row>
        <row r="176">
          <cell r="C176" t="str">
            <v xml:space="preserve">            MOHAMMED MASOOD - SECURITY DEPOSIT                                                                  </v>
          </cell>
          <cell r="D176">
            <v>1500000</v>
          </cell>
          <cell r="H176">
            <v>1500000</v>
          </cell>
          <cell r="J176">
            <v>-1500000</v>
          </cell>
          <cell r="K176">
            <v>-1500000</v>
          </cell>
        </row>
        <row r="177">
          <cell r="C177" t="str">
            <v xml:space="preserve">            SECURITY DEPOSITE MSEDL - PUNE FACTORY CONSUMER NO.160254541637                                     </v>
          </cell>
          <cell r="D177">
            <v>10000</v>
          </cell>
          <cell r="H177">
            <v>10000</v>
          </cell>
          <cell r="J177">
            <v>-10000</v>
          </cell>
          <cell r="K177">
            <v>-10000</v>
          </cell>
        </row>
        <row r="178">
          <cell r="C178" t="str">
            <v xml:space="preserve">            TELEPHONE DEPOSIT                                                                                   </v>
          </cell>
          <cell r="D178">
            <v>9275</v>
          </cell>
          <cell r="H178">
            <v>9275</v>
          </cell>
          <cell r="J178">
            <v>-9275</v>
          </cell>
          <cell r="K178">
            <v>-9275</v>
          </cell>
        </row>
        <row r="179">
          <cell r="C179" t="str">
            <v xml:space="preserve">            TELEPHONE DEPOSIT- TG PALYA                                                                         </v>
          </cell>
          <cell r="D179">
            <v>1500</v>
          </cell>
          <cell r="G179">
            <v>1400</v>
          </cell>
          <cell r="H179">
            <v>100</v>
          </cell>
          <cell r="J179">
            <v>-100</v>
          </cell>
          <cell r="K179">
            <v>-100</v>
          </cell>
        </row>
        <row r="180">
          <cell r="C180" t="str">
            <v xml:space="preserve">        PICASSO INTERNATIONAL -FIXED DEPOSIT                                                                </v>
          </cell>
          <cell r="G180">
            <v>500000</v>
          </cell>
          <cell r="I180">
            <v>500000</v>
          </cell>
          <cell r="J180">
            <v>0</v>
          </cell>
          <cell r="K180">
            <v>500000</v>
          </cell>
        </row>
        <row r="181">
          <cell r="C181" t="str">
            <v xml:space="preserve">    LOANS &amp; ADVANCES (ASSET)</v>
          </cell>
          <cell r="D181">
            <v>1026755.44</v>
          </cell>
          <cell r="F181">
            <v>315821.08</v>
          </cell>
          <cell r="G181">
            <v>65773.850000000006</v>
          </cell>
          <cell r="H181">
            <v>1276802.67</v>
          </cell>
          <cell r="J181">
            <v>-1276802.67</v>
          </cell>
          <cell r="K181">
            <v>-1276802.67</v>
          </cell>
        </row>
        <row r="182">
          <cell r="C182" t="str">
            <v xml:space="preserve">        OTHER CURRENT ASSETS</v>
          </cell>
          <cell r="D182">
            <v>1026755.44</v>
          </cell>
          <cell r="F182">
            <v>315821.08</v>
          </cell>
          <cell r="G182">
            <v>65773.850000000006</v>
          </cell>
          <cell r="H182">
            <v>1276802.67</v>
          </cell>
          <cell r="J182">
            <v>-1276802.67</v>
          </cell>
          <cell r="K182">
            <v>-1276802.67</v>
          </cell>
        </row>
        <row r="183">
          <cell r="C183" t="str">
            <v xml:space="preserve">            INTEREST  ACCURED  ON BANK FD                                                                       </v>
          </cell>
          <cell r="D183">
            <v>69615</v>
          </cell>
          <cell r="G183">
            <v>58016.85</v>
          </cell>
          <cell r="H183">
            <v>11598.15</v>
          </cell>
          <cell r="J183">
            <v>-11598.15</v>
          </cell>
          <cell r="K183">
            <v>-11598.15</v>
          </cell>
        </row>
        <row r="184">
          <cell r="C184" t="str">
            <v xml:space="preserve">            TCS RECEIAVBLE PURCHASE                                                                             </v>
          </cell>
          <cell r="D184">
            <v>15925.63</v>
          </cell>
          <cell r="F184">
            <v>6463.57</v>
          </cell>
          <cell r="H184">
            <v>22389.200000000001</v>
          </cell>
          <cell r="J184">
            <v>-22389.200000000001</v>
          </cell>
          <cell r="K184">
            <v>-22389.200000000001</v>
          </cell>
        </row>
        <row r="185">
          <cell r="C185" t="str">
            <v xml:space="preserve">            TDS-DEDUCTED RECEIVABLE                                                                             </v>
          </cell>
          <cell r="D185">
            <v>941214.81</v>
          </cell>
          <cell r="F185">
            <v>309357.51</v>
          </cell>
          <cell r="G185">
            <v>7757</v>
          </cell>
          <cell r="H185">
            <v>1242815.32</v>
          </cell>
          <cell r="J185">
            <v>-1242815.32</v>
          </cell>
          <cell r="K185">
            <v>-1242815.32</v>
          </cell>
        </row>
        <row r="186">
          <cell r="C186" t="str">
            <v xml:space="preserve">    PROVISION</v>
          </cell>
          <cell r="E186">
            <v>86524175.810000002</v>
          </cell>
          <cell r="F186">
            <v>91988687</v>
          </cell>
          <cell r="G186">
            <v>3917534</v>
          </cell>
          <cell r="H186">
            <v>1546977.19</v>
          </cell>
          <cell r="J186">
            <v>-1546977.19</v>
          </cell>
          <cell r="K186">
            <v>-1546977.19</v>
          </cell>
        </row>
        <row r="187">
          <cell r="C187" t="str">
            <v xml:space="preserve">        SAMPLES</v>
          </cell>
          <cell r="D187">
            <v>3199830.19</v>
          </cell>
          <cell r="F187">
            <v>2206235</v>
          </cell>
          <cell r="G187">
            <v>3917534</v>
          </cell>
          <cell r="H187">
            <v>1488531.19</v>
          </cell>
          <cell r="J187">
            <v>-1488531.19</v>
          </cell>
          <cell r="K187">
            <v>-1488531.19</v>
          </cell>
        </row>
        <row r="188">
          <cell r="C188" t="str">
            <v xml:space="preserve">            ALEKH APPEARLS - SAMPLES      -GUWAHATI</v>
          </cell>
          <cell r="D188">
            <v>1507404.19</v>
          </cell>
          <cell r="F188">
            <v>552261</v>
          </cell>
          <cell r="G188">
            <v>1575300</v>
          </cell>
          <cell r="H188">
            <v>484365.19</v>
          </cell>
          <cell r="J188">
            <v>-484365.19</v>
          </cell>
          <cell r="K188">
            <v>-484365.19</v>
          </cell>
        </row>
        <row r="189">
          <cell r="C189" t="str">
            <v xml:space="preserve">            ALTO ENTERPRISES - SAMPLES    -MUMBAI</v>
          </cell>
          <cell r="D189">
            <v>589290</v>
          </cell>
          <cell r="F189">
            <v>462616</v>
          </cell>
          <cell r="G189">
            <v>594172</v>
          </cell>
          <cell r="H189">
            <v>457734</v>
          </cell>
          <cell r="J189">
            <v>-457734</v>
          </cell>
          <cell r="K189">
            <v>-457734</v>
          </cell>
        </row>
        <row r="190">
          <cell r="C190" t="str">
            <v xml:space="preserve">            KS SELECTIONS PRIVATE LIMITED (SAMPLES) -DELHI</v>
          </cell>
          <cell r="D190">
            <v>92029</v>
          </cell>
          <cell r="F190">
            <v>457753</v>
          </cell>
          <cell r="G190">
            <v>442559</v>
          </cell>
          <cell r="H190">
            <v>107223</v>
          </cell>
          <cell r="J190">
            <v>-107223</v>
          </cell>
          <cell r="K190">
            <v>-107223</v>
          </cell>
        </row>
        <row r="191">
          <cell r="C191" t="str">
            <v xml:space="preserve">            LIBERTY MARKETERS - SAMPLES   -ERNAKULAM</v>
          </cell>
          <cell r="E191">
            <v>3891</v>
          </cell>
          <cell r="F191">
            <v>188904</v>
          </cell>
          <cell r="G191">
            <v>188904</v>
          </cell>
          <cell r="I191">
            <v>3891</v>
          </cell>
          <cell r="J191">
            <v>0</v>
          </cell>
          <cell r="K191">
            <v>3891</v>
          </cell>
        </row>
        <row r="192">
          <cell r="C192" t="str">
            <v xml:space="preserve">            S HARLALKA  ( SAMPLES )       -KOLKATTA</v>
          </cell>
          <cell r="D192">
            <v>249422</v>
          </cell>
          <cell r="F192">
            <v>211315</v>
          </cell>
          <cell r="G192">
            <v>165943</v>
          </cell>
          <cell r="H192">
            <v>294794</v>
          </cell>
          <cell r="J192">
            <v>-294794</v>
          </cell>
          <cell r="K192">
            <v>-294794</v>
          </cell>
        </row>
        <row r="193">
          <cell r="C193" t="str">
            <v xml:space="preserve">            S.E ENTPRRISES - SAMPLES      -PATNA</v>
          </cell>
          <cell r="D193">
            <v>212230</v>
          </cell>
          <cell r="G193">
            <v>212230</v>
          </cell>
          <cell r="J193">
            <v>0</v>
          </cell>
          <cell r="K193">
            <v>0</v>
          </cell>
        </row>
        <row r="194">
          <cell r="C194" t="str">
            <v xml:space="preserve">            SONU AGENCIES ( CHANDIGARH ) SAMPLES -CHANDIGARH</v>
          </cell>
          <cell r="D194">
            <v>553346</v>
          </cell>
          <cell r="F194">
            <v>333386</v>
          </cell>
          <cell r="G194">
            <v>738426</v>
          </cell>
          <cell r="H194">
            <v>148306</v>
          </cell>
          <cell r="J194">
            <v>-148306</v>
          </cell>
          <cell r="K194">
            <v>-148306</v>
          </cell>
        </row>
        <row r="195">
          <cell r="C195" t="str">
            <v xml:space="preserve">        LFS &amp; SIS SALES PROVISION                                                                           </v>
          </cell>
          <cell r="E195">
            <v>89782452</v>
          </cell>
          <cell r="F195">
            <v>89782452</v>
          </cell>
          <cell r="J195">
            <v>0</v>
          </cell>
          <cell r="K195">
            <v>0</v>
          </cell>
        </row>
        <row r="196">
          <cell r="C196" t="str">
            <v xml:space="preserve">        T BASE DIST. SAMPLE MOVEMENT                                                                        </v>
          </cell>
          <cell r="D196">
            <v>58446</v>
          </cell>
          <cell r="H196">
            <v>58446</v>
          </cell>
          <cell r="J196">
            <v>-58446</v>
          </cell>
          <cell r="K196">
            <v>-58446</v>
          </cell>
        </row>
        <row r="197">
          <cell r="C197" t="str">
            <v xml:space="preserve">    STAFF AND LABOUR ADVANCE</v>
          </cell>
          <cell r="D197">
            <v>790146</v>
          </cell>
          <cell r="F197">
            <v>589347</v>
          </cell>
          <cell r="G197">
            <v>683570</v>
          </cell>
          <cell r="H197">
            <v>695923</v>
          </cell>
          <cell r="J197">
            <v>-695923</v>
          </cell>
          <cell r="K197">
            <v>-695923</v>
          </cell>
        </row>
        <row r="198">
          <cell r="C198" t="str">
            <v xml:space="preserve">        STAFF AND LABOUR ADVANCE</v>
          </cell>
          <cell r="D198">
            <v>790146</v>
          </cell>
          <cell r="F198">
            <v>589347</v>
          </cell>
          <cell r="G198">
            <v>683570</v>
          </cell>
          <cell r="H198">
            <v>695923</v>
          </cell>
          <cell r="J198">
            <v>-695923</v>
          </cell>
          <cell r="K198">
            <v>-695923</v>
          </cell>
        </row>
        <row r="199">
          <cell r="C199" t="str">
            <v xml:space="preserve">            AMIT DARJI- T BASE EXPENSES                                                                         </v>
          </cell>
          <cell r="E199">
            <v>11600</v>
          </cell>
          <cell r="F199">
            <v>40970</v>
          </cell>
          <cell r="G199">
            <v>37370</v>
          </cell>
          <cell r="I199">
            <v>8000</v>
          </cell>
          <cell r="J199">
            <v>0</v>
          </cell>
          <cell r="K199">
            <v>8000</v>
          </cell>
        </row>
        <row r="200">
          <cell r="C200" t="str">
            <v xml:space="preserve">            AMITH MODAL SALARY ADVANCE                                                                          </v>
          </cell>
          <cell r="D200">
            <v>329788</v>
          </cell>
          <cell r="H200">
            <v>329788</v>
          </cell>
          <cell r="J200">
            <v>-329788</v>
          </cell>
          <cell r="K200">
            <v>-329788</v>
          </cell>
        </row>
        <row r="201">
          <cell r="C201" t="str">
            <v xml:space="preserve">            ANANDA KUMAR DEVGOSWAMI ( TS 824 ) SALARY ADVANCE                                                   </v>
          </cell>
          <cell r="D201">
            <v>6926</v>
          </cell>
          <cell r="F201">
            <v>6000</v>
          </cell>
          <cell r="G201">
            <v>12926</v>
          </cell>
          <cell r="J201">
            <v>0</v>
          </cell>
          <cell r="K201">
            <v>0</v>
          </cell>
        </row>
        <row r="202">
          <cell r="C202" t="str">
            <v xml:space="preserve">            BHUPEN SARKAR  - SILLIGURI STORES- SALARY ADVANCE                                                   </v>
          </cell>
          <cell r="D202">
            <v>15000</v>
          </cell>
          <cell r="G202">
            <v>10000</v>
          </cell>
          <cell r="H202">
            <v>5000</v>
          </cell>
          <cell r="J202">
            <v>-5000</v>
          </cell>
          <cell r="K202">
            <v>-5000</v>
          </cell>
        </row>
        <row r="203">
          <cell r="C203" t="str">
            <v xml:space="preserve">            CHETHAN A/C SALARY ADVANCE                                                                          </v>
          </cell>
          <cell r="E203">
            <v>10000</v>
          </cell>
          <cell r="F203">
            <v>10000</v>
          </cell>
          <cell r="J203">
            <v>0</v>
          </cell>
          <cell r="K203">
            <v>0</v>
          </cell>
        </row>
        <row r="204">
          <cell r="C204" t="str">
            <v xml:space="preserve">            DIWAKAR SALARY ADVANCE                                                                              </v>
          </cell>
          <cell r="D204">
            <v>14100</v>
          </cell>
          <cell r="F204">
            <v>500</v>
          </cell>
          <cell r="H204">
            <v>14600</v>
          </cell>
          <cell r="J204">
            <v>-14600</v>
          </cell>
          <cell r="K204">
            <v>-14600</v>
          </cell>
        </row>
        <row r="205">
          <cell r="C205" t="str">
            <v xml:space="preserve">            FRANCIS (FG STORE) - SALARY ADVANCE                                                                 </v>
          </cell>
          <cell r="D205">
            <v>53276</v>
          </cell>
          <cell r="F205">
            <v>17200</v>
          </cell>
          <cell r="G205">
            <v>70476</v>
          </cell>
          <cell r="J205">
            <v>0</v>
          </cell>
          <cell r="K205">
            <v>0</v>
          </cell>
        </row>
        <row r="206">
          <cell r="C206" t="str">
            <v xml:space="preserve">            HINDI WORKERS INTERSTATE TUMKUR AND TGP-ADVANCE PAID                                                </v>
          </cell>
          <cell r="D206">
            <v>133384</v>
          </cell>
          <cell r="H206">
            <v>133384</v>
          </cell>
          <cell r="J206">
            <v>-133384</v>
          </cell>
          <cell r="K206">
            <v>-133384</v>
          </cell>
        </row>
        <row r="207">
          <cell r="C207" t="str">
            <v xml:space="preserve">            JAGANATH K B - P M - TS  0459- SALARY ADVANCE                                                       </v>
          </cell>
          <cell r="F207">
            <v>1178</v>
          </cell>
          <cell r="H207">
            <v>1178</v>
          </cell>
          <cell r="J207">
            <v>-1178</v>
          </cell>
          <cell r="K207">
            <v>-1178</v>
          </cell>
        </row>
        <row r="208">
          <cell r="C208" t="str">
            <v xml:space="preserve">            JAYAVANT GILBILIE- ASM - SALARY ADVANCE                                                             </v>
          </cell>
          <cell r="D208">
            <v>8435</v>
          </cell>
          <cell r="H208">
            <v>8435</v>
          </cell>
          <cell r="J208">
            <v>-8435</v>
          </cell>
          <cell r="K208">
            <v>-8435</v>
          </cell>
        </row>
        <row r="209">
          <cell r="C209" t="str">
            <v xml:space="preserve">            KESHAVAMURTHY (DISPATCH WORKER)                                                                     </v>
          </cell>
          <cell r="F209">
            <v>7995</v>
          </cell>
          <cell r="G209">
            <v>5000</v>
          </cell>
          <cell r="H209">
            <v>2995</v>
          </cell>
          <cell r="J209">
            <v>-2995</v>
          </cell>
          <cell r="K209">
            <v>-2995</v>
          </cell>
        </row>
        <row r="210">
          <cell r="C210" t="str">
            <v xml:space="preserve">            KRISHNAMURTHY SALARY ADVANCE TRIMS STORE EMP-9340                                                   </v>
          </cell>
          <cell r="F210">
            <v>3000</v>
          </cell>
          <cell r="G210">
            <v>3000</v>
          </cell>
          <cell r="J210">
            <v>0</v>
          </cell>
          <cell r="K210">
            <v>0</v>
          </cell>
        </row>
        <row r="211">
          <cell r="C211" t="str">
            <v xml:space="preserve">            MANJUNATH ( HR MANAGER) -SALARY ADVANCE                                                             </v>
          </cell>
          <cell r="D211">
            <v>10630</v>
          </cell>
          <cell r="G211">
            <v>10630</v>
          </cell>
          <cell r="J211">
            <v>0</v>
          </cell>
          <cell r="K211">
            <v>0</v>
          </cell>
        </row>
        <row r="212">
          <cell r="C212" t="str">
            <v xml:space="preserve">            MUBEENA ACCOUNTS EXECUTIVE SALARY ADVANCE                                                           </v>
          </cell>
          <cell r="E212">
            <v>10000</v>
          </cell>
          <cell r="F212">
            <v>10000</v>
          </cell>
          <cell r="J212">
            <v>0</v>
          </cell>
          <cell r="K212">
            <v>0</v>
          </cell>
        </row>
        <row r="213">
          <cell r="C213" t="str">
            <v xml:space="preserve">            RAKESH KUMAR ( 958 ) TRAVELLING ADVANCE/SALARY ADVANCE                                              </v>
          </cell>
          <cell r="D213">
            <v>15171</v>
          </cell>
          <cell r="F213">
            <v>54000</v>
          </cell>
          <cell r="G213">
            <v>69171</v>
          </cell>
          <cell r="J213">
            <v>0</v>
          </cell>
          <cell r="K213">
            <v>0</v>
          </cell>
        </row>
        <row r="214">
          <cell r="C214" t="str">
            <v xml:space="preserve">            RAMESH ( ACCOUNTS MANAGER) - SALARY ADVANCE                                                         </v>
          </cell>
          <cell r="D214">
            <v>75000</v>
          </cell>
          <cell r="F214">
            <v>30158</v>
          </cell>
          <cell r="G214">
            <v>70000</v>
          </cell>
          <cell r="H214">
            <v>35158</v>
          </cell>
          <cell r="J214">
            <v>-35158</v>
          </cell>
          <cell r="K214">
            <v>-35158</v>
          </cell>
        </row>
        <row r="215">
          <cell r="C215" t="str">
            <v xml:space="preserve">            S SURESH KUMAR-1493 MM-SALARY ADVANCE                                                               </v>
          </cell>
          <cell r="D215">
            <v>35000</v>
          </cell>
          <cell r="H215">
            <v>35000</v>
          </cell>
          <cell r="J215">
            <v>-35000</v>
          </cell>
          <cell r="K215">
            <v>-35000</v>
          </cell>
        </row>
        <row r="216">
          <cell r="C216" t="str">
            <v xml:space="preserve">            SAGARIKA SAHU-SALARY ADVANCE TK NO.1205 DESIGN                                                      </v>
          </cell>
          <cell r="F216">
            <v>10590</v>
          </cell>
          <cell r="G216">
            <v>2590</v>
          </cell>
          <cell r="H216">
            <v>8000</v>
          </cell>
          <cell r="J216">
            <v>-8000</v>
          </cell>
          <cell r="K216">
            <v>-8000</v>
          </cell>
        </row>
        <row r="217">
          <cell r="C217" t="str">
            <v xml:space="preserve">            SAMEER KHAN TOKEN NO-1184- SALARY ADVANCE                                                           </v>
          </cell>
          <cell r="E217">
            <v>15000</v>
          </cell>
          <cell r="F217">
            <v>32000</v>
          </cell>
          <cell r="G217">
            <v>17000</v>
          </cell>
          <cell r="J217">
            <v>0</v>
          </cell>
          <cell r="K217">
            <v>0</v>
          </cell>
        </row>
        <row r="218">
          <cell r="C218" t="str">
            <v xml:space="preserve">            SANJAY KUMAR ONLINE (1163) SALARY ADVANCE                                                           </v>
          </cell>
          <cell r="F218">
            <v>6221</v>
          </cell>
          <cell r="G218">
            <v>6221</v>
          </cell>
          <cell r="J218">
            <v>0</v>
          </cell>
          <cell r="K218">
            <v>0</v>
          </cell>
        </row>
        <row r="219">
          <cell r="C219" t="str">
            <v xml:space="preserve">            SANOVI DESIGN SALARY ADVANCE                                                                        </v>
          </cell>
          <cell r="F219">
            <v>60000</v>
          </cell>
          <cell r="G219">
            <v>75000</v>
          </cell>
          <cell r="I219">
            <v>15000</v>
          </cell>
          <cell r="J219">
            <v>0</v>
          </cell>
          <cell r="K219">
            <v>15000</v>
          </cell>
        </row>
        <row r="220">
          <cell r="C220" t="str">
            <v xml:space="preserve">            SATISH M B  (QA)  (TS 20131) SALARY ADVANCE                                                         </v>
          </cell>
          <cell r="F220">
            <v>1000</v>
          </cell>
          <cell r="G220">
            <v>1000</v>
          </cell>
          <cell r="J220">
            <v>0</v>
          </cell>
          <cell r="K220">
            <v>0</v>
          </cell>
        </row>
        <row r="221">
          <cell r="C221" t="str">
            <v xml:space="preserve">            SHABEER KHAN-EMP-828-SAMPLE SUPERVISOR                                                              </v>
          </cell>
          <cell r="E221">
            <v>15000</v>
          </cell>
          <cell r="F221">
            <v>15000</v>
          </cell>
          <cell r="J221">
            <v>0</v>
          </cell>
          <cell r="K221">
            <v>0</v>
          </cell>
        </row>
        <row r="222">
          <cell r="C222" t="str">
            <v xml:space="preserve">            SHAFEEQ AHMED-SALARY ADVANCE                                                                        </v>
          </cell>
          <cell r="E222">
            <v>75000</v>
          </cell>
          <cell r="F222">
            <v>75000</v>
          </cell>
          <cell r="J222">
            <v>0</v>
          </cell>
          <cell r="K222">
            <v>0</v>
          </cell>
        </row>
        <row r="223">
          <cell r="C223" t="str">
            <v xml:space="preserve">            SHIVAGAMI- MERCHANDISER- SALARY ADVANCE                                                             </v>
          </cell>
          <cell r="D223">
            <v>33652</v>
          </cell>
          <cell r="F223">
            <v>12080</v>
          </cell>
          <cell r="G223">
            <v>45732</v>
          </cell>
          <cell r="J223">
            <v>0</v>
          </cell>
          <cell r="K223">
            <v>0</v>
          </cell>
        </row>
        <row r="224">
          <cell r="C224" t="str">
            <v xml:space="preserve">            SHIVAGAMI TRAVELLING  ADVANCE                                                                       </v>
          </cell>
          <cell r="D224">
            <v>35000</v>
          </cell>
          <cell r="F224">
            <v>40000</v>
          </cell>
          <cell r="G224">
            <v>34464</v>
          </cell>
          <cell r="H224">
            <v>40536</v>
          </cell>
          <cell r="J224">
            <v>-40536</v>
          </cell>
          <cell r="K224">
            <v>-40536</v>
          </cell>
        </row>
        <row r="225">
          <cell r="C225" t="str">
            <v xml:space="preserve">            SNEHA -SALARY ADVANCE                                                                               </v>
          </cell>
          <cell r="D225">
            <v>12000</v>
          </cell>
          <cell r="H225">
            <v>12000</v>
          </cell>
          <cell r="J225">
            <v>-12000</v>
          </cell>
          <cell r="K225">
            <v>-12000</v>
          </cell>
        </row>
        <row r="226">
          <cell r="C226" t="str">
            <v xml:space="preserve">            SOURABH GOSWAMI - SALARY ADVANCE                                                                    </v>
          </cell>
          <cell r="D226">
            <v>98000</v>
          </cell>
          <cell r="G226">
            <v>36000</v>
          </cell>
          <cell r="H226">
            <v>62000</v>
          </cell>
          <cell r="J226">
            <v>-62000</v>
          </cell>
          <cell r="K226">
            <v>-62000</v>
          </cell>
        </row>
        <row r="227">
          <cell r="C227" t="str">
            <v xml:space="preserve">            SUDHANSHU SURENDRA SINGH -ASM EXPENSES                                                              </v>
          </cell>
          <cell r="D227">
            <v>20000</v>
          </cell>
          <cell r="F227">
            <v>79916</v>
          </cell>
          <cell r="G227">
            <v>109067</v>
          </cell>
          <cell r="I227">
            <v>9151</v>
          </cell>
          <cell r="J227">
            <v>0</v>
          </cell>
          <cell r="K227">
            <v>9151</v>
          </cell>
        </row>
        <row r="228">
          <cell r="C228" t="str">
            <v xml:space="preserve">            SURESH S -QA TRAVELLING ADVANCE                                                                     </v>
          </cell>
          <cell r="D228">
            <v>1384</v>
          </cell>
          <cell r="F228">
            <v>28739</v>
          </cell>
          <cell r="G228">
            <v>18123</v>
          </cell>
          <cell r="H228">
            <v>12000</v>
          </cell>
          <cell r="J228">
            <v>-12000</v>
          </cell>
          <cell r="K228">
            <v>-12000</v>
          </cell>
        </row>
        <row r="229">
          <cell r="C229" t="str">
            <v xml:space="preserve">            UDAY KUMAR HR MANAGER SALARY ADVANCE -BANAGLORE</v>
          </cell>
          <cell r="E229">
            <v>15000</v>
          </cell>
          <cell r="F229">
            <v>15000</v>
          </cell>
          <cell r="J229">
            <v>0</v>
          </cell>
          <cell r="K229">
            <v>0</v>
          </cell>
        </row>
        <row r="230">
          <cell r="C230" t="str">
            <v xml:space="preserve">            VENKATESH G TOKEN NO-10114 WAGES ADVANCE                                                            </v>
          </cell>
          <cell r="F230">
            <v>300</v>
          </cell>
          <cell r="G230">
            <v>300</v>
          </cell>
          <cell r="J230">
            <v>0</v>
          </cell>
          <cell r="K230">
            <v>0</v>
          </cell>
        </row>
        <row r="231">
          <cell r="C231" t="str">
            <v xml:space="preserve">            VENKATESH IE - (357) SALARY ADVANCE -BANGALORE</v>
          </cell>
          <cell r="D231">
            <v>45000</v>
          </cell>
          <cell r="G231">
            <v>25000</v>
          </cell>
          <cell r="H231">
            <v>20000</v>
          </cell>
          <cell r="J231">
            <v>-20000</v>
          </cell>
          <cell r="K231">
            <v>-20000</v>
          </cell>
        </row>
        <row r="232">
          <cell r="C232" t="str">
            <v xml:space="preserve">            VENKATESH MRUTHY N FABRIC MANAGER-EMP NO-20114 SALARY ADVANCE                                       </v>
          </cell>
          <cell r="F232">
            <v>2000</v>
          </cell>
          <cell r="G232">
            <v>2000</v>
          </cell>
          <cell r="J232">
            <v>0</v>
          </cell>
          <cell r="K232">
            <v>0</v>
          </cell>
        </row>
        <row r="233">
          <cell r="C233" t="str">
            <v xml:space="preserve">            VENKATESH MURTHY FABRIC  ASSISTANT-TOKEN NO-1173- SALARY ADVANCE                                    </v>
          </cell>
          <cell r="F233">
            <v>3000</v>
          </cell>
          <cell r="G233">
            <v>3000</v>
          </cell>
          <cell r="J233">
            <v>0</v>
          </cell>
          <cell r="K233">
            <v>0</v>
          </cell>
        </row>
        <row r="234">
          <cell r="C234" t="str">
            <v xml:space="preserve">            VISHNU RATHORE BACHOOMAL STORE SALARY ADVANCE                                                       </v>
          </cell>
          <cell r="F234">
            <v>27500</v>
          </cell>
          <cell r="G234">
            <v>19500</v>
          </cell>
          <cell r="H234">
            <v>8000</v>
          </cell>
          <cell r="J234">
            <v>-8000</v>
          </cell>
          <cell r="K234">
            <v>-8000</v>
          </cell>
        </row>
        <row r="235">
          <cell r="C235" t="str">
            <v xml:space="preserve">    STOCK</v>
          </cell>
          <cell r="D235">
            <v>63495464.07</v>
          </cell>
          <cell r="G235">
            <v>63495464</v>
          </cell>
          <cell r="H235">
            <v>7.0000000000000007E-2</v>
          </cell>
          <cell r="J235">
            <v>-7.0000000000000007E-2</v>
          </cell>
          <cell r="K235">
            <v>-7.0000000000000007E-2</v>
          </cell>
        </row>
        <row r="236">
          <cell r="C236" t="str">
            <v xml:space="preserve">        STOCK WITH DEALERS ( DIRECT)                                                                        </v>
          </cell>
          <cell r="D236">
            <v>7.0000000000000007E-2</v>
          </cell>
          <cell r="H236">
            <v>7.0000000000000007E-2</v>
          </cell>
          <cell r="J236">
            <v>-7.0000000000000007E-2</v>
          </cell>
          <cell r="K236">
            <v>-7.0000000000000007E-2</v>
          </cell>
        </row>
        <row r="237">
          <cell r="C237" t="str">
            <v xml:space="preserve">        STOCK WITH LFS &amp; SIS                                                                                </v>
          </cell>
          <cell r="D237">
            <v>63495464</v>
          </cell>
          <cell r="G237">
            <v>63495464</v>
          </cell>
          <cell r="J237">
            <v>0</v>
          </cell>
          <cell r="K237">
            <v>0</v>
          </cell>
        </row>
        <row r="238">
          <cell r="C238" t="str">
            <v xml:space="preserve">    SUNDRY DEBTORS</v>
          </cell>
          <cell r="D238">
            <v>166421545.83000001</v>
          </cell>
          <cell r="F238">
            <v>248371173.63</v>
          </cell>
          <cell r="G238">
            <v>252015135.88999999</v>
          </cell>
          <cell r="H238">
            <v>162777583.56999999</v>
          </cell>
          <cell r="J238">
            <v>-162777583.56999999</v>
          </cell>
          <cell r="K238">
            <v>-162777583.56999999</v>
          </cell>
        </row>
        <row r="239">
          <cell r="C239" t="str">
            <v xml:space="preserve">        JOB WORK SALES</v>
          </cell>
          <cell r="E239">
            <v>147433.56</v>
          </cell>
          <cell r="F239">
            <v>18201330</v>
          </cell>
          <cell r="G239">
            <v>17560085.969999999</v>
          </cell>
          <cell r="H239">
            <v>493810.47</v>
          </cell>
          <cell r="J239">
            <v>-493810.47</v>
          </cell>
          <cell r="K239">
            <v>-493810.47</v>
          </cell>
        </row>
        <row r="240">
          <cell r="C240" t="str">
            <v xml:space="preserve">            A.I. ENTERPRISES PVT LTD.,    -CHE NNAI</v>
          </cell>
          <cell r="D240">
            <v>58409</v>
          </cell>
          <cell r="H240">
            <v>58409</v>
          </cell>
          <cell r="J240">
            <v>-58409</v>
          </cell>
          <cell r="K240">
            <v>-58409</v>
          </cell>
        </row>
        <row r="241">
          <cell r="C241" t="str">
            <v xml:space="preserve">            AMITHRAJ APPARELS             -BANGALORE</v>
          </cell>
          <cell r="F241">
            <v>4537</v>
          </cell>
          <cell r="H241">
            <v>4537</v>
          </cell>
          <cell r="J241">
            <v>-4537</v>
          </cell>
          <cell r="K241">
            <v>-4537</v>
          </cell>
        </row>
        <row r="242">
          <cell r="C242" t="str">
            <v xml:space="preserve">            BHARTIYA INTERNATIONAL LTD    -BANAGLORE</v>
          </cell>
          <cell r="D242">
            <v>50275</v>
          </cell>
          <cell r="F242">
            <v>427280</v>
          </cell>
          <cell r="G242">
            <v>425600</v>
          </cell>
          <cell r="H242">
            <v>51955</v>
          </cell>
          <cell r="J242">
            <v>-51955</v>
          </cell>
          <cell r="K242">
            <v>-51955</v>
          </cell>
        </row>
        <row r="243">
          <cell r="C243" t="str">
            <v xml:space="preserve">            FASHION LINE APPARELS         -BANGALORE</v>
          </cell>
          <cell r="D243">
            <v>11094</v>
          </cell>
          <cell r="F243">
            <v>1761677</v>
          </cell>
          <cell r="G243">
            <v>1728121</v>
          </cell>
          <cell r="H243">
            <v>44650</v>
          </cell>
          <cell r="J243">
            <v>-44650</v>
          </cell>
          <cell r="K243">
            <v>-44650</v>
          </cell>
        </row>
        <row r="244">
          <cell r="C244" t="str">
            <v xml:space="preserve">            GOKALDAS EXPORTS (DIVISION OF GOKALDAS EXPORTS LTD) -BANAGLORE</v>
          </cell>
          <cell r="F244">
            <v>3555216</v>
          </cell>
          <cell r="G244">
            <v>3414076</v>
          </cell>
          <cell r="H244">
            <v>141140</v>
          </cell>
          <cell r="J244">
            <v>-141140</v>
          </cell>
          <cell r="K244">
            <v>-141140</v>
          </cell>
        </row>
        <row r="245">
          <cell r="C245" t="str">
            <v xml:space="preserve">            GOKALDAS IMAGES PVT LTD       -BANAGLORE</v>
          </cell>
          <cell r="D245">
            <v>82169</v>
          </cell>
          <cell r="H245">
            <v>82169</v>
          </cell>
          <cell r="J245">
            <v>-82169</v>
          </cell>
          <cell r="K245">
            <v>-82169</v>
          </cell>
        </row>
        <row r="246">
          <cell r="C246" t="str">
            <v xml:space="preserve">            GOODWILL FABRICS PVT LTD      -BANAGLORE</v>
          </cell>
          <cell r="D246">
            <v>8232</v>
          </cell>
          <cell r="F246">
            <v>850551</v>
          </cell>
          <cell r="G246">
            <v>824457</v>
          </cell>
          <cell r="H246">
            <v>34326</v>
          </cell>
          <cell r="J246">
            <v>-34326</v>
          </cell>
          <cell r="K246">
            <v>-34326</v>
          </cell>
        </row>
        <row r="247">
          <cell r="C247" t="str">
            <v xml:space="preserve">            LAJ EXPORTS LTD               -BANAGLORE</v>
          </cell>
          <cell r="D247">
            <v>4199</v>
          </cell>
          <cell r="H247">
            <v>4199</v>
          </cell>
          <cell r="J247">
            <v>-4199</v>
          </cell>
          <cell r="K247">
            <v>-4199</v>
          </cell>
        </row>
        <row r="248">
          <cell r="C248" t="str">
            <v xml:space="preserve">            M D CREATIONS                 -BANGALORE</v>
          </cell>
          <cell r="F248">
            <v>287958</v>
          </cell>
          <cell r="G248">
            <v>287958</v>
          </cell>
          <cell r="J248">
            <v>0</v>
          </cell>
          <cell r="K248">
            <v>0</v>
          </cell>
        </row>
        <row r="249">
          <cell r="C249" t="str">
            <v xml:space="preserve">            M.G BROTHERS                  -BANAGLORE</v>
          </cell>
          <cell r="E249">
            <v>12907</v>
          </cell>
          <cell r="I249">
            <v>12907</v>
          </cell>
          <cell r="J249">
            <v>0</v>
          </cell>
          <cell r="K249">
            <v>12907</v>
          </cell>
        </row>
        <row r="250">
          <cell r="C250" t="str">
            <v xml:space="preserve">            NANDA GOKULA CREATIONS        -BANGALORE</v>
          </cell>
          <cell r="E250">
            <v>372243</v>
          </cell>
          <cell r="F250">
            <v>372243</v>
          </cell>
          <cell r="J250">
            <v>0</v>
          </cell>
          <cell r="K250">
            <v>0</v>
          </cell>
        </row>
        <row r="251">
          <cell r="C251" t="str">
            <v xml:space="preserve">            RIVIERA CREATIONS             -BANGALORE</v>
          </cell>
          <cell r="D251">
            <v>22790</v>
          </cell>
          <cell r="F251">
            <v>1094489</v>
          </cell>
          <cell r="G251">
            <v>1044313</v>
          </cell>
          <cell r="H251">
            <v>72966</v>
          </cell>
          <cell r="J251">
            <v>-72966</v>
          </cell>
          <cell r="K251">
            <v>-72966</v>
          </cell>
        </row>
        <row r="252">
          <cell r="C252" t="str">
            <v xml:space="preserve">            SHAHI EXPORTS PVT LTD         -MYSORE</v>
          </cell>
          <cell r="E252">
            <v>7757</v>
          </cell>
          <cell r="F252">
            <v>9776835</v>
          </cell>
          <cell r="G252">
            <v>9765016.9700000007</v>
          </cell>
          <cell r="H252">
            <v>4061.03</v>
          </cell>
          <cell r="J252">
            <v>-4061.03</v>
          </cell>
          <cell r="K252">
            <v>-4061.03</v>
          </cell>
        </row>
        <row r="253">
          <cell r="C253" t="str">
            <v xml:space="preserve">            SNS CREATIONS                 -BANAGLORE</v>
          </cell>
          <cell r="F253">
            <v>70544</v>
          </cell>
          <cell r="G253">
            <v>70544</v>
          </cell>
          <cell r="J253">
            <v>0</v>
          </cell>
          <cell r="K253">
            <v>0</v>
          </cell>
        </row>
        <row r="254">
          <cell r="C254" t="str">
            <v xml:space="preserve">            SUVASTRA INDIA                -BANAGLORE</v>
          </cell>
          <cell r="D254">
            <v>8305.44</v>
          </cell>
          <cell r="H254">
            <v>8305.44</v>
          </cell>
          <cell r="J254">
            <v>-8305.44</v>
          </cell>
          <cell r="K254">
            <v>-8305.44</v>
          </cell>
        </row>
        <row r="255">
          <cell r="C255" t="str">
            <v xml:space="preserve">        T BASE</v>
          </cell>
          <cell r="D255">
            <v>153040586.72</v>
          </cell>
          <cell r="F255">
            <v>168048862.74000001</v>
          </cell>
          <cell r="G255">
            <v>161157648.87</v>
          </cell>
          <cell r="H255">
            <v>159931800.59</v>
          </cell>
          <cell r="J255">
            <v>-159931800.59</v>
          </cell>
          <cell r="K255">
            <v>-159931800.59</v>
          </cell>
        </row>
        <row r="256">
          <cell r="C256" t="str">
            <v xml:space="preserve">            DEALERS</v>
          </cell>
          <cell r="D256">
            <v>3330991.08</v>
          </cell>
          <cell r="F256">
            <v>3565525.5</v>
          </cell>
          <cell r="G256">
            <v>4733768.76</v>
          </cell>
          <cell r="H256">
            <v>2162747.8199999998</v>
          </cell>
          <cell r="J256">
            <v>-2162747.8199999998</v>
          </cell>
          <cell r="K256">
            <v>-2162747.8199999998</v>
          </cell>
        </row>
        <row r="257">
          <cell r="C257" t="str">
            <v xml:space="preserve">                APPEAL KIDS INTERNATIONAL PVT. LTD. -DELHI</v>
          </cell>
          <cell r="D257">
            <v>23543</v>
          </cell>
          <cell r="H257">
            <v>23543</v>
          </cell>
          <cell r="J257">
            <v>-23543</v>
          </cell>
          <cell r="K257">
            <v>-23543</v>
          </cell>
        </row>
        <row r="258">
          <cell r="C258" t="str">
            <v xml:space="preserve">                BHARNE CREATIONS              -GOA</v>
          </cell>
          <cell r="D258">
            <v>5817</v>
          </cell>
          <cell r="H258">
            <v>5817</v>
          </cell>
          <cell r="J258">
            <v>-5817</v>
          </cell>
          <cell r="K258">
            <v>-5817</v>
          </cell>
        </row>
        <row r="259">
          <cell r="C259" t="str">
            <v xml:space="preserve">                BLUE BELL FASHIONS            -IMPHAL</v>
          </cell>
          <cell r="D259">
            <v>20082</v>
          </cell>
          <cell r="G259">
            <v>16378</v>
          </cell>
          <cell r="H259">
            <v>3704</v>
          </cell>
          <cell r="J259">
            <v>-3704</v>
          </cell>
          <cell r="K259">
            <v>-3704</v>
          </cell>
        </row>
        <row r="260">
          <cell r="C260" t="str">
            <v xml:space="preserve">                CHAWLA FASHIONS,MOHALI        -MOHALI</v>
          </cell>
          <cell r="D260">
            <v>3291</v>
          </cell>
          <cell r="H260">
            <v>3291</v>
          </cell>
          <cell r="J260">
            <v>-3291</v>
          </cell>
          <cell r="K260">
            <v>-3291</v>
          </cell>
        </row>
        <row r="261">
          <cell r="C261" t="str">
            <v xml:space="preserve">                CYCLONE RETAILING &amp; CLOTHING PVT LTD -MUMBAI</v>
          </cell>
          <cell r="E261">
            <v>11224</v>
          </cell>
          <cell r="F261">
            <v>204923.5</v>
          </cell>
          <cell r="G261">
            <v>173087.08</v>
          </cell>
          <cell r="H261">
            <v>20612.419999999998</v>
          </cell>
          <cell r="J261">
            <v>-20612.419999999998</v>
          </cell>
          <cell r="K261">
            <v>-20612.419999999998</v>
          </cell>
        </row>
        <row r="262">
          <cell r="C262" t="str">
            <v xml:space="preserve">                D.D.SETH COLLECTION                                                                                 </v>
          </cell>
          <cell r="D262">
            <v>173507</v>
          </cell>
          <cell r="H262">
            <v>173507</v>
          </cell>
          <cell r="J262">
            <v>-173507</v>
          </cell>
          <cell r="K262">
            <v>-173507</v>
          </cell>
        </row>
        <row r="263">
          <cell r="C263" t="str">
            <v xml:space="preserve">                DEE WEARS                     -NEW DELHI</v>
          </cell>
          <cell r="D263">
            <v>4779</v>
          </cell>
          <cell r="H263">
            <v>4779</v>
          </cell>
          <cell r="J263">
            <v>-4779</v>
          </cell>
          <cell r="K263">
            <v>-4779</v>
          </cell>
        </row>
        <row r="264">
          <cell r="C264" t="str">
            <v xml:space="preserve">                FA GARMENTS                   -SRINAGAR</v>
          </cell>
          <cell r="E264">
            <v>121</v>
          </cell>
          <cell r="I264">
            <v>121</v>
          </cell>
          <cell r="J264">
            <v>0</v>
          </cell>
          <cell r="K264">
            <v>121</v>
          </cell>
        </row>
        <row r="265">
          <cell r="C265" t="str">
            <v xml:space="preserve">                FASHION ERA                   -AGRA</v>
          </cell>
          <cell r="F265">
            <v>106610</v>
          </cell>
          <cell r="G265">
            <v>75000</v>
          </cell>
          <cell r="H265">
            <v>31610</v>
          </cell>
          <cell r="J265">
            <v>-31610</v>
          </cell>
          <cell r="K265">
            <v>-31610</v>
          </cell>
        </row>
        <row r="266">
          <cell r="C266" t="str">
            <v xml:space="preserve">                FINE DRESSES                  -GORAKHAPUR</v>
          </cell>
          <cell r="F266">
            <v>25837</v>
          </cell>
          <cell r="G266">
            <v>25000</v>
          </cell>
          <cell r="H266">
            <v>837</v>
          </cell>
          <cell r="J266">
            <v>-837</v>
          </cell>
          <cell r="K266">
            <v>-837</v>
          </cell>
        </row>
        <row r="267">
          <cell r="C267" t="str">
            <v xml:space="preserve">                GADODIA FASHION PVT. LTD      -NEW DELHI</v>
          </cell>
          <cell r="D267">
            <v>1120364</v>
          </cell>
          <cell r="F267">
            <v>164576</v>
          </cell>
          <cell r="G267">
            <v>1106400</v>
          </cell>
          <cell r="H267">
            <v>178540</v>
          </cell>
          <cell r="J267">
            <v>-178540</v>
          </cell>
          <cell r="K267">
            <v>-178540</v>
          </cell>
        </row>
        <row r="268">
          <cell r="C268" t="str">
            <v xml:space="preserve">                GARG FASHION                                                                                        </v>
          </cell>
          <cell r="D268">
            <v>9847</v>
          </cell>
          <cell r="H268">
            <v>9847</v>
          </cell>
          <cell r="J268">
            <v>-9847</v>
          </cell>
          <cell r="K268">
            <v>-9847</v>
          </cell>
        </row>
        <row r="269">
          <cell r="C269" t="str">
            <v xml:space="preserve">                GEE ENTERPRISES                                                                                     </v>
          </cell>
          <cell r="D269">
            <v>11225</v>
          </cell>
          <cell r="H269">
            <v>11225</v>
          </cell>
          <cell r="J269">
            <v>-11225</v>
          </cell>
          <cell r="K269">
            <v>-11225</v>
          </cell>
        </row>
        <row r="270">
          <cell r="C270" t="str">
            <v xml:space="preserve">                JAY KAY SONS                  -RAMPUR</v>
          </cell>
          <cell r="D270">
            <v>18815</v>
          </cell>
          <cell r="H270">
            <v>18815</v>
          </cell>
          <cell r="J270">
            <v>-18815</v>
          </cell>
          <cell r="K270">
            <v>-18815</v>
          </cell>
        </row>
        <row r="271">
          <cell r="C271" t="str">
            <v xml:space="preserve">                JOONUS SAIT                   -CHENNAI</v>
          </cell>
          <cell r="D271">
            <v>675226.43</v>
          </cell>
          <cell r="F271">
            <v>2354885</v>
          </cell>
          <cell r="G271">
            <v>1695410</v>
          </cell>
          <cell r="H271">
            <v>1334701.43</v>
          </cell>
          <cell r="J271">
            <v>-1334701.43</v>
          </cell>
          <cell r="K271">
            <v>-1334701.43</v>
          </cell>
        </row>
        <row r="272">
          <cell r="C272" t="str">
            <v xml:space="preserve">                KALRA APPARELS  - SANGRUR     -PATIALA</v>
          </cell>
          <cell r="E272">
            <v>30815</v>
          </cell>
          <cell r="I272">
            <v>30815</v>
          </cell>
          <cell r="J272">
            <v>0</v>
          </cell>
          <cell r="K272">
            <v>30815</v>
          </cell>
        </row>
        <row r="273">
          <cell r="C273" t="str">
            <v xml:space="preserve">                LEAVON GARMENTS &amp; SHOES --- ROHRU ( H.P ) -SHIMLA</v>
          </cell>
          <cell r="D273">
            <v>30803</v>
          </cell>
          <cell r="H273">
            <v>30803</v>
          </cell>
          <cell r="J273">
            <v>-30803</v>
          </cell>
          <cell r="K273">
            <v>-30803</v>
          </cell>
        </row>
        <row r="274">
          <cell r="C274" t="str">
            <v xml:space="preserve">                M CHANDIRAM AND SON ( WOOLLEN STORE ) -OOTY</v>
          </cell>
          <cell r="E274">
            <v>77</v>
          </cell>
          <cell r="I274">
            <v>77</v>
          </cell>
          <cell r="J274">
            <v>0</v>
          </cell>
          <cell r="K274">
            <v>77</v>
          </cell>
        </row>
        <row r="275">
          <cell r="C275" t="str">
            <v xml:space="preserve">                MERRY KING                    -HARIDWAR</v>
          </cell>
          <cell r="D275">
            <v>5163</v>
          </cell>
          <cell r="H275">
            <v>5163</v>
          </cell>
          <cell r="J275">
            <v>-5163</v>
          </cell>
          <cell r="K275">
            <v>-5163</v>
          </cell>
        </row>
        <row r="276">
          <cell r="C276" t="str">
            <v xml:space="preserve">                MY STUDIO CORPORATION         -PUNE</v>
          </cell>
          <cell r="F276">
            <v>152871</v>
          </cell>
          <cell r="G276">
            <v>67181</v>
          </cell>
          <cell r="H276">
            <v>85690</v>
          </cell>
          <cell r="J276">
            <v>-85690</v>
          </cell>
          <cell r="K276">
            <v>-85690</v>
          </cell>
        </row>
        <row r="277">
          <cell r="C277" t="str">
            <v xml:space="preserve">                MY STUDIO CORPORATION - SAMPLES -PUNE</v>
          </cell>
          <cell r="E277">
            <v>2680</v>
          </cell>
          <cell r="F277">
            <v>40166</v>
          </cell>
          <cell r="G277">
            <v>13533</v>
          </cell>
          <cell r="H277">
            <v>23953</v>
          </cell>
          <cell r="J277">
            <v>-23953</v>
          </cell>
          <cell r="K277">
            <v>-23953</v>
          </cell>
        </row>
        <row r="278">
          <cell r="C278" t="str">
            <v xml:space="preserve">                PARTHAS                       -TRIVANDRUM</v>
          </cell>
          <cell r="D278">
            <v>581350.31000000006</v>
          </cell>
          <cell r="F278">
            <v>75239</v>
          </cell>
          <cell r="G278">
            <v>656165</v>
          </cell>
          <cell r="H278">
            <v>424.31</v>
          </cell>
          <cell r="J278">
            <v>-424.31</v>
          </cell>
          <cell r="K278">
            <v>-424.31</v>
          </cell>
        </row>
        <row r="279">
          <cell r="C279" t="str">
            <v xml:space="preserve">                RAMAN GARMENTS                                                                                      </v>
          </cell>
          <cell r="D279">
            <v>8525</v>
          </cell>
          <cell r="H279">
            <v>8525</v>
          </cell>
          <cell r="J279">
            <v>-8525</v>
          </cell>
          <cell r="K279">
            <v>-8525</v>
          </cell>
        </row>
        <row r="280">
          <cell r="C280" t="str">
            <v xml:space="preserve">                RAMESH DYEING RETAIL LLP      -PUNE</v>
          </cell>
          <cell r="D280">
            <v>567202.34</v>
          </cell>
          <cell r="F280">
            <v>120123</v>
          </cell>
          <cell r="G280">
            <v>585542.68000000005</v>
          </cell>
          <cell r="H280">
            <v>101782.66</v>
          </cell>
          <cell r="J280">
            <v>-101782.66</v>
          </cell>
          <cell r="K280">
            <v>-101782.66</v>
          </cell>
        </row>
        <row r="281">
          <cell r="C281" t="str">
            <v xml:space="preserve">                SARDAR SONS                   -NAINITAL</v>
          </cell>
          <cell r="F281">
            <v>29925</v>
          </cell>
          <cell r="G281">
            <v>29925</v>
          </cell>
          <cell r="J281">
            <v>0</v>
          </cell>
          <cell r="K281">
            <v>0</v>
          </cell>
        </row>
        <row r="282">
          <cell r="C282" t="str">
            <v xml:space="preserve">                TRUE MAN                      -ARRAH</v>
          </cell>
          <cell r="D282">
            <v>22916</v>
          </cell>
          <cell r="H282">
            <v>22916</v>
          </cell>
          <cell r="J282">
            <v>-22916</v>
          </cell>
          <cell r="K282">
            <v>-22916</v>
          </cell>
        </row>
        <row r="283">
          <cell r="C283" t="str">
            <v xml:space="preserve">                UNIQSTOP PRIVATE LIMITED      -NOIDA</v>
          </cell>
          <cell r="F283">
            <v>135759</v>
          </cell>
          <cell r="G283">
            <v>135759</v>
          </cell>
          <cell r="J283">
            <v>0</v>
          </cell>
          <cell r="K283">
            <v>0</v>
          </cell>
        </row>
        <row r="284">
          <cell r="C284" t="str">
            <v xml:space="preserve">                US APPARELS                   -MUMBAI</v>
          </cell>
          <cell r="D284">
            <v>93452</v>
          </cell>
          <cell r="H284">
            <v>93452</v>
          </cell>
          <cell r="J284">
            <v>-93452</v>
          </cell>
          <cell r="K284">
            <v>-93452</v>
          </cell>
        </row>
        <row r="285">
          <cell r="C285" t="str">
            <v xml:space="preserve">                VISHAL EMPORIUM               -CHAMBA</v>
          </cell>
          <cell r="F285">
            <v>154611</v>
          </cell>
          <cell r="G285">
            <v>154388</v>
          </cell>
          <cell r="H285">
            <v>223</v>
          </cell>
          <cell r="J285">
            <v>-223</v>
          </cell>
          <cell r="K285">
            <v>-223</v>
          </cell>
        </row>
        <row r="286">
          <cell r="C286" t="str">
            <v xml:space="preserve">            DIS. CONSOL SIS/SOR</v>
          </cell>
          <cell r="D286">
            <v>157007</v>
          </cell>
          <cell r="H286">
            <v>157007</v>
          </cell>
          <cell r="J286">
            <v>-157007</v>
          </cell>
          <cell r="K286">
            <v>-157007</v>
          </cell>
        </row>
        <row r="287">
          <cell r="C287" t="str">
            <v xml:space="preserve">                MARUTHI AGENCIES -SIS         -NEW DELHI</v>
          </cell>
          <cell r="D287">
            <v>181077</v>
          </cell>
          <cell r="H287">
            <v>181077</v>
          </cell>
          <cell r="J287">
            <v>-181077</v>
          </cell>
          <cell r="K287">
            <v>-181077</v>
          </cell>
        </row>
        <row r="288">
          <cell r="C288" t="str">
            <v xml:space="preserve">                YUVRAJ                        -AJMER</v>
          </cell>
          <cell r="E288">
            <v>24070</v>
          </cell>
          <cell r="I288">
            <v>24070</v>
          </cell>
          <cell r="J288">
            <v>0</v>
          </cell>
          <cell r="K288">
            <v>24070</v>
          </cell>
        </row>
        <row r="289">
          <cell r="C289" t="str">
            <v xml:space="preserve">            DIST. DIRECT SIS/SOR</v>
          </cell>
          <cell r="D289">
            <v>8815261.6199999992</v>
          </cell>
          <cell r="F289">
            <v>17722230</v>
          </cell>
          <cell r="G289">
            <v>9120875</v>
          </cell>
          <cell r="H289">
            <v>17416616.620000001</v>
          </cell>
          <cell r="J289">
            <v>-17416616.620000001</v>
          </cell>
          <cell r="K289">
            <v>-17416616.620000001</v>
          </cell>
        </row>
        <row r="290">
          <cell r="C290" t="str">
            <v xml:space="preserve">                AHUJA CLOTHIERS PVT LTD       -FARIDABAD</v>
          </cell>
          <cell r="E290">
            <v>15219.19</v>
          </cell>
          <cell r="I290">
            <v>15219.19</v>
          </cell>
          <cell r="J290">
            <v>0</v>
          </cell>
          <cell r="K290">
            <v>15219.19</v>
          </cell>
        </row>
        <row r="291">
          <cell r="C291" t="str">
            <v xml:space="preserve">                AMW LIFESTYLE PVT LTD - FARIDABAD -HARYANA</v>
          </cell>
          <cell r="D291">
            <v>168770.62</v>
          </cell>
          <cell r="H291">
            <v>168770.62</v>
          </cell>
          <cell r="J291">
            <v>-168770.62</v>
          </cell>
          <cell r="K291">
            <v>-168770.62</v>
          </cell>
        </row>
        <row r="292">
          <cell r="C292" t="str">
            <v xml:space="preserve">                ANAND APPARELS (TOWN POINT) - SECTOR 14 -GURGOAN</v>
          </cell>
          <cell r="E292">
            <v>63288.13</v>
          </cell>
          <cell r="I292">
            <v>63288.13</v>
          </cell>
          <cell r="J292">
            <v>0</v>
          </cell>
          <cell r="K292">
            <v>63288.13</v>
          </cell>
        </row>
        <row r="293">
          <cell r="C293" t="str">
            <v xml:space="preserve">                BACHOOMAL COLLECTION       -AGRA -AGRA</v>
          </cell>
          <cell r="F293">
            <v>208883</v>
          </cell>
          <cell r="H293">
            <v>208883</v>
          </cell>
          <cell r="J293">
            <v>-208883</v>
          </cell>
          <cell r="K293">
            <v>-208883</v>
          </cell>
        </row>
        <row r="294">
          <cell r="C294" t="str">
            <v xml:space="preserve">                BACHOOMAL SONS                -AGRA</v>
          </cell>
          <cell r="D294">
            <v>1049479.6299999999</v>
          </cell>
          <cell r="F294">
            <v>1622787</v>
          </cell>
          <cell r="G294">
            <v>1235590</v>
          </cell>
          <cell r="H294">
            <v>1436676.63</v>
          </cell>
          <cell r="J294">
            <v>-1436676.63</v>
          </cell>
          <cell r="K294">
            <v>-1436676.63</v>
          </cell>
        </row>
        <row r="295">
          <cell r="C295" t="str">
            <v xml:space="preserve">                BINDAL ARCADE PVT LTD         -GHAZIABAD</v>
          </cell>
          <cell r="D295">
            <v>253180.58</v>
          </cell>
          <cell r="H295">
            <v>253180.58</v>
          </cell>
          <cell r="J295">
            <v>-253180.58</v>
          </cell>
          <cell r="K295">
            <v>-253180.58</v>
          </cell>
        </row>
        <row r="296">
          <cell r="C296" t="str">
            <v xml:space="preserve">                BOMBAY STORE                  -HALDWANI</v>
          </cell>
          <cell r="D296">
            <v>529143.15</v>
          </cell>
          <cell r="F296">
            <v>720794</v>
          </cell>
          <cell r="G296">
            <v>542954</v>
          </cell>
          <cell r="H296">
            <v>706983.15</v>
          </cell>
          <cell r="J296">
            <v>-706983.15</v>
          </cell>
          <cell r="K296">
            <v>-706983.15</v>
          </cell>
        </row>
        <row r="297">
          <cell r="C297" t="str">
            <v xml:space="preserve">                CHARMS COLLECTIONS PRIVATE LIMITED -PATIALA</v>
          </cell>
          <cell r="F297">
            <v>408243</v>
          </cell>
          <cell r="H297">
            <v>408243</v>
          </cell>
          <cell r="J297">
            <v>-408243</v>
          </cell>
          <cell r="K297">
            <v>-408243</v>
          </cell>
        </row>
        <row r="298">
          <cell r="C298" t="str">
            <v xml:space="preserve">                COMFORT SQUARE                -JAIPUR</v>
          </cell>
          <cell r="D298">
            <v>529748.36</v>
          </cell>
          <cell r="F298">
            <v>1013421</v>
          </cell>
          <cell r="G298">
            <v>343569</v>
          </cell>
          <cell r="H298">
            <v>1199600.3600000001</v>
          </cell>
          <cell r="J298">
            <v>-1199600.3600000001</v>
          </cell>
          <cell r="K298">
            <v>-1199600.3600000001</v>
          </cell>
        </row>
        <row r="299">
          <cell r="C299" t="str">
            <v xml:space="preserve">                ENGLISH CHANNEL CLOTHING      -DELHI</v>
          </cell>
          <cell r="D299">
            <v>290132.28999999998</v>
          </cell>
          <cell r="H299">
            <v>290132.28999999998</v>
          </cell>
          <cell r="J299">
            <v>-290132.28999999998</v>
          </cell>
          <cell r="K299">
            <v>-290132.28999999998</v>
          </cell>
        </row>
        <row r="300">
          <cell r="C300" t="str">
            <v xml:space="preserve">                FASHION ZONE                  -JAIPUR</v>
          </cell>
          <cell r="D300">
            <v>435131</v>
          </cell>
          <cell r="F300">
            <v>1075751</v>
          </cell>
          <cell r="G300">
            <v>276271</v>
          </cell>
          <cell r="H300">
            <v>1234611</v>
          </cell>
          <cell r="J300">
            <v>-1234611</v>
          </cell>
          <cell r="K300">
            <v>-1234611</v>
          </cell>
        </row>
        <row r="301">
          <cell r="C301" t="str">
            <v xml:space="preserve">                FOREVER                       -AMRITSAR</v>
          </cell>
          <cell r="D301">
            <v>1227436.3600000001</v>
          </cell>
          <cell r="F301">
            <v>2089685</v>
          </cell>
          <cell r="G301">
            <v>1707102</v>
          </cell>
          <cell r="H301">
            <v>1610019.36</v>
          </cell>
          <cell r="J301">
            <v>-1610019.36</v>
          </cell>
          <cell r="K301">
            <v>-1610019.36</v>
          </cell>
        </row>
        <row r="302">
          <cell r="C302" t="str">
            <v xml:space="preserve">                GADODIA                       -AVANTIKA</v>
          </cell>
          <cell r="F302">
            <v>892520</v>
          </cell>
          <cell r="G302">
            <v>892520</v>
          </cell>
          <cell r="J302">
            <v>0</v>
          </cell>
          <cell r="K302">
            <v>0</v>
          </cell>
        </row>
        <row r="303">
          <cell r="C303" t="str">
            <v xml:space="preserve">                JMD CLOTHING                  -ROHTAK</v>
          </cell>
          <cell r="D303">
            <v>299201</v>
          </cell>
          <cell r="F303">
            <v>905563</v>
          </cell>
          <cell r="G303">
            <v>343710</v>
          </cell>
          <cell r="H303">
            <v>861054</v>
          </cell>
          <cell r="J303">
            <v>-861054</v>
          </cell>
          <cell r="K303">
            <v>-861054</v>
          </cell>
        </row>
        <row r="304">
          <cell r="C304" t="str">
            <v xml:space="preserve">                JMD CREATIONS-(WARDROBE) (JMD CREATIONS) -ROHTAK</v>
          </cell>
          <cell r="D304">
            <v>472860</v>
          </cell>
          <cell r="G304">
            <v>538794</v>
          </cell>
          <cell r="I304">
            <v>65934</v>
          </cell>
          <cell r="J304">
            <v>0</v>
          </cell>
          <cell r="K304">
            <v>65934</v>
          </cell>
        </row>
        <row r="305">
          <cell r="C305" t="str">
            <v xml:space="preserve">                JSK LIFESTYLE                 -GHAZIABAD</v>
          </cell>
          <cell r="D305">
            <v>41865</v>
          </cell>
          <cell r="H305">
            <v>41865</v>
          </cell>
          <cell r="J305">
            <v>-41865</v>
          </cell>
          <cell r="K305">
            <v>-41865</v>
          </cell>
        </row>
        <row r="306">
          <cell r="C306" t="str">
            <v xml:space="preserve">                KALPANA DRESSES( RANJEETH SINGH RATHORE) -JHANSI</v>
          </cell>
          <cell r="F306">
            <v>328506</v>
          </cell>
          <cell r="H306">
            <v>328506</v>
          </cell>
          <cell r="J306">
            <v>-328506</v>
          </cell>
          <cell r="K306">
            <v>-328506</v>
          </cell>
        </row>
        <row r="307">
          <cell r="C307" t="str">
            <v xml:space="preserve">                KAMBAL GHAR EXCLUSIVE         -VARANASI</v>
          </cell>
          <cell r="D307">
            <v>164966</v>
          </cell>
          <cell r="H307">
            <v>164966</v>
          </cell>
          <cell r="J307">
            <v>-164966</v>
          </cell>
          <cell r="K307">
            <v>-164966</v>
          </cell>
        </row>
        <row r="308">
          <cell r="C308" t="str">
            <v xml:space="preserve">                KANHA INTERNATIONAL           -GHAZIABAD</v>
          </cell>
          <cell r="D308">
            <v>73497</v>
          </cell>
          <cell r="H308">
            <v>73497</v>
          </cell>
          <cell r="J308">
            <v>-73497</v>
          </cell>
          <cell r="K308">
            <v>-73497</v>
          </cell>
        </row>
        <row r="309">
          <cell r="C309" t="str">
            <v xml:space="preserve">                KAPIL AGENCIES                -HARYANA</v>
          </cell>
          <cell r="E309">
            <v>111779.12</v>
          </cell>
          <cell r="I309">
            <v>111779.12</v>
          </cell>
          <cell r="J309">
            <v>0</v>
          </cell>
          <cell r="K309">
            <v>111779.12</v>
          </cell>
        </row>
        <row r="310">
          <cell r="C310" t="str">
            <v xml:space="preserve">                KHALSA COLLECTION             -AJMER</v>
          </cell>
          <cell r="D310">
            <v>380783</v>
          </cell>
          <cell r="F310">
            <v>957261</v>
          </cell>
          <cell r="G310">
            <v>451566</v>
          </cell>
          <cell r="H310">
            <v>886478</v>
          </cell>
          <cell r="J310">
            <v>-886478</v>
          </cell>
          <cell r="K310">
            <v>-886478</v>
          </cell>
        </row>
        <row r="311">
          <cell r="C311" t="str">
            <v xml:space="preserve">                MANGALAM                      -GURGOAN</v>
          </cell>
          <cell r="D311">
            <v>135190</v>
          </cell>
          <cell r="H311">
            <v>135190</v>
          </cell>
          <cell r="J311">
            <v>-135190</v>
          </cell>
          <cell r="K311">
            <v>-135190</v>
          </cell>
        </row>
        <row r="312">
          <cell r="C312" t="str">
            <v xml:space="preserve">                MONALISA STORES PRIVATE LIMITED -JAMMU TAWI</v>
          </cell>
          <cell r="D312">
            <v>621120.09</v>
          </cell>
          <cell r="F312">
            <v>2067297</v>
          </cell>
          <cell r="G312">
            <v>1173408</v>
          </cell>
          <cell r="H312">
            <v>1515009.09</v>
          </cell>
          <cell r="J312">
            <v>-1515009.09</v>
          </cell>
          <cell r="K312">
            <v>-1515009.09</v>
          </cell>
        </row>
        <row r="313">
          <cell r="C313" t="str">
            <v xml:space="preserve">                MRG FASHIONS PRIVATE LIMITED( GOYAL SON) -NEWDELHI</v>
          </cell>
          <cell r="D313">
            <v>926066.79</v>
          </cell>
          <cell r="F313">
            <v>917880</v>
          </cell>
          <cell r="G313">
            <v>810793</v>
          </cell>
          <cell r="H313">
            <v>1033153.79</v>
          </cell>
          <cell r="J313">
            <v>-1033153.79</v>
          </cell>
          <cell r="K313">
            <v>-1033153.79</v>
          </cell>
        </row>
        <row r="314">
          <cell r="C314" t="str">
            <v xml:space="preserve">                OBEROI COLLECTION             -BHATINDA</v>
          </cell>
          <cell r="D314">
            <v>196914</v>
          </cell>
          <cell r="H314">
            <v>196914</v>
          </cell>
          <cell r="J314">
            <v>-196914</v>
          </cell>
          <cell r="K314">
            <v>-196914</v>
          </cell>
        </row>
        <row r="315">
          <cell r="C315" t="str">
            <v xml:space="preserve">                READY STAR GARMENTS           -JHUNJHUNU</v>
          </cell>
          <cell r="E315">
            <v>2242</v>
          </cell>
          <cell r="I315">
            <v>2242</v>
          </cell>
          <cell r="J315">
            <v>0</v>
          </cell>
          <cell r="K315">
            <v>2242</v>
          </cell>
        </row>
        <row r="316">
          <cell r="C316" t="str">
            <v xml:space="preserve">                RIDDHISHA  VENTURE            -DELHI</v>
          </cell>
          <cell r="D316">
            <v>364931.61</v>
          </cell>
          <cell r="H316">
            <v>364931.61</v>
          </cell>
          <cell r="J316">
            <v>-364931.61</v>
          </cell>
          <cell r="K316">
            <v>-364931.61</v>
          </cell>
        </row>
        <row r="317">
          <cell r="C317" t="str">
            <v xml:space="preserve">                RR CLOTHING                   -HALDWANI</v>
          </cell>
          <cell r="D317">
            <v>126387</v>
          </cell>
          <cell r="H317">
            <v>126387</v>
          </cell>
          <cell r="J317">
            <v>-126387</v>
          </cell>
          <cell r="K317">
            <v>-126387</v>
          </cell>
        </row>
        <row r="318">
          <cell r="C318" t="str">
            <v xml:space="preserve">                SANDHYA GARMENTS              -DELHI</v>
          </cell>
          <cell r="D318">
            <v>81323.64</v>
          </cell>
          <cell r="H318">
            <v>81323.64</v>
          </cell>
          <cell r="J318">
            <v>-81323.64</v>
          </cell>
          <cell r="K318">
            <v>-81323.64</v>
          </cell>
        </row>
        <row r="319">
          <cell r="C319" t="str">
            <v xml:space="preserve">                SHEKHAWAT DEPARTMENTAL STORE  -JAIPUR</v>
          </cell>
          <cell r="D319">
            <v>439166</v>
          </cell>
          <cell r="F319">
            <v>1010336</v>
          </cell>
          <cell r="G319">
            <v>292975</v>
          </cell>
          <cell r="H319">
            <v>1156527</v>
          </cell>
          <cell r="J319">
            <v>-1156527</v>
          </cell>
          <cell r="K319">
            <v>-1156527</v>
          </cell>
        </row>
        <row r="320">
          <cell r="C320" t="str">
            <v xml:space="preserve">                SHREE GURUDAS COLLECTION      -RUDRAPUR</v>
          </cell>
          <cell r="E320">
            <v>124876.06</v>
          </cell>
          <cell r="F320">
            <v>122792</v>
          </cell>
          <cell r="I320">
            <v>2084.06</v>
          </cell>
          <cell r="J320">
            <v>0</v>
          </cell>
          <cell r="K320">
            <v>2084.06</v>
          </cell>
        </row>
        <row r="321">
          <cell r="C321" t="str">
            <v xml:space="preserve">                SHYAM RETAIL 1 - SADAR BAZAAR -GURGAON</v>
          </cell>
          <cell r="D321">
            <v>12957</v>
          </cell>
          <cell r="G321">
            <v>12957</v>
          </cell>
          <cell r="J321">
            <v>0</v>
          </cell>
          <cell r="K321">
            <v>0</v>
          </cell>
        </row>
        <row r="322">
          <cell r="C322" t="str">
            <v xml:space="preserve">                SIRS N HERS APPAREL PVT. LTD. -DELHI</v>
          </cell>
          <cell r="D322">
            <v>67740</v>
          </cell>
          <cell r="H322">
            <v>67740</v>
          </cell>
          <cell r="J322">
            <v>-67740</v>
          </cell>
          <cell r="K322">
            <v>-67740</v>
          </cell>
        </row>
        <row r="323">
          <cell r="C323" t="str">
            <v xml:space="preserve">                SWADESHI KHADI TRADERS PRIVATE LIMITED -ALIGARH</v>
          </cell>
          <cell r="D323">
            <v>244676</v>
          </cell>
          <cell r="F323">
            <v>795942</v>
          </cell>
          <cell r="G323">
            <v>167951</v>
          </cell>
          <cell r="H323">
            <v>872667</v>
          </cell>
          <cell r="J323">
            <v>-872667</v>
          </cell>
          <cell r="K323">
            <v>-872667</v>
          </cell>
        </row>
        <row r="324">
          <cell r="C324" t="str">
            <v xml:space="preserve">                VARDHMAN CREATIONS            -DELHI</v>
          </cell>
          <cell r="F324">
            <v>2584569</v>
          </cell>
          <cell r="G324">
            <v>330715</v>
          </cell>
          <cell r="H324">
            <v>2253854</v>
          </cell>
          <cell r="J324">
            <v>-2253854</v>
          </cell>
          <cell r="K324">
            <v>-2253854</v>
          </cell>
        </row>
        <row r="325">
          <cell r="C325" t="str">
            <v xml:space="preserve">            DISTRIBUTORS</v>
          </cell>
          <cell r="D325">
            <v>23127642.25</v>
          </cell>
          <cell r="F325">
            <v>50749883.789999999</v>
          </cell>
          <cell r="G325">
            <v>41849623.579999998</v>
          </cell>
          <cell r="H325">
            <v>32027902.460000001</v>
          </cell>
          <cell r="J325">
            <v>-32027902.460000001</v>
          </cell>
          <cell r="K325">
            <v>-32027902.460000001</v>
          </cell>
        </row>
        <row r="326">
          <cell r="C326" t="str">
            <v xml:space="preserve">                A R CLOTHING CO               -ZIRAKPUR</v>
          </cell>
          <cell r="D326">
            <v>335963</v>
          </cell>
          <cell r="F326">
            <v>560117</v>
          </cell>
          <cell r="G326">
            <v>433474</v>
          </cell>
          <cell r="H326">
            <v>462606</v>
          </cell>
          <cell r="J326">
            <v>-462606</v>
          </cell>
          <cell r="K326">
            <v>-462606</v>
          </cell>
        </row>
        <row r="327">
          <cell r="C327" t="str">
            <v xml:space="preserve">                AADINATH AGENCIES             -INDORE</v>
          </cell>
          <cell r="D327">
            <v>698687</v>
          </cell>
          <cell r="F327">
            <v>2487381</v>
          </cell>
          <cell r="G327">
            <v>957165</v>
          </cell>
          <cell r="H327">
            <v>2228903</v>
          </cell>
          <cell r="J327">
            <v>-2228903</v>
          </cell>
          <cell r="K327">
            <v>-2228903</v>
          </cell>
        </row>
        <row r="328">
          <cell r="C328" t="str">
            <v xml:space="preserve">                AADINATH AGENCIES - SAMPLES   -INDORE</v>
          </cell>
          <cell r="D328">
            <v>23218</v>
          </cell>
          <cell r="F328">
            <v>134174</v>
          </cell>
          <cell r="G328">
            <v>134174</v>
          </cell>
          <cell r="H328">
            <v>23218</v>
          </cell>
          <cell r="J328">
            <v>-23218</v>
          </cell>
          <cell r="K328">
            <v>-23218</v>
          </cell>
        </row>
        <row r="329">
          <cell r="C329" t="str">
            <v xml:space="preserve">                ACE CLOTHING                  -NOIDA</v>
          </cell>
          <cell r="D329">
            <v>2366974.46</v>
          </cell>
          <cell r="F329">
            <v>2446065</v>
          </cell>
          <cell r="G329">
            <v>2529327.91</v>
          </cell>
          <cell r="H329">
            <v>2283711.5499999998</v>
          </cell>
          <cell r="J329">
            <v>-2283711.5499999998</v>
          </cell>
          <cell r="K329">
            <v>-2283711.5499999998</v>
          </cell>
        </row>
        <row r="330">
          <cell r="C330" t="str">
            <v xml:space="preserve">                ACE CLOTHING (SAMPLES)        -NOIDA</v>
          </cell>
          <cell r="D330">
            <v>1091561.02</v>
          </cell>
          <cell r="F330">
            <v>416407</v>
          </cell>
          <cell r="G330">
            <v>284967</v>
          </cell>
          <cell r="H330">
            <v>1223001.02</v>
          </cell>
          <cell r="J330">
            <v>-1223001.02</v>
          </cell>
          <cell r="K330">
            <v>-1223001.02</v>
          </cell>
        </row>
        <row r="331">
          <cell r="C331" t="str">
            <v xml:space="preserve">                ALEKH APPARELS                -GUWAHATI</v>
          </cell>
          <cell r="D331">
            <v>2184370</v>
          </cell>
          <cell r="F331">
            <v>8568465</v>
          </cell>
          <cell r="G331">
            <v>8978909</v>
          </cell>
          <cell r="H331">
            <v>1773926</v>
          </cell>
          <cell r="J331">
            <v>-1773926</v>
          </cell>
          <cell r="K331">
            <v>-1773926</v>
          </cell>
        </row>
        <row r="332">
          <cell r="C332" t="str">
            <v xml:space="preserve">                ALTO ENTERPRISES              -MUMBAI</v>
          </cell>
          <cell r="D332">
            <v>611607.15</v>
          </cell>
          <cell r="F332">
            <v>2551038</v>
          </cell>
          <cell r="G332">
            <v>2637731.7000000002</v>
          </cell>
          <cell r="H332">
            <v>524913.44999999995</v>
          </cell>
          <cell r="J332">
            <v>-524913.44999999995</v>
          </cell>
          <cell r="K332">
            <v>-524913.44999999995</v>
          </cell>
        </row>
        <row r="333">
          <cell r="C333" t="str">
            <v xml:space="preserve">                AMBALA SALES DEPOT            -GURGOAN</v>
          </cell>
          <cell r="D333">
            <v>0.1</v>
          </cell>
          <cell r="H333">
            <v>0.1</v>
          </cell>
          <cell r="J333">
            <v>-0.1</v>
          </cell>
          <cell r="K333">
            <v>-0.1</v>
          </cell>
        </row>
        <row r="334">
          <cell r="C334" t="str">
            <v xml:space="preserve">                AMIT CLOTHING                 -CHENNAI</v>
          </cell>
          <cell r="D334">
            <v>5068</v>
          </cell>
          <cell r="H334">
            <v>5068</v>
          </cell>
          <cell r="J334">
            <v>-5068</v>
          </cell>
          <cell r="K334">
            <v>-5068</v>
          </cell>
        </row>
        <row r="335">
          <cell r="C335" t="str">
            <v xml:space="preserve">                AMIT ENTERPRISES              -RANCHI</v>
          </cell>
          <cell r="D335">
            <v>14750</v>
          </cell>
          <cell r="F335">
            <v>101005</v>
          </cell>
          <cell r="H335">
            <v>115755</v>
          </cell>
          <cell r="J335">
            <v>-115755</v>
          </cell>
          <cell r="K335">
            <v>-115755</v>
          </cell>
        </row>
        <row r="336">
          <cell r="C336" t="str">
            <v xml:space="preserve">                AMP .CORP -SAMPLES            -AHMEDABAD</v>
          </cell>
          <cell r="D336">
            <v>13055</v>
          </cell>
          <cell r="H336">
            <v>13055</v>
          </cell>
          <cell r="J336">
            <v>-13055</v>
          </cell>
          <cell r="K336">
            <v>-13055</v>
          </cell>
        </row>
        <row r="337">
          <cell r="C337" t="str">
            <v xml:space="preserve">                DEV GARMENTS                  -PUNE</v>
          </cell>
          <cell r="F337">
            <v>989013</v>
          </cell>
          <cell r="G337">
            <v>200005</v>
          </cell>
          <cell r="H337">
            <v>789008</v>
          </cell>
          <cell r="J337">
            <v>-789008</v>
          </cell>
          <cell r="K337">
            <v>-789008</v>
          </cell>
        </row>
        <row r="338">
          <cell r="C338" t="str">
            <v xml:space="preserve">                DEV GARMENTS-SAMPLES          -PUNE</v>
          </cell>
          <cell r="F338">
            <v>594938.56999999995</v>
          </cell>
          <cell r="G338">
            <v>502754</v>
          </cell>
          <cell r="H338">
            <v>92184.57</v>
          </cell>
          <cell r="J338">
            <v>-92184.57</v>
          </cell>
          <cell r="K338">
            <v>-92184.57</v>
          </cell>
        </row>
        <row r="339">
          <cell r="C339" t="str">
            <v xml:space="preserve">                KS SELECTIONS PRIVATE LIMITED -DELHI</v>
          </cell>
          <cell r="D339">
            <v>2048684.49</v>
          </cell>
          <cell r="F339">
            <v>1957893</v>
          </cell>
          <cell r="G339">
            <v>2932489.49</v>
          </cell>
          <cell r="H339">
            <v>1074088</v>
          </cell>
          <cell r="J339">
            <v>-1074088</v>
          </cell>
          <cell r="K339">
            <v>-1074088</v>
          </cell>
        </row>
        <row r="340">
          <cell r="C340" t="str">
            <v xml:space="preserve">                KUMAR CLOTHING CO             -LUDHIANA</v>
          </cell>
          <cell r="D340">
            <v>223577</v>
          </cell>
          <cell r="F340">
            <v>1258614</v>
          </cell>
          <cell r="G340">
            <v>1040769.38</v>
          </cell>
          <cell r="H340">
            <v>441421.62</v>
          </cell>
          <cell r="J340">
            <v>-441421.62</v>
          </cell>
          <cell r="K340">
            <v>-441421.62</v>
          </cell>
        </row>
        <row r="341">
          <cell r="C341" t="str">
            <v xml:space="preserve">                LIBERTY MARKETERS             -ERNAKULAM</v>
          </cell>
          <cell r="D341">
            <v>206664</v>
          </cell>
          <cell r="F341">
            <v>2295795</v>
          </cell>
          <cell r="G341">
            <v>966879</v>
          </cell>
          <cell r="H341">
            <v>1535580</v>
          </cell>
          <cell r="J341">
            <v>-1535580</v>
          </cell>
          <cell r="K341">
            <v>-1535580</v>
          </cell>
        </row>
        <row r="342">
          <cell r="C342" t="str">
            <v xml:space="preserve">                MONCHER COLLECTION            -LUDHIANA</v>
          </cell>
          <cell r="D342">
            <v>1107196.5</v>
          </cell>
          <cell r="G342">
            <v>50000</v>
          </cell>
          <cell r="H342">
            <v>1057196.5</v>
          </cell>
          <cell r="J342">
            <v>-1057196.5</v>
          </cell>
          <cell r="K342">
            <v>-1057196.5</v>
          </cell>
        </row>
        <row r="343">
          <cell r="C343" t="str">
            <v xml:space="preserve">                NATH JI AGENCIES              -LUCKNOW</v>
          </cell>
          <cell r="D343">
            <v>113694</v>
          </cell>
          <cell r="G343">
            <v>113694</v>
          </cell>
          <cell r="J343">
            <v>0</v>
          </cell>
          <cell r="K343">
            <v>0</v>
          </cell>
        </row>
        <row r="344">
          <cell r="C344" t="str">
            <v xml:space="preserve">                PANCHAJANYA FASHIONS PVT LTD  -BENGALURU</v>
          </cell>
          <cell r="D344">
            <v>161869</v>
          </cell>
          <cell r="F344">
            <v>2885034</v>
          </cell>
          <cell r="G344">
            <v>1798924</v>
          </cell>
          <cell r="H344">
            <v>1247979</v>
          </cell>
          <cell r="J344">
            <v>-1247979</v>
          </cell>
          <cell r="K344">
            <v>-1247979</v>
          </cell>
        </row>
        <row r="345">
          <cell r="C345" t="str">
            <v xml:space="preserve">                PANCHAJANYA FASHIONS PVT LTD - SAMPLES -BANAGLORE</v>
          </cell>
          <cell r="D345">
            <v>296357</v>
          </cell>
          <cell r="F345">
            <v>154821</v>
          </cell>
          <cell r="G345">
            <v>367042</v>
          </cell>
          <cell r="H345">
            <v>84136</v>
          </cell>
          <cell r="J345">
            <v>-84136</v>
          </cell>
          <cell r="K345">
            <v>-84136</v>
          </cell>
        </row>
        <row r="346">
          <cell r="C346" t="str">
            <v xml:space="preserve">                PICASSO INTERNATIONAL         -PATNA</v>
          </cell>
          <cell r="F346">
            <v>1942820</v>
          </cell>
          <cell r="G346">
            <v>144528</v>
          </cell>
          <cell r="H346">
            <v>1798292</v>
          </cell>
          <cell r="J346">
            <v>-1798292</v>
          </cell>
          <cell r="K346">
            <v>-1798292</v>
          </cell>
        </row>
        <row r="347">
          <cell r="C347" t="str">
            <v xml:space="preserve">                PICASSO INTERNATIONAL SAMPLES -PATNA</v>
          </cell>
          <cell r="F347">
            <v>395934</v>
          </cell>
          <cell r="H347">
            <v>395934</v>
          </cell>
          <cell r="J347">
            <v>-395934</v>
          </cell>
          <cell r="K347">
            <v>-395934</v>
          </cell>
        </row>
        <row r="348">
          <cell r="C348" t="str">
            <v xml:space="preserve">                PIONEER AGENCIES              -LUDHIANA</v>
          </cell>
          <cell r="D348">
            <v>3366204.65</v>
          </cell>
          <cell r="H348">
            <v>3366204.65</v>
          </cell>
          <cell r="J348">
            <v>-3366204.65</v>
          </cell>
          <cell r="K348">
            <v>-3366204.65</v>
          </cell>
        </row>
        <row r="349">
          <cell r="C349" t="str">
            <v xml:space="preserve">                PRISHA APPARELS               -JAMMU TAWI</v>
          </cell>
          <cell r="D349">
            <v>2454762</v>
          </cell>
          <cell r="F349">
            <v>5125976</v>
          </cell>
          <cell r="G349">
            <v>4183635</v>
          </cell>
          <cell r="H349">
            <v>3397103</v>
          </cell>
          <cell r="J349">
            <v>-3397103</v>
          </cell>
          <cell r="K349">
            <v>-3397103</v>
          </cell>
        </row>
        <row r="350">
          <cell r="C350" t="str">
            <v xml:space="preserve">                R.M DISTRIBUTORS -SAMPLES     -PUNE</v>
          </cell>
          <cell r="E350">
            <v>19390</v>
          </cell>
          <cell r="I350">
            <v>19390</v>
          </cell>
          <cell r="J350">
            <v>0</v>
          </cell>
          <cell r="K350">
            <v>19390</v>
          </cell>
        </row>
        <row r="351">
          <cell r="C351" t="str">
            <v xml:space="preserve">                S HARLALKA                    -KOLKATTA</v>
          </cell>
          <cell r="D351">
            <v>2033176</v>
          </cell>
          <cell r="F351">
            <v>6508723</v>
          </cell>
          <cell r="G351">
            <v>5339558</v>
          </cell>
          <cell r="H351">
            <v>3202341</v>
          </cell>
          <cell r="J351">
            <v>-3202341</v>
          </cell>
          <cell r="K351">
            <v>-3202341</v>
          </cell>
        </row>
        <row r="352">
          <cell r="C352" t="str">
            <v xml:space="preserve">                S.E ENTERPRISES               -PATNA</v>
          </cell>
          <cell r="D352">
            <v>117534</v>
          </cell>
          <cell r="F352">
            <v>300340.21999999997</v>
          </cell>
          <cell r="G352">
            <v>621379</v>
          </cell>
          <cell r="I352">
            <v>203504.78</v>
          </cell>
          <cell r="J352">
            <v>0</v>
          </cell>
          <cell r="K352">
            <v>203504.78</v>
          </cell>
        </row>
        <row r="353">
          <cell r="C353" t="str">
            <v xml:space="preserve">                SHAKUNTLAM APPARELS           -JAIPUR</v>
          </cell>
          <cell r="D353">
            <v>608226</v>
          </cell>
          <cell r="F353">
            <v>4520738</v>
          </cell>
          <cell r="G353">
            <v>2951069.1</v>
          </cell>
          <cell r="H353">
            <v>2177894.9</v>
          </cell>
          <cell r="J353">
            <v>-2177894.9</v>
          </cell>
          <cell r="K353">
            <v>-2177894.9</v>
          </cell>
        </row>
        <row r="354">
          <cell r="C354" t="str">
            <v xml:space="preserve">                SHAKUNTLAM APPARELS- SAMPELS  -JAIPUR</v>
          </cell>
          <cell r="F354">
            <v>550989</v>
          </cell>
          <cell r="G354">
            <v>550989</v>
          </cell>
          <cell r="J354">
            <v>0</v>
          </cell>
          <cell r="K354">
            <v>0</v>
          </cell>
        </row>
        <row r="355">
          <cell r="C355" t="str">
            <v xml:space="preserve">                SKR AGENCIES                  -LUCKNOW</v>
          </cell>
          <cell r="D355">
            <v>848091</v>
          </cell>
          <cell r="G355">
            <v>563823</v>
          </cell>
          <cell r="H355">
            <v>284268</v>
          </cell>
          <cell r="J355">
            <v>-284268</v>
          </cell>
          <cell r="K355">
            <v>-284268</v>
          </cell>
        </row>
        <row r="356">
          <cell r="C356" t="str">
            <v xml:space="preserve">                SONU AGENCIES ( CHANDIGARH )  -CHANDIGARH</v>
          </cell>
          <cell r="D356">
            <v>2215743.88</v>
          </cell>
          <cell r="F356">
            <v>3930145</v>
          </cell>
          <cell r="G356">
            <v>3493917</v>
          </cell>
          <cell r="H356">
            <v>2651971.88</v>
          </cell>
          <cell r="J356">
            <v>-2651971.88</v>
          </cell>
          <cell r="K356">
            <v>-2651971.88</v>
          </cell>
        </row>
        <row r="357">
          <cell r="C357" t="str">
            <v xml:space="preserve">                SRI RAMA AGENCIES- SAMPLES    -HYDERABAD CITY</v>
          </cell>
          <cell r="E357">
            <v>1</v>
          </cell>
          <cell r="F357">
            <v>73458</v>
          </cell>
          <cell r="G357">
            <v>72420</v>
          </cell>
          <cell r="H357">
            <v>1037</v>
          </cell>
          <cell r="J357">
            <v>-1037</v>
          </cell>
          <cell r="K357">
            <v>-1037</v>
          </cell>
        </row>
        <row r="358">
          <cell r="C358" t="str">
            <v xml:space="preserve">            E B O</v>
          </cell>
          <cell r="D358">
            <v>60200.160000000003</v>
          </cell>
          <cell r="F358">
            <v>868329.77</v>
          </cell>
          <cell r="G358">
            <v>887108.93</v>
          </cell>
          <cell r="H358">
            <v>41421</v>
          </cell>
          <cell r="J358">
            <v>-41421</v>
          </cell>
          <cell r="K358">
            <v>-41421</v>
          </cell>
        </row>
        <row r="359">
          <cell r="C359" t="str">
            <v xml:space="preserve">                CASH SALES - COSMOS MALL- SILLIGURI STORE                                                           </v>
          </cell>
          <cell r="D359">
            <v>16974</v>
          </cell>
          <cell r="F359">
            <v>416746</v>
          </cell>
          <cell r="G359">
            <v>422643</v>
          </cell>
          <cell r="H359">
            <v>11077</v>
          </cell>
          <cell r="J359">
            <v>-11077</v>
          </cell>
          <cell r="K359">
            <v>-11077</v>
          </cell>
        </row>
        <row r="360">
          <cell r="C360" t="str">
            <v xml:space="preserve">                COSMOS STORE SILLIGURI        -SILIGURI</v>
          </cell>
          <cell r="D360">
            <v>17680.16</v>
          </cell>
          <cell r="G360">
            <v>17680.16</v>
          </cell>
          <cell r="J360">
            <v>0</v>
          </cell>
          <cell r="K360">
            <v>0</v>
          </cell>
        </row>
        <row r="361">
          <cell r="C361" t="str">
            <v xml:space="preserve">                OM ENTERPRISES                -BANGALORE</v>
          </cell>
          <cell r="D361">
            <v>25546</v>
          </cell>
          <cell r="H361">
            <v>25546</v>
          </cell>
          <cell r="J361">
            <v>-25546</v>
          </cell>
          <cell r="K361">
            <v>-25546</v>
          </cell>
        </row>
        <row r="362">
          <cell r="C362" t="str">
            <v xml:space="preserve">                TID-63092609 CARD SETTLEMENT-COSMOS MALL SILIGUDI                                                   </v>
          </cell>
          <cell r="F362">
            <v>226507</v>
          </cell>
          <cell r="G362">
            <v>226507</v>
          </cell>
          <cell r="J362">
            <v>0</v>
          </cell>
          <cell r="K362">
            <v>0</v>
          </cell>
        </row>
        <row r="363">
          <cell r="C363" t="str">
            <v xml:space="preserve">                UPI SETTLEMENT-CCB819 - COSMOS STORE (UPI SALES - HDFC BANK - 00412320001421)                       </v>
          </cell>
          <cell r="F363">
            <v>225076.77</v>
          </cell>
          <cell r="G363">
            <v>220278.77</v>
          </cell>
          <cell r="H363">
            <v>4798</v>
          </cell>
          <cell r="J363">
            <v>-4798</v>
          </cell>
          <cell r="K363">
            <v>-4798</v>
          </cell>
        </row>
        <row r="364">
          <cell r="C364" t="str">
            <v xml:space="preserve">            EXPORTS</v>
          </cell>
          <cell r="D364">
            <v>13989.33</v>
          </cell>
          <cell r="F364">
            <v>1130887.02</v>
          </cell>
          <cell r="G364">
            <v>1127165.08</v>
          </cell>
          <cell r="H364">
            <v>17711.27</v>
          </cell>
          <cell r="J364">
            <v>-17711.27</v>
          </cell>
          <cell r="K364">
            <v>-17711.27</v>
          </cell>
        </row>
        <row r="365">
          <cell r="C365" t="str">
            <v xml:space="preserve">                HAJO-STRICK GMBH                                                                                    </v>
          </cell>
          <cell r="D365">
            <v>813.83</v>
          </cell>
          <cell r="H365">
            <v>813.83</v>
          </cell>
          <cell r="J365">
            <v>-813.83</v>
          </cell>
          <cell r="K365">
            <v>-813.83</v>
          </cell>
        </row>
        <row r="366">
          <cell r="C366" t="str">
            <v xml:space="preserve">                INDKOBSFORENINGEN AF 1964 AMBA -GREENS BORO</v>
          </cell>
          <cell r="E366">
            <v>1222.94</v>
          </cell>
          <cell r="F366">
            <v>606300.02</v>
          </cell>
          <cell r="G366">
            <v>605077.07999999996</v>
          </cell>
          <cell r="J366">
            <v>0</v>
          </cell>
          <cell r="K366">
            <v>0</v>
          </cell>
        </row>
        <row r="367">
          <cell r="C367" t="str">
            <v xml:space="preserve">                KONTOOR US LLC                -GREENS BORO</v>
          </cell>
          <cell r="D367">
            <v>1717</v>
          </cell>
          <cell r="H367">
            <v>1717</v>
          </cell>
          <cell r="J367">
            <v>-1717</v>
          </cell>
          <cell r="K367">
            <v>-1717</v>
          </cell>
        </row>
        <row r="368">
          <cell r="C368" t="str">
            <v xml:space="preserve">                KONTOOR US LLC - DALLAS       -DALLAS</v>
          </cell>
          <cell r="D368">
            <v>2620</v>
          </cell>
          <cell r="H368">
            <v>2620</v>
          </cell>
          <cell r="J368">
            <v>-2620</v>
          </cell>
          <cell r="K368">
            <v>-2620</v>
          </cell>
        </row>
        <row r="369">
          <cell r="C369" t="str">
            <v xml:space="preserve">                KONTOOR US LLC (EL PASO)      -EL PASO</v>
          </cell>
          <cell r="D369">
            <v>4737.4399999999996</v>
          </cell>
          <cell r="H369">
            <v>4737.4399999999996</v>
          </cell>
          <cell r="J369">
            <v>-4737.4399999999996</v>
          </cell>
          <cell r="K369">
            <v>-4737.4399999999996</v>
          </cell>
        </row>
        <row r="370">
          <cell r="C370" t="str">
            <v xml:space="preserve">                LEE WRANGLER INTERNATIONAL SAGL - USA EUROPE CHINA -CHINA</v>
          </cell>
          <cell r="D370">
            <v>7823</v>
          </cell>
          <cell r="H370">
            <v>7823</v>
          </cell>
          <cell r="J370">
            <v>-7823</v>
          </cell>
          <cell r="K370">
            <v>-7823</v>
          </cell>
        </row>
        <row r="371">
          <cell r="C371" t="str">
            <v xml:space="preserve">                SYNERGY TRADERS               -KATHMANDU</v>
          </cell>
          <cell r="E371">
            <v>2499</v>
          </cell>
          <cell r="F371">
            <v>524587</v>
          </cell>
          <cell r="G371">
            <v>522088</v>
          </cell>
          <cell r="J371">
            <v>0</v>
          </cell>
          <cell r="K371">
            <v>0</v>
          </cell>
        </row>
        <row r="372">
          <cell r="C372" t="str">
            <v xml:space="preserve">            L F S - S O R</v>
          </cell>
          <cell r="D372">
            <v>105361241</v>
          </cell>
          <cell r="F372">
            <v>71503810.849999994</v>
          </cell>
          <cell r="G372">
            <v>78809201.469999999</v>
          </cell>
          <cell r="H372">
            <v>98055850.379999995</v>
          </cell>
          <cell r="J372">
            <v>-98055850.379999995</v>
          </cell>
          <cell r="K372">
            <v>-98055850.379999995</v>
          </cell>
        </row>
        <row r="373">
          <cell r="C373" t="str">
            <v xml:space="preserve">                BRAND FACTORY</v>
          </cell>
          <cell r="D373">
            <v>22999088.32</v>
          </cell>
          <cell r="H373">
            <v>22999088.32</v>
          </cell>
          <cell r="J373">
            <v>-22999088.32</v>
          </cell>
          <cell r="K373">
            <v>-22999088.32</v>
          </cell>
        </row>
        <row r="374">
          <cell r="C374" t="str">
            <v xml:space="preserve">                    BRAND FACTORY - FUTURE LIFESTYLE FASHION LTD  - RAJA BAZAAR (303) -PATNA</v>
          </cell>
          <cell r="D374">
            <v>941556.83</v>
          </cell>
          <cell r="H374">
            <v>941556.83</v>
          </cell>
          <cell r="J374">
            <v>-941556.83</v>
          </cell>
          <cell r="K374">
            <v>-941556.83</v>
          </cell>
        </row>
        <row r="375">
          <cell r="C375" t="str">
            <v xml:space="preserve">                    BRAND FACTORY - FUTURE LIFESTYLE FASHION LTD - ABIDS -MAHABOOBNAGAR</v>
          </cell>
          <cell r="D375">
            <v>286794.03999999998</v>
          </cell>
          <cell r="H375">
            <v>286794.03999999998</v>
          </cell>
          <cell r="J375">
            <v>-286794.03999999998</v>
          </cell>
          <cell r="K375">
            <v>-286794.03999999998</v>
          </cell>
        </row>
        <row r="376">
          <cell r="C376" t="str">
            <v xml:space="preserve">                    BRAND FACTORY - FUTURE LIFESTYLE FASHION LTD - ALLAHABAD - UP (STORE CODE 0389) -ALLAHABAD</v>
          </cell>
          <cell r="D376">
            <v>661488.96</v>
          </cell>
          <cell r="H376">
            <v>661488.96</v>
          </cell>
          <cell r="J376">
            <v>-661488.96</v>
          </cell>
          <cell r="K376">
            <v>-661488.96</v>
          </cell>
        </row>
        <row r="377">
          <cell r="C377" t="str">
            <v xml:space="preserve">                    BRAND FACTORY - FUTURE LIFESTYLE FASHION LTD - CELEBRATION MALL- AMRITSAR (STORE CODE 0396)-AMRISTAR</v>
          </cell>
          <cell r="D377">
            <v>755282.77</v>
          </cell>
          <cell r="H377">
            <v>755282.77</v>
          </cell>
          <cell r="J377">
            <v>-755282.77</v>
          </cell>
          <cell r="K377">
            <v>-755282.77</v>
          </cell>
        </row>
        <row r="378">
          <cell r="C378" t="str">
            <v xml:space="preserve">                    BRAND FACTORY - FUTURE LIFESTYLE FASHION LTD - COSMOS MALL - ZIRAKPUR -AMBALA</v>
          </cell>
          <cell r="D378">
            <v>1195920.97</v>
          </cell>
          <cell r="H378">
            <v>1195920.97</v>
          </cell>
          <cell r="J378">
            <v>-1195920.97</v>
          </cell>
          <cell r="K378">
            <v>-1195920.97</v>
          </cell>
        </row>
        <row r="379">
          <cell r="C379" t="str">
            <v xml:space="preserve">                    BRAND FACTORY - FUTURE LIFESTYLE FASHION LTD - DEHRADUN-DARSHANI TOWERS(342) -HALDWANI</v>
          </cell>
          <cell r="D379">
            <v>14334.47</v>
          </cell>
          <cell r="H379">
            <v>14334.47</v>
          </cell>
          <cell r="J379">
            <v>-14334.47</v>
          </cell>
          <cell r="K379">
            <v>-14334.47</v>
          </cell>
        </row>
        <row r="380">
          <cell r="C380" t="str">
            <v xml:space="preserve">                    BRAND FACTORY - FUTURE LIFESTYLE FASHION LTD - DELHI RAJOURI -DELHI</v>
          </cell>
          <cell r="D380">
            <v>2690.61</v>
          </cell>
          <cell r="H380">
            <v>2690.61</v>
          </cell>
          <cell r="J380">
            <v>-2690.61</v>
          </cell>
          <cell r="K380">
            <v>-2690.61</v>
          </cell>
        </row>
        <row r="381">
          <cell r="C381" t="str">
            <v xml:space="preserve">                    BRAND FACTORY - FUTURE LIFESTYLE FASHION LTD - DILSUKHNAGAR- HYDERABAD (STORE CODE 326)   -HYDERABAD</v>
          </cell>
          <cell r="D381">
            <v>1419637.39</v>
          </cell>
          <cell r="H381">
            <v>1419637.39</v>
          </cell>
          <cell r="J381">
            <v>-1419637.39</v>
          </cell>
          <cell r="K381">
            <v>-1419637.39</v>
          </cell>
        </row>
        <row r="382">
          <cell r="C382" t="str">
            <v xml:space="preserve">                    BRAND FACTORY - FUTURE LIFESTYLE FASHION LTD - JAMMU (STORE CODE 0313) -JAMMU &amp; KASHMIR</v>
          </cell>
          <cell r="D382">
            <v>1718358.1</v>
          </cell>
          <cell r="H382">
            <v>1718358.1</v>
          </cell>
          <cell r="J382">
            <v>-1718358.1</v>
          </cell>
          <cell r="K382">
            <v>-1718358.1</v>
          </cell>
        </row>
        <row r="383">
          <cell r="C383" t="str">
            <v xml:space="preserve">                    BRAND FACTORY - FUTURE LIFESTYLE FASHION LTD - -KANAKPURA - BANGALORE (STORE CODE 0431)   -BANAGLORE</v>
          </cell>
          <cell r="D383">
            <v>629358.25</v>
          </cell>
          <cell r="H383">
            <v>629358.25</v>
          </cell>
          <cell r="J383">
            <v>-629358.25</v>
          </cell>
          <cell r="K383">
            <v>-629358.25</v>
          </cell>
        </row>
        <row r="384">
          <cell r="C384" t="str">
            <v xml:space="preserve">                    BRAND FACTORY - FUTURE LIFESTYLE FASHION LTD - KUKATPALLY-HYDERABAD (STORE CODE 0446)     -HYDERABAD</v>
          </cell>
          <cell r="D384">
            <v>1415949.97</v>
          </cell>
          <cell r="H384">
            <v>1415949.97</v>
          </cell>
          <cell r="J384">
            <v>-1415949.97</v>
          </cell>
          <cell r="K384">
            <v>-1415949.97</v>
          </cell>
        </row>
        <row r="385">
          <cell r="C385" t="str">
            <v xml:space="preserve">                    BRAND FACTORY - FUTURE LIFESTYLE FASHION LTD - LIG-INDORE (STORE CODE 2488) -INDRE</v>
          </cell>
          <cell r="D385">
            <v>800925</v>
          </cell>
          <cell r="H385">
            <v>800925</v>
          </cell>
          <cell r="J385">
            <v>-800925</v>
          </cell>
          <cell r="K385">
            <v>-800925</v>
          </cell>
        </row>
        <row r="386">
          <cell r="C386" t="str">
            <v xml:space="preserve">                    BRAND FACTORY - FUTURE LIFESTYLE FASHION LTD - MARATHAHALLI (2409) -BANGALORE</v>
          </cell>
          <cell r="D386">
            <v>309374.58</v>
          </cell>
          <cell r="H386">
            <v>309374.58</v>
          </cell>
          <cell r="J386">
            <v>-309374.58</v>
          </cell>
          <cell r="K386">
            <v>-309374.58</v>
          </cell>
        </row>
        <row r="387">
          <cell r="C387" t="str">
            <v xml:space="preserve">                    BRAND FACTORY - FUTURE LIFESTYLE FASHION LTD - PALLIKARANAI-CHENNAI (STORE CODE 0395)       -CHENNAI</v>
          </cell>
          <cell r="D387">
            <v>793081.02</v>
          </cell>
          <cell r="H387">
            <v>793081.02</v>
          </cell>
          <cell r="J387">
            <v>-793081.02</v>
          </cell>
          <cell r="K387">
            <v>-793081.02</v>
          </cell>
        </row>
        <row r="388">
          <cell r="C388" t="str">
            <v xml:space="preserve">                    BRAND FACTORY - FUTURE LIFESTYLE FASHION LTD - RAJKOT- GUJRAT (STORE CODE 0316) -GUJRAT</v>
          </cell>
          <cell r="D388">
            <v>1246079.67</v>
          </cell>
          <cell r="H388">
            <v>1246079.67</v>
          </cell>
          <cell r="J388">
            <v>-1246079.67</v>
          </cell>
          <cell r="K388">
            <v>-1246079.67</v>
          </cell>
        </row>
        <row r="389">
          <cell r="C389" t="str">
            <v xml:space="preserve">                    BRAND FACTORY - FUTURE LIFESTYLE FASHION LTD - SALEM -SALEM</v>
          </cell>
          <cell r="D389">
            <v>1004293.96</v>
          </cell>
          <cell r="H389">
            <v>1004293.96</v>
          </cell>
          <cell r="J389">
            <v>-1004293.96</v>
          </cell>
          <cell r="K389">
            <v>-1004293.96</v>
          </cell>
        </row>
        <row r="390">
          <cell r="C390" t="str">
            <v xml:space="preserve">                    BRAND FACTORY - FUTURE LIFESTYLE FASHION LTD - SARJAPURA (STORE CODE 0393) -BANAGLORE</v>
          </cell>
          <cell r="D390">
            <v>22430.15</v>
          </cell>
          <cell r="H390">
            <v>22430.15</v>
          </cell>
          <cell r="J390">
            <v>-22430.15</v>
          </cell>
          <cell r="K390">
            <v>-22430.15</v>
          </cell>
        </row>
        <row r="391">
          <cell r="C391" t="str">
            <v xml:space="preserve">                    BRAND FACTORY - FUTURE LIFESTYLE FASHION LTD - SILIGURI-S F ROAD (348) -SILIGURI</v>
          </cell>
          <cell r="D391">
            <v>1214245.1100000001</v>
          </cell>
          <cell r="H391">
            <v>1214245.1100000001</v>
          </cell>
          <cell r="J391">
            <v>-1214245.1100000001</v>
          </cell>
          <cell r="K391">
            <v>-1214245.1100000001</v>
          </cell>
        </row>
        <row r="392">
          <cell r="C392" t="str">
            <v xml:space="preserve">                    BRAND FACTORY - FUTURE LIFESTYLE FASHION LTD - SUNNY TRADE CENTRE- JAIPUR (STORE CODE 0309)  -JAIPUR</v>
          </cell>
          <cell r="D392">
            <v>1951593.94</v>
          </cell>
          <cell r="H392">
            <v>1951593.94</v>
          </cell>
          <cell r="J392">
            <v>-1951593.94</v>
          </cell>
          <cell r="K392">
            <v>-1951593.94</v>
          </cell>
        </row>
        <row r="393">
          <cell r="C393" t="str">
            <v xml:space="preserve">                    BRAND FACTORY - FUTURE LIFESTYLE FASHION LTD - SURAT VIP ROAD  (STORE CODE 0311) -SURAT</v>
          </cell>
          <cell r="D393">
            <v>617482.31000000006</v>
          </cell>
          <cell r="H393">
            <v>617482.31000000006</v>
          </cell>
          <cell r="J393">
            <v>-617482.31000000006</v>
          </cell>
          <cell r="K393">
            <v>-617482.31000000006</v>
          </cell>
        </row>
        <row r="394">
          <cell r="C394" t="str">
            <v xml:space="preserve">                    BRAND FACTORY - FUTURE LIFESTYLE FASHION LTD -( GODAVARI ) -PATNA</v>
          </cell>
          <cell r="D394">
            <v>708359.74</v>
          </cell>
          <cell r="H394">
            <v>708359.74</v>
          </cell>
          <cell r="J394">
            <v>-708359.74</v>
          </cell>
          <cell r="K394">
            <v>-708359.74</v>
          </cell>
        </row>
        <row r="395">
          <cell r="C395" t="str">
            <v xml:space="preserve">                    BRAND FACTORY - FUTURE LIFESTYLE FASHION LTD -ASANSOL-SENTRUM MALL(1447) -ASANSOL</v>
          </cell>
          <cell r="D395">
            <v>1794301.45</v>
          </cell>
          <cell r="H395">
            <v>1794301.45</v>
          </cell>
          <cell r="J395">
            <v>-1794301.45</v>
          </cell>
          <cell r="K395">
            <v>-1794301.45</v>
          </cell>
        </row>
        <row r="396">
          <cell r="C396" t="str">
            <v xml:space="preserve">                    BRAND FACTORY - FUTURE LIFESTYLE FASHION LTD -GUWAHATI-PRITHVI PLANET ( 1446) -GUWAHATI</v>
          </cell>
          <cell r="D396">
            <v>256430.82</v>
          </cell>
          <cell r="H396">
            <v>256430.82</v>
          </cell>
          <cell r="J396">
            <v>-256430.82</v>
          </cell>
          <cell r="K396">
            <v>-256430.82</v>
          </cell>
        </row>
        <row r="397">
          <cell r="C397" t="str">
            <v xml:space="preserve">                    BRAND FACTORY - FUTURE LIFESTYLE FASHION LTD -PATNA</v>
          </cell>
          <cell r="D397">
            <v>931262</v>
          </cell>
          <cell r="H397">
            <v>931262</v>
          </cell>
          <cell r="J397">
            <v>-931262</v>
          </cell>
          <cell r="K397">
            <v>-931262</v>
          </cell>
        </row>
        <row r="398">
          <cell r="C398" t="str">
            <v xml:space="preserve">                    BRAND FACTORY - FUTURE LIFESTYLE FASHIONS LTD - PACIFIC MALL ( STORE CODE -2483) -GHAZIABAD</v>
          </cell>
          <cell r="D398">
            <v>830420.64</v>
          </cell>
          <cell r="H398">
            <v>830420.64</v>
          </cell>
          <cell r="J398">
            <v>-830420.64</v>
          </cell>
          <cell r="K398">
            <v>-830420.64</v>
          </cell>
        </row>
        <row r="399">
          <cell r="C399" t="str">
            <v xml:space="preserve">                    BRAND FACTORY - FUTURE LIFESTYLE FASHIONS LTD- KANPUR RAVE MOTI MALL ( STORE CODE 1448)      -KANPUR</v>
          </cell>
          <cell r="D399">
            <v>1055267.47</v>
          </cell>
          <cell r="H399">
            <v>1055267.47</v>
          </cell>
          <cell r="J399">
            <v>-1055267.47</v>
          </cell>
          <cell r="K399">
            <v>-1055267.47</v>
          </cell>
        </row>
        <row r="400">
          <cell r="C400" t="str">
            <v xml:space="preserve">                    BRAND FACTORY - FUTURE LIFESTYLE FASHIONS LTD- PUNE PIMPARI ( STORE CODE -2473) -PUNE</v>
          </cell>
          <cell r="D400">
            <v>422168.1</v>
          </cell>
          <cell r="H400">
            <v>422168.1</v>
          </cell>
          <cell r="J400">
            <v>-422168.1</v>
          </cell>
          <cell r="K400">
            <v>-422168.1</v>
          </cell>
        </row>
        <row r="401">
          <cell r="C401" t="str">
            <v xml:space="preserve">                FUTURE LIFE STYLE - CENTRAL</v>
          </cell>
          <cell r="D401">
            <v>10563987.029999999</v>
          </cell>
          <cell r="H401">
            <v>10563987.029999999</v>
          </cell>
          <cell r="J401">
            <v>-10563987.029999999</v>
          </cell>
          <cell r="K401">
            <v>-10563987.029999999</v>
          </cell>
        </row>
        <row r="402">
          <cell r="C402" t="str">
            <v xml:space="preserve">                    FUTURE LIFESTYLE FASHION LTD - INDORE -INDORE</v>
          </cell>
          <cell r="D402">
            <v>592398.93000000005</v>
          </cell>
          <cell r="H402">
            <v>592398.93000000005</v>
          </cell>
          <cell r="J402">
            <v>-592398.93000000005</v>
          </cell>
          <cell r="K402">
            <v>-592398.93000000005</v>
          </cell>
        </row>
        <row r="403">
          <cell r="C403" t="str">
            <v xml:space="preserve">                    FUTURE LIFESTYLE FASHIONS LTD  - MSM MALL -PUNE</v>
          </cell>
          <cell r="D403">
            <v>1143971</v>
          </cell>
          <cell r="H403">
            <v>1143971</v>
          </cell>
          <cell r="J403">
            <v>-1143971</v>
          </cell>
          <cell r="K403">
            <v>-1143971</v>
          </cell>
        </row>
        <row r="404">
          <cell r="C404" t="str">
            <v xml:space="preserve">                    FUTURE LIFESTYLE FASHIONS LTD - BANNERGHATTA SPECTRUM MALL - BANGALORE -BANAGLORE</v>
          </cell>
          <cell r="D404">
            <v>544258.59</v>
          </cell>
          <cell r="H404">
            <v>544258.59</v>
          </cell>
          <cell r="J404">
            <v>-544258.59</v>
          </cell>
          <cell r="K404">
            <v>-544258.59</v>
          </cell>
        </row>
        <row r="405">
          <cell r="C405" t="str">
            <v xml:space="preserve">                    FUTURE LIFESTYLE FASHIONS LTD - BHUBANESWAR                                                         </v>
          </cell>
          <cell r="D405">
            <v>17577.04</v>
          </cell>
          <cell r="H405">
            <v>17577.04</v>
          </cell>
          <cell r="J405">
            <v>-17577.04</v>
          </cell>
          <cell r="K405">
            <v>-17577.04</v>
          </cell>
        </row>
        <row r="406">
          <cell r="C406" t="str">
            <v xml:space="preserve">                    FUTURE LIFESTYLE FASHIONS LTD - FRAZER ROAD -PATNA</v>
          </cell>
          <cell r="D406">
            <v>1483313.73</v>
          </cell>
          <cell r="H406">
            <v>1483313.73</v>
          </cell>
          <cell r="J406">
            <v>-1483313.73</v>
          </cell>
          <cell r="K406">
            <v>-1483313.73</v>
          </cell>
        </row>
        <row r="407">
          <cell r="C407" t="str">
            <v xml:space="preserve">                    FUTURE LIFESTYLE FASHIONS LTD - GSM MALL  CHANDANAGAR HYDERABAD -SECUNDERABAD</v>
          </cell>
          <cell r="D407">
            <v>824587.07</v>
          </cell>
          <cell r="H407">
            <v>824587.07</v>
          </cell>
          <cell r="J407">
            <v>-824587.07</v>
          </cell>
          <cell r="K407">
            <v>-824587.07</v>
          </cell>
        </row>
        <row r="408">
          <cell r="C408" t="str">
            <v xml:space="preserve">                    FUTURE LIFESTYLE FASHIONS LTD - GUWAHATI (ASSAM) -GUWAHATI</v>
          </cell>
          <cell r="D408">
            <v>1763725.87</v>
          </cell>
          <cell r="H408">
            <v>1763725.87</v>
          </cell>
          <cell r="J408">
            <v>-1763725.87</v>
          </cell>
          <cell r="K408">
            <v>-1763725.87</v>
          </cell>
        </row>
        <row r="409">
          <cell r="C409" t="str">
            <v xml:space="preserve">                    FUTURE LIFESTYLE FASHIONS LTD - HYDERABAD - GACHIBOWLI -SECUNDERABAD</v>
          </cell>
          <cell r="D409">
            <v>755740.8</v>
          </cell>
          <cell r="H409">
            <v>755740.8</v>
          </cell>
          <cell r="J409">
            <v>-755740.8</v>
          </cell>
          <cell r="K409">
            <v>-755740.8</v>
          </cell>
        </row>
        <row r="410">
          <cell r="C410" t="str">
            <v xml:space="preserve">                    FUTURE LIFESTYLE FASHIONS LTD - JHARKHAND - RANCHI -RANCHI</v>
          </cell>
          <cell r="D410">
            <v>908019.16</v>
          </cell>
          <cell r="H410">
            <v>908019.16</v>
          </cell>
          <cell r="J410">
            <v>-908019.16</v>
          </cell>
          <cell r="K410">
            <v>-908019.16</v>
          </cell>
        </row>
        <row r="411">
          <cell r="C411" t="str">
            <v xml:space="preserve">                    FUTURE LIFESTYLE FASHIONS LTD - JP NAGAR -BANAGLORE</v>
          </cell>
          <cell r="D411">
            <v>453825</v>
          </cell>
          <cell r="H411">
            <v>453825</v>
          </cell>
          <cell r="J411">
            <v>-453825</v>
          </cell>
          <cell r="K411">
            <v>-453825</v>
          </cell>
        </row>
        <row r="412">
          <cell r="C412" t="str">
            <v xml:space="preserve">                    FUTURE LIFESTYLE FASHIONS LTD - KOCHI -COCHIN</v>
          </cell>
          <cell r="D412">
            <v>71255.41</v>
          </cell>
          <cell r="H412">
            <v>71255.41</v>
          </cell>
          <cell r="J412">
            <v>-71255.41</v>
          </cell>
          <cell r="K412">
            <v>-71255.41</v>
          </cell>
        </row>
        <row r="413">
          <cell r="C413" t="str">
            <v xml:space="preserve">                    FUTURE LIFESTYLE FASHIONS LTD - KUKATPALLY - HYDERABAD -SECUNDERABAD</v>
          </cell>
          <cell r="D413">
            <v>425925.73</v>
          </cell>
          <cell r="H413">
            <v>425925.73</v>
          </cell>
          <cell r="J413">
            <v>-425925.73</v>
          </cell>
          <cell r="K413">
            <v>-425925.73</v>
          </cell>
        </row>
        <row r="414">
          <cell r="C414" t="str">
            <v xml:space="preserve">                    FUTURE LIFESTYLE FASHIONS LTD - PUNJAGUTTA ( G.S CENTRE POINT)  - HYDERABAD -HYDERABAD</v>
          </cell>
          <cell r="D414">
            <v>537475</v>
          </cell>
          <cell r="H414">
            <v>537475</v>
          </cell>
          <cell r="J414">
            <v>-537475</v>
          </cell>
          <cell r="K414">
            <v>-537475</v>
          </cell>
        </row>
        <row r="415">
          <cell r="C415" t="str">
            <v xml:space="preserve">                    FUTURE LIFESTYLE FASHIONS LTD (DIVISION CENTRAL) - CT-SILIGURI-COSMOS MALL -SILIGURI</v>
          </cell>
          <cell r="D415">
            <v>295652.37</v>
          </cell>
          <cell r="H415">
            <v>295652.37</v>
          </cell>
          <cell r="J415">
            <v>-295652.37</v>
          </cell>
          <cell r="K415">
            <v>-295652.37</v>
          </cell>
        </row>
        <row r="416">
          <cell r="C416" t="str">
            <v xml:space="preserve">                    FUTURE LIFESTYLE FASHIONS LTD BELLANDUR VILLAGE(SOUL SPACE SPIRIT) -BANGALORE</v>
          </cell>
          <cell r="D416">
            <v>110402.83</v>
          </cell>
          <cell r="H416">
            <v>110402.83</v>
          </cell>
          <cell r="J416">
            <v>-110402.83</v>
          </cell>
          <cell r="K416">
            <v>-110402.83</v>
          </cell>
        </row>
        <row r="417">
          <cell r="C417" t="str">
            <v xml:space="preserve">                    FUTURE LIFESTYLE FASHIONS LTD -JAIPUR</v>
          </cell>
          <cell r="D417">
            <v>635858.5</v>
          </cell>
          <cell r="H417">
            <v>635858.5</v>
          </cell>
          <cell r="J417">
            <v>-635858.5</v>
          </cell>
          <cell r="K417">
            <v>-635858.5</v>
          </cell>
        </row>
        <row r="418">
          <cell r="C418" t="str">
            <v xml:space="preserve">                GLOBUS STORES - SOR</v>
          </cell>
          <cell r="E418">
            <v>103394.68</v>
          </cell>
          <cell r="I418">
            <v>103394.68</v>
          </cell>
          <cell r="J418">
            <v>0</v>
          </cell>
          <cell r="K418">
            <v>103394.68</v>
          </cell>
        </row>
        <row r="419">
          <cell r="C419" t="str">
            <v xml:space="preserve">                    GLOBUS STORE LUDHIANA-WEST END MALL - SOR (STORE NO 61) -LUDHIANA</v>
          </cell>
          <cell r="E419">
            <v>130228</v>
          </cell>
          <cell r="I419">
            <v>130228</v>
          </cell>
          <cell r="J419">
            <v>0</v>
          </cell>
          <cell r="K419">
            <v>130228</v>
          </cell>
        </row>
        <row r="420">
          <cell r="C420" t="str">
            <v xml:space="preserve">                    GLOBUS STORE MORADABAD-WAVE CINEMA COMPLEX - SOR (STORE NO 38) -MORADABAD</v>
          </cell>
          <cell r="D420">
            <v>26833.32</v>
          </cell>
          <cell r="H420">
            <v>26833.32</v>
          </cell>
          <cell r="J420">
            <v>-26833.32</v>
          </cell>
          <cell r="K420">
            <v>-26833.32</v>
          </cell>
        </row>
        <row r="421">
          <cell r="C421" t="str">
            <v xml:space="preserve">                LIFE STYLE INTERNATIONAL</v>
          </cell>
          <cell r="D421">
            <v>48813149.619999997</v>
          </cell>
          <cell r="F421">
            <v>57001326.850000001</v>
          </cell>
          <cell r="G421">
            <v>54355159.549999997</v>
          </cell>
          <cell r="H421">
            <v>51459316.920000002</v>
          </cell>
          <cell r="J421">
            <v>-51459316.920000002</v>
          </cell>
          <cell r="K421">
            <v>-51459316.920000002</v>
          </cell>
        </row>
        <row r="422">
          <cell r="C422" t="str">
            <v xml:space="preserve">                    LIFE STYLE INTERNATIONAL  (P) LTD - KOLKATA -KOLKATTA</v>
          </cell>
          <cell r="D422">
            <v>2287674.62</v>
          </cell>
          <cell r="F422">
            <v>1985840</v>
          </cell>
          <cell r="G422">
            <v>1023212.54</v>
          </cell>
          <cell r="H422">
            <v>3250302.08</v>
          </cell>
          <cell r="J422">
            <v>-3250302.08</v>
          </cell>
          <cell r="K422">
            <v>-3250302.08</v>
          </cell>
        </row>
        <row r="423">
          <cell r="C423" t="str">
            <v xml:space="preserve">                    LIFE STYLE INTERNATIONAL (P)  LTD -GURGAON -GURGOAN</v>
          </cell>
          <cell r="D423">
            <v>1500705.35</v>
          </cell>
          <cell r="F423">
            <v>92179.21</v>
          </cell>
          <cell r="G423">
            <v>784358.21</v>
          </cell>
          <cell r="H423">
            <v>808526.35</v>
          </cell>
          <cell r="J423">
            <v>-808526.35</v>
          </cell>
          <cell r="K423">
            <v>-808526.35</v>
          </cell>
        </row>
        <row r="424">
          <cell r="C424" t="str">
            <v xml:space="preserve">                    LIFE STYLE INTERNATIONAL (P)  LTD MUMBAI -MUMBAI</v>
          </cell>
          <cell r="D424">
            <v>12002165.550000001</v>
          </cell>
          <cell r="F424">
            <v>14553912</v>
          </cell>
          <cell r="G424">
            <v>14115746.93</v>
          </cell>
          <cell r="H424">
            <v>12440330.619999999</v>
          </cell>
          <cell r="J424">
            <v>-12440330.619999999</v>
          </cell>
          <cell r="K424">
            <v>-12440330.619999999</v>
          </cell>
        </row>
        <row r="425">
          <cell r="C425" t="str">
            <v xml:space="preserve">                    LIFE STYLE INTERNATIONAL (P) LTD - HYDERABAD -SECUNDERABAD</v>
          </cell>
          <cell r="D425">
            <v>5929689.21</v>
          </cell>
          <cell r="F425">
            <v>5711780</v>
          </cell>
          <cell r="G425">
            <v>4173581.2</v>
          </cell>
          <cell r="H425">
            <v>7467888.0099999998</v>
          </cell>
          <cell r="J425">
            <v>-7467888.0099999998</v>
          </cell>
          <cell r="K425">
            <v>-7467888.0099999998</v>
          </cell>
        </row>
        <row r="426">
          <cell r="C426" t="str">
            <v xml:space="preserve">                    LIFE STYLE INTERNATIONAL (P) LTD- BANGALORE -BANAGLORE</v>
          </cell>
          <cell r="D426">
            <v>14356148.960000001</v>
          </cell>
          <cell r="F426">
            <v>13513243.640000001</v>
          </cell>
          <cell r="G426">
            <v>19364208.489999998</v>
          </cell>
          <cell r="H426">
            <v>8505184.1099999994</v>
          </cell>
          <cell r="J426">
            <v>-8505184.1099999994</v>
          </cell>
          <cell r="K426">
            <v>-8505184.1099999994</v>
          </cell>
        </row>
        <row r="427">
          <cell r="C427" t="str">
            <v xml:space="preserve">                    LIFE STYLE INTERNATIONAL (P) LTD -CHENNAI -CHENNAI</v>
          </cell>
          <cell r="D427">
            <v>5499921.6500000004</v>
          </cell>
          <cell r="F427">
            <v>4572922</v>
          </cell>
          <cell r="G427">
            <v>3397456.22</v>
          </cell>
          <cell r="H427">
            <v>6675387.4299999997</v>
          </cell>
          <cell r="J427">
            <v>-6675387.4299999997</v>
          </cell>
          <cell r="K427">
            <v>-6675387.4299999997</v>
          </cell>
        </row>
        <row r="428">
          <cell r="C428" t="str">
            <v xml:space="preserve">                    LIFE STYLE INTERNATIONAL (P) LTD- MEWAT -HARYANA</v>
          </cell>
          <cell r="D428">
            <v>7236844.2800000003</v>
          </cell>
          <cell r="F428">
            <v>16571450</v>
          </cell>
          <cell r="G428">
            <v>11496595.960000001</v>
          </cell>
          <cell r="H428">
            <v>12311698.32</v>
          </cell>
          <cell r="J428">
            <v>-12311698.32</v>
          </cell>
          <cell r="K428">
            <v>-12311698.32</v>
          </cell>
        </row>
        <row r="429">
          <cell r="C429" t="str">
            <v xml:space="preserve">                RELIANCE - CENTRO</v>
          </cell>
          <cell r="D429">
            <v>8275991.29</v>
          </cell>
          <cell r="F429">
            <v>5401205</v>
          </cell>
          <cell r="G429">
            <v>10533987.18</v>
          </cell>
          <cell r="H429">
            <v>3143209.11</v>
          </cell>
          <cell r="J429">
            <v>-3143209.11</v>
          </cell>
          <cell r="K429">
            <v>-3143209.11</v>
          </cell>
        </row>
        <row r="430">
          <cell r="C430" t="str">
            <v xml:space="preserve">                    RRL CENTRO ( SITE F1JH)  SPECTRUM MALL -BANGALORE</v>
          </cell>
          <cell r="E430">
            <v>17955.439999999999</v>
          </cell>
          <cell r="G430">
            <v>19889.28</v>
          </cell>
          <cell r="I430">
            <v>37844.720000000001</v>
          </cell>
          <cell r="J430">
            <v>0</v>
          </cell>
          <cell r="K430">
            <v>37844.720000000001</v>
          </cell>
        </row>
        <row r="431">
          <cell r="C431" t="str">
            <v xml:space="preserve">                    RRL CENTRO (SITE  F1ZC) BENGALURU-SOUL SPACE SPIRIT -BANGALORE</v>
          </cell>
          <cell r="D431">
            <v>260184.99</v>
          </cell>
          <cell r="F431">
            <v>379915</v>
          </cell>
          <cell r="G431">
            <v>304252.45</v>
          </cell>
          <cell r="H431">
            <v>335847.54</v>
          </cell>
          <cell r="J431">
            <v>-335847.54</v>
          </cell>
          <cell r="K431">
            <v>-335847.54</v>
          </cell>
        </row>
        <row r="432">
          <cell r="C432" t="str">
            <v xml:space="preserve">                    RRL CENTRO (SITE F1AD) MSM PARANJAPE PUNE -NAVI MUMBAI</v>
          </cell>
          <cell r="D432">
            <v>206770.64</v>
          </cell>
          <cell r="F432">
            <v>325051</v>
          </cell>
          <cell r="G432">
            <v>212690.37</v>
          </cell>
          <cell r="H432">
            <v>319131.27</v>
          </cell>
          <cell r="J432">
            <v>-319131.27</v>
          </cell>
          <cell r="K432">
            <v>-319131.27</v>
          </cell>
        </row>
        <row r="433">
          <cell r="C433" t="str">
            <v xml:space="preserve">                    RRL CENTRO (SITE F1BD) POONAM MALL NAGPUR -NAVI MUMBAI</v>
          </cell>
          <cell r="D433">
            <v>491919.61</v>
          </cell>
          <cell r="F433">
            <v>197920</v>
          </cell>
          <cell r="G433">
            <v>177103.28</v>
          </cell>
          <cell r="H433">
            <v>512736.33</v>
          </cell>
          <cell r="J433">
            <v>-512736.33</v>
          </cell>
          <cell r="K433">
            <v>-512736.33</v>
          </cell>
        </row>
        <row r="434">
          <cell r="C434" t="str">
            <v xml:space="preserve">                    RRL CENTRO (SITE F1BI) PUNE-AMANORA-TOWN CENTER - PUNE-3 -PUNE</v>
          </cell>
          <cell r="D434">
            <v>84826.36</v>
          </cell>
          <cell r="F434">
            <v>1514</v>
          </cell>
          <cell r="G434">
            <v>38775</v>
          </cell>
          <cell r="H434">
            <v>47565.36</v>
          </cell>
          <cell r="J434">
            <v>-47565.36</v>
          </cell>
          <cell r="K434">
            <v>-47565.36</v>
          </cell>
        </row>
        <row r="435">
          <cell r="C435" t="str">
            <v xml:space="preserve">                    RRL CENTRO (SITE F1CD) PATNA-THE MALL-FRAZER ROAD -PATNA</v>
          </cell>
          <cell r="D435">
            <v>285212.65000000002</v>
          </cell>
          <cell r="F435">
            <v>346002</v>
          </cell>
          <cell r="G435">
            <v>206611.03</v>
          </cell>
          <cell r="H435">
            <v>424603.62</v>
          </cell>
          <cell r="J435">
            <v>-424603.62</v>
          </cell>
          <cell r="K435">
            <v>-424603.62</v>
          </cell>
        </row>
        <row r="436">
          <cell r="C436" t="str">
            <v xml:space="preserve">                    RRL CENTRO (SITE F1DI) GUWAHATI -GUWAHATI</v>
          </cell>
          <cell r="D436">
            <v>1439441.57</v>
          </cell>
          <cell r="F436">
            <v>418349</v>
          </cell>
          <cell r="G436">
            <v>1153176.95</v>
          </cell>
          <cell r="H436">
            <v>704613.62</v>
          </cell>
          <cell r="J436">
            <v>-704613.62</v>
          </cell>
          <cell r="K436">
            <v>-704613.62</v>
          </cell>
        </row>
        <row r="437">
          <cell r="C437" t="str">
            <v xml:space="preserve">                    RRL CENTRO (SITE F1EI)  JAIPUR -JAIPUR</v>
          </cell>
          <cell r="D437">
            <v>239078.67</v>
          </cell>
          <cell r="F437">
            <v>218088</v>
          </cell>
          <cell r="G437">
            <v>429001.39</v>
          </cell>
          <cell r="H437">
            <v>28165.279999999999</v>
          </cell>
          <cell r="J437">
            <v>-28165.279999999999</v>
          </cell>
          <cell r="K437">
            <v>-28165.279999999999</v>
          </cell>
        </row>
        <row r="438">
          <cell r="C438" t="str">
            <v xml:space="preserve">                    RRL CENTRO (SITE F1FH)  INDORE -BHOPAL</v>
          </cell>
          <cell r="E438">
            <v>128606</v>
          </cell>
          <cell r="I438">
            <v>128606</v>
          </cell>
          <cell r="J438">
            <v>0</v>
          </cell>
          <cell r="K438">
            <v>128606</v>
          </cell>
        </row>
        <row r="439">
          <cell r="C439" t="str">
            <v xml:space="preserve">                    RRL CENTRO (SITE F1FI) BHUBANESWAR -BHUBANESWAR</v>
          </cell>
          <cell r="D439">
            <v>1066745.52</v>
          </cell>
          <cell r="F439">
            <v>692723</v>
          </cell>
          <cell r="G439">
            <v>1692486.95</v>
          </cell>
          <cell r="H439">
            <v>66981.570000000007</v>
          </cell>
          <cell r="J439">
            <v>-66981.570000000007</v>
          </cell>
          <cell r="K439">
            <v>-66981.570000000007</v>
          </cell>
        </row>
        <row r="440">
          <cell r="C440" t="str">
            <v xml:space="preserve">                    RRL CENTRO (SITE F1GH) KUKATPALLY - HYDERABAD -KUKUTPALLY;HYDERABA</v>
          </cell>
          <cell r="D440">
            <v>158319.07999999999</v>
          </cell>
          <cell r="F440">
            <v>351512</v>
          </cell>
          <cell r="G440">
            <v>248258.7</v>
          </cell>
          <cell r="H440">
            <v>261572.38</v>
          </cell>
          <cell r="J440">
            <v>-261572.38</v>
          </cell>
          <cell r="K440">
            <v>-261572.38</v>
          </cell>
        </row>
        <row r="441">
          <cell r="C441" t="str">
            <v xml:space="preserve">                    RRL CENTRO (SITE F1HH)  COSMOS MALL SILIGUDI -NORTH 24 PARGANAS</v>
          </cell>
          <cell r="D441">
            <v>292041.78999999998</v>
          </cell>
          <cell r="F441">
            <v>270901</v>
          </cell>
          <cell r="G441">
            <v>276975.59999999998</v>
          </cell>
          <cell r="H441">
            <v>285967.19</v>
          </cell>
          <cell r="J441">
            <v>-285967.19</v>
          </cell>
          <cell r="K441">
            <v>-285967.19</v>
          </cell>
        </row>
        <row r="442">
          <cell r="C442" t="str">
            <v xml:space="preserve">                    RRL CENTRO (SITE F1KI) KOCHI-M G ROAD-CENTRE SQUAR -KOCHI</v>
          </cell>
          <cell r="D442">
            <v>443592.65</v>
          </cell>
          <cell r="F442">
            <v>455825</v>
          </cell>
          <cell r="G442">
            <v>913293.78</v>
          </cell>
          <cell r="I442">
            <v>13876.13</v>
          </cell>
          <cell r="J442">
            <v>0</v>
          </cell>
          <cell r="K442">
            <v>13876.13</v>
          </cell>
        </row>
        <row r="443">
          <cell r="C443" t="str">
            <v xml:space="preserve">                    RRL CENTRO (SITE F1LH)  GACHIBOWLI HYDERABAD -HYDERABAD CITY</v>
          </cell>
          <cell r="E443">
            <v>390201</v>
          </cell>
          <cell r="I443">
            <v>390201</v>
          </cell>
          <cell r="J443">
            <v>0</v>
          </cell>
          <cell r="K443">
            <v>390201</v>
          </cell>
        </row>
        <row r="444">
          <cell r="C444" t="str">
            <v xml:space="preserve">                    RRL CENTRO (SITE F1LI)  GSM MALL HYDERABAD -HYDERABAD CITY</v>
          </cell>
          <cell r="D444">
            <v>462321.91999999998</v>
          </cell>
          <cell r="F444">
            <v>401029</v>
          </cell>
          <cell r="G444">
            <v>705986.33</v>
          </cell>
          <cell r="H444">
            <v>157364.59</v>
          </cell>
          <cell r="J444">
            <v>-157364.59</v>
          </cell>
          <cell r="K444">
            <v>-157364.59</v>
          </cell>
        </row>
        <row r="445">
          <cell r="C445" t="str">
            <v xml:space="preserve">                    RRL CENTRO (SITE F1PH) SAVYRAJ MALL RANCHI -RANCHI</v>
          </cell>
          <cell r="D445">
            <v>172954.75</v>
          </cell>
          <cell r="F445">
            <v>178680</v>
          </cell>
          <cell r="G445">
            <v>341046</v>
          </cell>
          <cell r="H445">
            <v>10588.75</v>
          </cell>
          <cell r="J445">
            <v>-10588.75</v>
          </cell>
          <cell r="K445">
            <v>-10588.75</v>
          </cell>
        </row>
        <row r="446">
          <cell r="C446" t="str">
            <v xml:space="preserve">                    RRL CENTRO (SITE F1TH)  ASCENT MALL PUNE -NAVI MUMBAI</v>
          </cell>
          <cell r="D446">
            <v>227261.28</v>
          </cell>
          <cell r="G446">
            <v>199555.21</v>
          </cell>
          <cell r="H446">
            <v>27706.07</v>
          </cell>
          <cell r="J446">
            <v>-27706.07</v>
          </cell>
          <cell r="K446">
            <v>-27706.07</v>
          </cell>
        </row>
        <row r="447">
          <cell r="C447" t="str">
            <v xml:space="preserve">                    RRL CENTRO (SITE F1UH) AHMEDABAD-AMBAVADI -AHMEDABAD</v>
          </cell>
          <cell r="D447">
            <v>627614.9</v>
          </cell>
          <cell r="F447">
            <v>464554</v>
          </cell>
          <cell r="G447">
            <v>736982.45</v>
          </cell>
          <cell r="H447">
            <v>355186.45</v>
          </cell>
          <cell r="J447">
            <v>-355186.45</v>
          </cell>
          <cell r="K447">
            <v>-355186.45</v>
          </cell>
        </row>
        <row r="448">
          <cell r="C448" t="str">
            <v xml:space="preserve">                    RRL CENTRO (SITE F1VH)  VISHAKAPATNAM-MAIN ROAD -VISAKHAPATNAM</v>
          </cell>
          <cell r="D448">
            <v>599973.36</v>
          </cell>
          <cell r="F448">
            <v>135380</v>
          </cell>
          <cell r="G448">
            <v>698966.8</v>
          </cell>
          <cell r="H448">
            <v>36386.559999999998</v>
          </cell>
          <cell r="J448">
            <v>-36386.559999999998</v>
          </cell>
          <cell r="K448">
            <v>-36386.559999999998</v>
          </cell>
        </row>
        <row r="449">
          <cell r="C449" t="str">
            <v xml:space="preserve">                    RRL CENTRO (SITE F1XH) LUCKNOW-SAHARA GANJ -LUCKNOW</v>
          </cell>
          <cell r="D449">
            <v>468896.78</v>
          </cell>
          <cell r="F449">
            <v>174559</v>
          </cell>
          <cell r="G449">
            <v>999992.02</v>
          </cell>
          <cell r="I449">
            <v>356536.24</v>
          </cell>
          <cell r="J449">
            <v>0</v>
          </cell>
          <cell r="K449">
            <v>356536.24</v>
          </cell>
        </row>
        <row r="450">
          <cell r="C450" t="str">
            <v xml:space="preserve">                    RRL CENTRO (SITE F1YH) THANE-DAHISAR-THAKUR MALL -MUMBAI</v>
          </cell>
          <cell r="D450">
            <v>636862.69999999995</v>
          </cell>
          <cell r="F450">
            <v>389203</v>
          </cell>
          <cell r="G450">
            <v>872470.97</v>
          </cell>
          <cell r="H450">
            <v>153594.73000000001</v>
          </cell>
          <cell r="J450">
            <v>-153594.73000000001</v>
          </cell>
          <cell r="K450">
            <v>-153594.73000000001</v>
          </cell>
        </row>
        <row r="451">
          <cell r="C451" t="str">
            <v xml:space="preserve">                    RRL CENTRO (SITE TY5G)  GREAT INDIA PLACE-UTTAR PRADESH -LUCKNOW</v>
          </cell>
          <cell r="D451">
            <v>648734.51</v>
          </cell>
          <cell r="G451">
            <v>306472.62</v>
          </cell>
          <cell r="H451">
            <v>342261.89</v>
          </cell>
          <cell r="J451">
            <v>-342261.89</v>
          </cell>
          <cell r="K451">
            <v>-342261.89</v>
          </cell>
        </row>
        <row r="452">
          <cell r="C452" t="str">
            <v xml:space="preserve">                RELIANCE - FASHION FACTORY</v>
          </cell>
          <cell r="D452">
            <v>14812419.42</v>
          </cell>
          <cell r="F452">
            <v>9101279</v>
          </cell>
          <cell r="G452">
            <v>13920054.74</v>
          </cell>
          <cell r="H452">
            <v>9993643.6799999997</v>
          </cell>
          <cell r="J452">
            <v>-9993643.6799999997</v>
          </cell>
          <cell r="K452">
            <v>-9993643.6799999997</v>
          </cell>
        </row>
        <row r="453">
          <cell r="C453" t="str">
            <v xml:space="preserve">                    FF ( F1BH KOL-LEE ROAD) RELIANCE RETAIL LIMITED -NORTH 24 PARGANAS</v>
          </cell>
          <cell r="G453">
            <v>15901</v>
          </cell>
          <cell r="I453">
            <v>15901</v>
          </cell>
          <cell r="J453">
            <v>0</v>
          </cell>
          <cell r="K453">
            <v>15901</v>
          </cell>
        </row>
        <row r="454">
          <cell r="C454" t="str">
            <v xml:space="preserve">                    FF ( F1DH NEW DELHI-JANAKPURI)- RELIANCE RETAIL LIMITED -DELHI</v>
          </cell>
          <cell r="D454">
            <v>547923.96</v>
          </cell>
          <cell r="G454">
            <v>257813</v>
          </cell>
          <cell r="H454">
            <v>290110.96000000002</v>
          </cell>
          <cell r="J454">
            <v>-290110.96000000002</v>
          </cell>
          <cell r="K454">
            <v>-290110.96000000002</v>
          </cell>
        </row>
        <row r="455">
          <cell r="C455" t="str">
            <v xml:space="preserve">                    FF ( F1EE  SALEM ) - RELIANCE RETAIL LIMITED -CHENNAI</v>
          </cell>
          <cell r="D455">
            <v>808187.56</v>
          </cell>
          <cell r="F455">
            <v>841627</v>
          </cell>
          <cell r="G455">
            <v>907455.33</v>
          </cell>
          <cell r="H455">
            <v>742359.23</v>
          </cell>
          <cell r="J455">
            <v>-742359.23</v>
          </cell>
          <cell r="K455">
            <v>-742359.23</v>
          </cell>
        </row>
        <row r="456">
          <cell r="C456" t="str">
            <v xml:space="preserve">                    FF ( F1FD  PATNA GODAVARI ) - RELIANCE RETAIL LIMITED -PATNA</v>
          </cell>
          <cell r="E456">
            <v>15385.72</v>
          </cell>
          <cell r="F456">
            <v>364566</v>
          </cell>
          <cell r="G456">
            <v>351260.54</v>
          </cell>
          <cell r="I456">
            <v>2080.2600000000002</v>
          </cell>
          <cell r="J456">
            <v>0</v>
          </cell>
          <cell r="K456">
            <v>2080.2600000000002</v>
          </cell>
        </row>
        <row r="457">
          <cell r="C457" t="str">
            <v xml:space="preserve">                    FF ( F1GD PUNJAB) - RELIANCE RETAIL LIMITED -MOHALI</v>
          </cell>
          <cell r="D457">
            <v>676926</v>
          </cell>
          <cell r="F457">
            <v>358865</v>
          </cell>
          <cell r="G457">
            <v>88291.16</v>
          </cell>
          <cell r="H457">
            <v>947499.84</v>
          </cell>
          <cell r="J457">
            <v>-947499.84</v>
          </cell>
          <cell r="K457">
            <v>-947499.84</v>
          </cell>
        </row>
        <row r="458">
          <cell r="C458" t="str">
            <v xml:space="preserve">                    FF ( F1GD ZIRAKPUR)- RELIANCE RETAIL LIMITED -MOHALI</v>
          </cell>
          <cell r="E458">
            <v>362114.24</v>
          </cell>
          <cell r="G458">
            <v>261977</v>
          </cell>
          <cell r="I458">
            <v>624091.24</v>
          </cell>
          <cell r="J458">
            <v>0</v>
          </cell>
          <cell r="K458">
            <v>624091.24</v>
          </cell>
        </row>
        <row r="459">
          <cell r="C459" t="str">
            <v xml:space="preserve">                    FF ( F1GE PATNA RAJA BAZAR ) - RELIANCE RETAIL LIMITED -PATNA</v>
          </cell>
          <cell r="D459">
            <v>376726.65</v>
          </cell>
          <cell r="F459">
            <v>487532</v>
          </cell>
          <cell r="G459">
            <v>430618.54</v>
          </cell>
          <cell r="H459">
            <v>433640.11</v>
          </cell>
          <cell r="J459">
            <v>-433640.11</v>
          </cell>
          <cell r="K459">
            <v>-433640.11</v>
          </cell>
        </row>
        <row r="460">
          <cell r="C460" t="str">
            <v xml:space="preserve">                    FF ( F1GG ALLAHABAD ) - RELIANCE RETAIL LIMITED - UTTARPRADESH -LUCKNOW</v>
          </cell>
          <cell r="E460">
            <v>18723.79</v>
          </cell>
          <cell r="F460">
            <v>673773</v>
          </cell>
          <cell r="G460">
            <v>45566</v>
          </cell>
          <cell r="H460">
            <v>609483.21</v>
          </cell>
          <cell r="J460">
            <v>-609483.21</v>
          </cell>
          <cell r="K460">
            <v>-609483.21</v>
          </cell>
        </row>
        <row r="461">
          <cell r="C461" t="str">
            <v xml:space="preserve">                    FF ( F1IF SURAT) - RELIANCE RETAIL LIMITED -SURAT</v>
          </cell>
          <cell r="D461">
            <v>1013870.73</v>
          </cell>
          <cell r="F461">
            <v>395711</v>
          </cell>
          <cell r="G461">
            <v>567563</v>
          </cell>
          <cell r="H461">
            <v>842018.73</v>
          </cell>
          <cell r="J461">
            <v>-842018.73</v>
          </cell>
          <cell r="K461">
            <v>-842018.73</v>
          </cell>
        </row>
        <row r="462">
          <cell r="C462" t="str">
            <v xml:space="preserve">                    FF ( F1IG DEHARADUN) - RELIANCE RETAIL LIMITED - UTTARNCHAL -DEHARADUN</v>
          </cell>
          <cell r="D462">
            <v>137379.70000000001</v>
          </cell>
          <cell r="F462">
            <v>371958</v>
          </cell>
          <cell r="G462">
            <v>515531.92</v>
          </cell>
          <cell r="I462">
            <v>6194.22</v>
          </cell>
          <cell r="J462">
            <v>0</v>
          </cell>
          <cell r="K462">
            <v>6194.22</v>
          </cell>
        </row>
        <row r="463">
          <cell r="C463" t="str">
            <v xml:space="preserve">                    FF ( F1JD  SILIGURI ) - RELIANCE RETAIL LIMITED -SILIGURI</v>
          </cell>
          <cell r="D463">
            <v>789526.76</v>
          </cell>
          <cell r="F463">
            <v>471962</v>
          </cell>
          <cell r="G463">
            <v>435397</v>
          </cell>
          <cell r="H463">
            <v>826091.76</v>
          </cell>
          <cell r="J463">
            <v>-826091.76</v>
          </cell>
          <cell r="K463">
            <v>-826091.76</v>
          </cell>
        </row>
        <row r="464">
          <cell r="C464" t="str">
            <v xml:space="preserve">                    FF ( F1KE  JAIPUR ) - RELIANCE RETAIL LIMITED -JAIPUR</v>
          </cell>
          <cell r="D464">
            <v>1283931.47</v>
          </cell>
          <cell r="F464">
            <v>429878</v>
          </cell>
          <cell r="G464">
            <v>888435.72</v>
          </cell>
          <cell r="H464">
            <v>825373.75</v>
          </cell>
          <cell r="J464">
            <v>-825373.75</v>
          </cell>
          <cell r="K464">
            <v>-825373.75</v>
          </cell>
        </row>
        <row r="465">
          <cell r="C465" t="str">
            <v xml:space="preserve">                    FF ( F1LD HYD - DILSUKHNAGAR) - RELIANCE RETAIL LIMITED - TELANGANA -HYDERABAD CITY</v>
          </cell>
          <cell r="D465">
            <v>1122093.96</v>
          </cell>
          <cell r="F465">
            <v>710114</v>
          </cell>
          <cell r="G465">
            <v>1274951</v>
          </cell>
          <cell r="H465">
            <v>557256.95999999996</v>
          </cell>
          <cell r="J465">
            <v>-557256.95999999996</v>
          </cell>
          <cell r="K465">
            <v>-557256.95999999996</v>
          </cell>
        </row>
        <row r="466">
          <cell r="C466" t="str">
            <v xml:space="preserve">                    FF ( F1LE GHAZIABAD-JAIPURIA SUNRISE) -RELIANCE RETAIL LIMITED -LUCKNOW</v>
          </cell>
          <cell r="D466">
            <v>132142.46</v>
          </cell>
          <cell r="G466">
            <v>127674</v>
          </cell>
          <cell r="H466">
            <v>4468.46</v>
          </cell>
          <cell r="J466">
            <v>-4468.46</v>
          </cell>
          <cell r="K466">
            <v>-4468.46</v>
          </cell>
        </row>
        <row r="467">
          <cell r="C467" t="str">
            <v xml:space="preserve">                    FF ( F1NE AHMEDABAD )- RELIANCE RETAIL LIMITED - GUJARAT -AHMEDABAD</v>
          </cell>
          <cell r="D467">
            <v>394766.72</v>
          </cell>
          <cell r="F467">
            <v>502676</v>
          </cell>
          <cell r="G467">
            <v>571853.68000000005</v>
          </cell>
          <cell r="H467">
            <v>325589.03999999998</v>
          </cell>
          <cell r="J467">
            <v>-325589.03999999998</v>
          </cell>
          <cell r="K467">
            <v>-325589.03999999998</v>
          </cell>
        </row>
        <row r="468">
          <cell r="C468" t="str">
            <v xml:space="preserve">                    FF ( F1NG GUWAHATI-PRITHVI PLANET )- RELIANCE RETAIL LIMITED -KAMRUP</v>
          </cell>
          <cell r="D468">
            <v>951202.47</v>
          </cell>
          <cell r="F468">
            <v>434162</v>
          </cell>
          <cell r="G468">
            <v>1197192.7</v>
          </cell>
          <cell r="H468">
            <v>188171.77</v>
          </cell>
          <cell r="J468">
            <v>-188171.77</v>
          </cell>
          <cell r="K468">
            <v>-188171.77</v>
          </cell>
        </row>
        <row r="469">
          <cell r="C469" t="str">
            <v xml:space="preserve">                    FF ( F1OD BENGALURU-SARJAPUR ROAD) - RELIANCE RETAIL LIMITED -BANGALORE</v>
          </cell>
          <cell r="D469">
            <v>794240.9</v>
          </cell>
          <cell r="F469">
            <v>237223</v>
          </cell>
          <cell r="G469">
            <v>627118.41</v>
          </cell>
          <cell r="H469">
            <v>404345.49</v>
          </cell>
          <cell r="J469">
            <v>-404345.49</v>
          </cell>
          <cell r="K469">
            <v>-404345.49</v>
          </cell>
        </row>
        <row r="470">
          <cell r="C470" t="str">
            <v xml:space="preserve">                    FF ( F1OG ASANSOL) - RELIANCE RETAIL LIMITED -NORTH 24 PARGANAS</v>
          </cell>
          <cell r="D470">
            <v>1095265.3600000001</v>
          </cell>
          <cell r="F470">
            <v>306047</v>
          </cell>
          <cell r="G470">
            <v>1078127</v>
          </cell>
          <cell r="H470">
            <v>323185.36</v>
          </cell>
          <cell r="J470">
            <v>-323185.36</v>
          </cell>
          <cell r="K470">
            <v>-323185.36</v>
          </cell>
        </row>
        <row r="471">
          <cell r="C471" t="str">
            <v xml:space="preserve">                    FF ( F1QD KARNATAKA) - RELIANCE RETAIL LIMITED - -BANGALORE</v>
          </cell>
          <cell r="D471">
            <v>706695.91</v>
          </cell>
          <cell r="F471">
            <v>500150</v>
          </cell>
          <cell r="G471">
            <v>369341</v>
          </cell>
          <cell r="H471">
            <v>837504.91</v>
          </cell>
          <cell r="J471">
            <v>-837504.91</v>
          </cell>
          <cell r="K471">
            <v>-837504.91</v>
          </cell>
        </row>
        <row r="472">
          <cell r="C472" t="str">
            <v xml:space="preserve">                    FF ( F1RF LUCKNOW) - RELIACE RETAILS LIMITED -KANPUR</v>
          </cell>
          <cell r="D472">
            <v>782544.46</v>
          </cell>
          <cell r="F472">
            <v>363354</v>
          </cell>
          <cell r="G472">
            <v>389137</v>
          </cell>
          <cell r="H472">
            <v>756761.46</v>
          </cell>
          <cell r="J472">
            <v>-756761.46</v>
          </cell>
          <cell r="K472">
            <v>-756761.46</v>
          </cell>
        </row>
        <row r="473">
          <cell r="C473" t="str">
            <v xml:space="preserve">                    FF ( F1SG INDORE ) - RELIANCE RETAIL LIMITED -BHOPAL</v>
          </cell>
          <cell r="D473">
            <v>501634.57</v>
          </cell>
          <cell r="F473">
            <v>361280</v>
          </cell>
          <cell r="G473">
            <v>448178.12</v>
          </cell>
          <cell r="H473">
            <v>414736.45</v>
          </cell>
          <cell r="J473">
            <v>-414736.45</v>
          </cell>
          <cell r="K473">
            <v>-414736.45</v>
          </cell>
        </row>
        <row r="474">
          <cell r="C474" t="str">
            <v xml:space="preserve">                    FF ( F1TD  KUKATPALLY ) - RELIANCE RETAIL LIMITED -HYDERABAD CITY</v>
          </cell>
          <cell r="D474">
            <v>539207.57999999996</v>
          </cell>
          <cell r="F474">
            <v>286476</v>
          </cell>
          <cell r="G474">
            <v>145223</v>
          </cell>
          <cell r="H474">
            <v>680460.58</v>
          </cell>
          <cell r="J474">
            <v>-680460.58</v>
          </cell>
          <cell r="K474">
            <v>-680460.58</v>
          </cell>
        </row>
        <row r="475">
          <cell r="C475" t="str">
            <v xml:space="preserve">                    FF ( F1WG  LUCKNOW ) - RELIANCE RETAIL LIMITED -LUCKNOW</v>
          </cell>
          <cell r="E475">
            <v>138373.74</v>
          </cell>
          <cell r="F475">
            <v>314048</v>
          </cell>
          <cell r="G475">
            <v>350026</v>
          </cell>
          <cell r="I475">
            <v>174351.74</v>
          </cell>
          <cell r="J475">
            <v>0</v>
          </cell>
          <cell r="K475">
            <v>174351.74</v>
          </cell>
        </row>
        <row r="476">
          <cell r="C476" t="str">
            <v xml:space="preserve">                    FF ( F1XG CHENNAI- PALLIKARANAI) - RELIANCE RETAIL LIMTED -CHE NNAI</v>
          </cell>
          <cell r="D476">
            <v>1041627.09</v>
          </cell>
          <cell r="F476">
            <v>689877</v>
          </cell>
          <cell r="G476">
            <v>1110948.7</v>
          </cell>
          <cell r="H476">
            <v>620555.39</v>
          </cell>
          <cell r="J476">
            <v>-620555.39</v>
          </cell>
          <cell r="K476">
            <v>-620555.39</v>
          </cell>
        </row>
        <row r="477">
          <cell r="C477" t="str">
            <v xml:space="preserve">                    FF ( FR1E KARNAL KUNJPURA ROAD) RELIANCE RETAIL LIMITED -GURGOAN</v>
          </cell>
          <cell r="E477">
            <v>827491.55</v>
          </cell>
          <cell r="G477">
            <v>438603</v>
          </cell>
          <cell r="I477">
            <v>1266094.55</v>
          </cell>
          <cell r="J477">
            <v>0</v>
          </cell>
          <cell r="K477">
            <v>1266094.55</v>
          </cell>
        </row>
        <row r="478">
          <cell r="C478" t="str">
            <v xml:space="preserve">                    FF ( FR1L RAEBARELI SATGURU HEIGH)- RELIANCE RETAIL LIMITED -LUCKNOW</v>
          </cell>
          <cell r="D478">
            <v>625590.85</v>
          </cell>
          <cell r="G478">
            <v>213410</v>
          </cell>
          <cell r="H478">
            <v>412180.85</v>
          </cell>
          <cell r="J478">
            <v>-412180.85</v>
          </cell>
          <cell r="K478">
            <v>-412180.85</v>
          </cell>
        </row>
        <row r="479">
          <cell r="C479" t="str">
            <v xml:space="preserve">                    FF ( FR1Y MORADABAD B R SQUARE ) - RELIANCE RETAIL LIMITED -LUCKNOW</v>
          </cell>
          <cell r="D479">
            <v>526483.30000000005</v>
          </cell>
          <cell r="G479">
            <v>218127.92</v>
          </cell>
          <cell r="H479">
            <v>308355.38</v>
          </cell>
          <cell r="J479">
            <v>-308355.38</v>
          </cell>
          <cell r="K479">
            <v>-308355.38</v>
          </cell>
        </row>
        <row r="480">
          <cell r="C480" t="str">
            <v xml:space="preserve">                    FF ( FR2V  LUCKNOW-ALAMBAGH)- RELIANCE RETAIL LIMITED -LUCKNOW</v>
          </cell>
          <cell r="D480">
            <v>576939.12</v>
          </cell>
          <cell r="G480">
            <v>361898</v>
          </cell>
          <cell r="H480">
            <v>215041.12</v>
          </cell>
          <cell r="J480">
            <v>-215041.12</v>
          </cell>
          <cell r="K480">
            <v>-215041.12</v>
          </cell>
        </row>
        <row r="481">
          <cell r="C481" t="str">
            <v xml:space="preserve">                    FF ( FR3N TRITON MALL) - RELIANCE RETAIL LIMITED -JAIPUR</v>
          </cell>
          <cell r="D481">
            <v>749600.88</v>
          </cell>
          <cell r="G481">
            <v>232435</v>
          </cell>
          <cell r="H481">
            <v>517165.88</v>
          </cell>
          <cell r="J481">
            <v>-517165.88</v>
          </cell>
          <cell r="K481">
            <v>-517165.88</v>
          </cell>
        </row>
        <row r="482">
          <cell r="C482" t="str">
            <v xml:space="preserve">            ONLINE</v>
          </cell>
          <cell r="D482">
            <v>12174254.279999999</v>
          </cell>
          <cell r="F482">
            <v>22508195.809999999</v>
          </cell>
          <cell r="G482">
            <v>24629906.050000001</v>
          </cell>
          <cell r="H482">
            <v>10052544.039999999</v>
          </cell>
          <cell r="J482">
            <v>-10052544.039999999</v>
          </cell>
          <cell r="K482">
            <v>-10052544.039999999</v>
          </cell>
        </row>
        <row r="483">
          <cell r="C483" t="str">
            <v xml:space="preserve">                AMAZON - MARKET PLACE                                                                               </v>
          </cell>
          <cell r="G483">
            <v>1712</v>
          </cell>
          <cell r="I483">
            <v>1712</v>
          </cell>
          <cell r="J483">
            <v>0</v>
          </cell>
          <cell r="K483">
            <v>1712</v>
          </cell>
        </row>
        <row r="484">
          <cell r="C484" t="str">
            <v xml:space="preserve">                BIG FOOT RETAIL SOLUTIONS PVT LTD ( SHIPROCKET PVT LTD ) -GURUGRAM</v>
          </cell>
          <cell r="F484">
            <v>15000</v>
          </cell>
          <cell r="G484">
            <v>7219.74</v>
          </cell>
          <cell r="H484">
            <v>7780.26</v>
          </cell>
          <cell r="J484">
            <v>-7780.26</v>
          </cell>
          <cell r="K484">
            <v>-7780.26</v>
          </cell>
        </row>
        <row r="485">
          <cell r="C485" t="str">
            <v xml:space="preserve">                DIRECT ONLINE CUSTOMER                                                                              </v>
          </cell>
          <cell r="F485">
            <v>3479</v>
          </cell>
          <cell r="H485">
            <v>3479</v>
          </cell>
          <cell r="J485">
            <v>-3479</v>
          </cell>
          <cell r="K485">
            <v>-3479</v>
          </cell>
        </row>
        <row r="486">
          <cell r="C486" t="str">
            <v xml:space="preserve">                FLIPKART ONLINE SALES                                                                               </v>
          </cell>
          <cell r="D486">
            <v>4974.8999999999996</v>
          </cell>
          <cell r="H486">
            <v>4974.8999999999996</v>
          </cell>
          <cell r="J486">
            <v>-4974.8999999999996</v>
          </cell>
          <cell r="K486">
            <v>-4974.8999999999996</v>
          </cell>
        </row>
        <row r="487">
          <cell r="C487" t="str">
            <v xml:space="preserve">                JIO MART                                                                                            </v>
          </cell>
          <cell r="D487">
            <v>29436.73</v>
          </cell>
          <cell r="H487">
            <v>29436.73</v>
          </cell>
          <cell r="J487">
            <v>-29436.73</v>
          </cell>
          <cell r="K487">
            <v>-29436.73</v>
          </cell>
        </row>
        <row r="488">
          <cell r="C488" t="str">
            <v xml:space="preserve">                MYNTRA DESIGNS - PPMP -NEW B2C -MUMBAI</v>
          </cell>
          <cell r="D488">
            <v>9344694.4100000001</v>
          </cell>
          <cell r="F488">
            <v>12753276</v>
          </cell>
          <cell r="G488">
            <v>14261532.619999999</v>
          </cell>
          <cell r="H488">
            <v>7836437.79</v>
          </cell>
          <cell r="J488">
            <v>-7836437.79</v>
          </cell>
          <cell r="K488">
            <v>-7836437.79</v>
          </cell>
        </row>
        <row r="489">
          <cell r="C489" t="str">
            <v xml:space="preserve">                MYNTRA DESIGNS - PPMP -NEW B2C-SHIPPING CHG-TDS 94C AC                                              </v>
          </cell>
          <cell r="F489">
            <v>557889.85</v>
          </cell>
          <cell r="G489">
            <v>999105.54</v>
          </cell>
          <cell r="I489">
            <v>441215.69</v>
          </cell>
          <cell r="J489">
            <v>0</v>
          </cell>
          <cell r="K489">
            <v>441215.69</v>
          </cell>
        </row>
        <row r="490">
          <cell r="C490" t="str">
            <v xml:space="preserve">                MYNTRA DESIGNS (PPMP) - JAMMU &amp; KASHMIR                                                             </v>
          </cell>
          <cell r="F490">
            <v>1499</v>
          </cell>
          <cell r="H490">
            <v>1499</v>
          </cell>
          <cell r="J490">
            <v>-1499</v>
          </cell>
          <cell r="K490">
            <v>-1499</v>
          </cell>
        </row>
        <row r="491">
          <cell r="C491" t="str">
            <v xml:space="preserve">                MYNTRA DESIGNS (PPMP) - MAHARASHTRA                                                                 </v>
          </cell>
          <cell r="F491">
            <v>1039</v>
          </cell>
          <cell r="H491">
            <v>1039</v>
          </cell>
          <cell r="J491">
            <v>-1039</v>
          </cell>
          <cell r="K491">
            <v>-1039</v>
          </cell>
        </row>
        <row r="492">
          <cell r="C492" t="str">
            <v xml:space="preserve">                MYNTRA JABONG INDIA PVT LTD - HOSKOTE - B2C OLD                                                     </v>
          </cell>
          <cell r="E492">
            <v>0</v>
          </cell>
          <cell r="I492">
            <v>0</v>
          </cell>
          <cell r="J492">
            <v>0</v>
          </cell>
          <cell r="K492">
            <v>0</v>
          </cell>
        </row>
        <row r="493">
          <cell r="C493" t="str">
            <v xml:space="preserve">                RELIANCE AJIO - B2C- OMNI MODEL -TUMKUR</v>
          </cell>
          <cell r="D493">
            <v>2744378.65</v>
          </cell>
          <cell r="F493">
            <v>6939999</v>
          </cell>
          <cell r="G493">
            <v>7067019.54</v>
          </cell>
          <cell r="H493">
            <v>2617358.11</v>
          </cell>
          <cell r="J493">
            <v>-2617358.11</v>
          </cell>
          <cell r="K493">
            <v>-2617358.11</v>
          </cell>
        </row>
        <row r="494">
          <cell r="C494" t="str">
            <v xml:space="preserve">                RELIANCE RETAIL LIMITED (AJIO) -TUMKUR</v>
          </cell>
          <cell r="F494">
            <v>2082402.72</v>
          </cell>
          <cell r="G494">
            <v>2082402.72</v>
          </cell>
          <cell r="J494">
            <v>0</v>
          </cell>
          <cell r="K494">
            <v>0</v>
          </cell>
        </row>
        <row r="495">
          <cell r="C495" t="str">
            <v xml:space="preserve">                SHOPIFY - KARNATAKA                                                                                 </v>
          </cell>
          <cell r="F495">
            <v>1439</v>
          </cell>
          <cell r="G495">
            <v>1439</v>
          </cell>
          <cell r="J495">
            <v>0</v>
          </cell>
          <cell r="K495">
            <v>0</v>
          </cell>
        </row>
        <row r="496">
          <cell r="C496" t="str">
            <v xml:space="preserve">                SHOPIFY PAYMENTS - RAZER      -MUMBAI</v>
          </cell>
          <cell r="F496">
            <v>38242.239999999998</v>
          </cell>
          <cell r="G496">
            <v>45450.64</v>
          </cell>
          <cell r="I496">
            <v>7208.4</v>
          </cell>
          <cell r="J496">
            <v>0</v>
          </cell>
          <cell r="K496">
            <v>7208.4</v>
          </cell>
        </row>
        <row r="497">
          <cell r="C497" t="str">
            <v xml:space="preserve">                SHOPIFY-PAYU PAYMENTS-PYTM PAYMENT SERVICES                                                         </v>
          </cell>
          <cell r="D497">
            <v>50769.59</v>
          </cell>
          <cell r="F497">
            <v>113930</v>
          </cell>
          <cell r="G497">
            <v>164024.25</v>
          </cell>
          <cell r="H497">
            <v>675.34</v>
          </cell>
          <cell r="J497">
            <v>-675.34</v>
          </cell>
          <cell r="K497">
            <v>-675.34</v>
          </cell>
        </row>
        <row r="498">
          <cell r="C498" t="str">
            <v xml:space="preserve">        OTHER BRANDS</v>
          </cell>
          <cell r="D498">
            <v>13528392.67</v>
          </cell>
          <cell r="F498">
            <v>62120980.890000001</v>
          </cell>
          <cell r="G498">
            <v>73297401.049999997</v>
          </cell>
          <cell r="H498">
            <v>2351972.5099999998</v>
          </cell>
          <cell r="J498">
            <v>-2351972.5099999998</v>
          </cell>
          <cell r="K498">
            <v>-2351972.5099999998</v>
          </cell>
        </row>
        <row r="499">
          <cell r="C499" t="str">
            <v xml:space="preserve">            OTHER BRAND</v>
          </cell>
          <cell r="D499">
            <v>12056197.76</v>
          </cell>
          <cell r="F499">
            <v>50995791.549999997</v>
          </cell>
          <cell r="G499">
            <v>60145589.210000001</v>
          </cell>
          <cell r="H499">
            <v>2906400.1</v>
          </cell>
          <cell r="J499">
            <v>-2906400.1</v>
          </cell>
          <cell r="K499">
            <v>-2906400.1</v>
          </cell>
        </row>
        <row r="500">
          <cell r="C500" t="str">
            <v xml:space="preserve">                ACE TURTLE  OMNI PRIVATE LIMITED -BANAGLORE</v>
          </cell>
          <cell r="D500">
            <v>904289</v>
          </cell>
          <cell r="G500">
            <v>904289</v>
          </cell>
          <cell r="J500">
            <v>0</v>
          </cell>
          <cell r="K500">
            <v>0</v>
          </cell>
        </row>
        <row r="501">
          <cell r="C501" t="str">
            <v xml:space="preserve">                CELIO FUTURE FASHION PVT LTD  -BHIWANDI</v>
          </cell>
          <cell r="F501">
            <v>26485685.550000001</v>
          </cell>
          <cell r="G501">
            <v>26333530.879999999</v>
          </cell>
          <cell r="H501">
            <v>152154.67000000001</v>
          </cell>
          <cell r="J501">
            <v>-152154.67000000001</v>
          </cell>
          <cell r="K501">
            <v>-152154.67000000001</v>
          </cell>
        </row>
        <row r="502">
          <cell r="C502" t="str">
            <v xml:space="preserve">                INDIAN TERRAIN FASHIONS LIMITED -CHENNAI</v>
          </cell>
          <cell r="D502">
            <v>5047871.95</v>
          </cell>
          <cell r="F502">
            <v>714558</v>
          </cell>
          <cell r="G502">
            <v>4735345.4000000004</v>
          </cell>
          <cell r="H502">
            <v>1027084.55</v>
          </cell>
          <cell r="J502">
            <v>-1027084.55</v>
          </cell>
          <cell r="K502">
            <v>-1027084.55</v>
          </cell>
        </row>
        <row r="503">
          <cell r="C503" t="str">
            <v xml:space="preserve">                PDS LIMITED                   -KOLKATA</v>
          </cell>
          <cell r="E503">
            <v>0.82</v>
          </cell>
          <cell r="I503">
            <v>0.82</v>
          </cell>
          <cell r="J503">
            <v>0</v>
          </cell>
          <cell r="K503">
            <v>0.82</v>
          </cell>
        </row>
        <row r="504">
          <cell r="C504" t="str">
            <v xml:space="preserve">                PEPE JEANS INDIA LIMITED      -MUMBAI</v>
          </cell>
          <cell r="D504">
            <v>5880850.6399999997</v>
          </cell>
          <cell r="F504">
            <v>23795548</v>
          </cell>
          <cell r="G504">
            <v>28172423.93</v>
          </cell>
          <cell r="H504">
            <v>1503974.71</v>
          </cell>
          <cell r="J504">
            <v>-1503974.71</v>
          </cell>
          <cell r="K504">
            <v>-1503974.71</v>
          </cell>
        </row>
        <row r="505">
          <cell r="C505" t="str">
            <v xml:space="preserve">                PUMA SPORTS INDIA PVT LTD     -BANGALORE</v>
          </cell>
          <cell r="D505">
            <v>128035.19</v>
          </cell>
          <cell r="H505">
            <v>128035.19</v>
          </cell>
          <cell r="J505">
            <v>-128035.19</v>
          </cell>
          <cell r="K505">
            <v>-128035.19</v>
          </cell>
        </row>
        <row r="506">
          <cell r="C506" t="str">
            <v xml:space="preserve">                RADHAMANI TEXTILES PRIVATE LIMITED-DEBTOR -BANGALORE</v>
          </cell>
          <cell r="D506">
            <v>111181.75999999999</v>
          </cell>
          <cell r="H506">
            <v>111181.75999999999</v>
          </cell>
          <cell r="J506">
            <v>-111181.75999999999</v>
          </cell>
          <cell r="K506">
            <v>-111181.75999999999</v>
          </cell>
        </row>
        <row r="507">
          <cell r="C507" t="str">
            <v xml:space="preserve">                SELFX INDIA PVT.LTD           -GURUGRAM</v>
          </cell>
          <cell r="E507">
            <v>14439.26</v>
          </cell>
          <cell r="I507">
            <v>14439.26</v>
          </cell>
          <cell r="J507">
            <v>0</v>
          </cell>
          <cell r="K507">
            <v>14439.26</v>
          </cell>
        </row>
        <row r="508">
          <cell r="C508" t="str">
            <v xml:space="preserve">                SHOPPER STOP LTD-KA           -BANAGLORE</v>
          </cell>
          <cell r="E508">
            <v>6072.7</v>
          </cell>
          <cell r="I508">
            <v>6072.7</v>
          </cell>
          <cell r="J508">
            <v>0</v>
          </cell>
          <cell r="K508">
            <v>6072.7</v>
          </cell>
        </row>
        <row r="509">
          <cell r="C509" t="str">
            <v xml:space="preserve">                ZETWERK MANUFACTURING BUSINESSES PRIVATE LIMITED -BANGALORE</v>
          </cell>
          <cell r="D509">
            <v>4482</v>
          </cell>
          <cell r="H509">
            <v>4482</v>
          </cell>
          <cell r="J509">
            <v>-4482</v>
          </cell>
          <cell r="K509">
            <v>-4482</v>
          </cell>
        </row>
        <row r="510">
          <cell r="C510" t="str">
            <v xml:space="preserve">            OTHERS / STOCKLOT</v>
          </cell>
          <cell r="D510">
            <v>1324905.9099999999</v>
          </cell>
          <cell r="F510">
            <v>10899073.34</v>
          </cell>
          <cell r="G510">
            <v>12862652.84</v>
          </cell>
          <cell r="I510">
            <v>638673.59</v>
          </cell>
          <cell r="J510">
            <v>0</v>
          </cell>
          <cell r="K510">
            <v>638673.59</v>
          </cell>
        </row>
        <row r="511">
          <cell r="C511" t="str">
            <v xml:space="preserve">                ABHIRAJ GARMENTS              -BANGALORE</v>
          </cell>
          <cell r="E511">
            <v>36744</v>
          </cell>
          <cell r="I511">
            <v>36744</v>
          </cell>
          <cell r="J511">
            <v>0</v>
          </cell>
          <cell r="K511">
            <v>36744</v>
          </cell>
        </row>
        <row r="512">
          <cell r="C512" t="str">
            <v xml:space="preserve">                ALLURE FASHIONS ( INDIA)      -BANGALORE</v>
          </cell>
          <cell r="F512">
            <v>1737578</v>
          </cell>
          <cell r="G512">
            <v>1699542</v>
          </cell>
          <cell r="H512">
            <v>38036</v>
          </cell>
          <cell r="J512">
            <v>-38036</v>
          </cell>
          <cell r="K512">
            <v>-38036</v>
          </cell>
        </row>
        <row r="513">
          <cell r="C513" t="str">
            <v xml:space="preserve">                ARS EXPORT                    -BANGALORE</v>
          </cell>
          <cell r="E513">
            <v>21168</v>
          </cell>
          <cell r="I513">
            <v>21168</v>
          </cell>
          <cell r="J513">
            <v>0</v>
          </cell>
          <cell r="K513">
            <v>21168</v>
          </cell>
        </row>
        <row r="514">
          <cell r="C514" t="str">
            <v xml:space="preserve">                BALU EXPORTS,                 -TIRUPUR</v>
          </cell>
          <cell r="E514">
            <v>2520</v>
          </cell>
          <cell r="I514">
            <v>2520</v>
          </cell>
          <cell r="J514">
            <v>0</v>
          </cell>
          <cell r="K514">
            <v>2520</v>
          </cell>
        </row>
        <row r="515">
          <cell r="C515" t="str">
            <v xml:space="preserve">                CELEBRITY FASHIONS LIMITED    -CHENNAI</v>
          </cell>
          <cell r="D515">
            <v>2668</v>
          </cell>
          <cell r="H515">
            <v>2668</v>
          </cell>
          <cell r="J515">
            <v>-2668</v>
          </cell>
          <cell r="K515">
            <v>-2668</v>
          </cell>
        </row>
        <row r="516">
          <cell r="C516" t="str">
            <v xml:space="preserve">                CREDENCE ENTERPRISES PRIVATE LIMITED-NEW -RANCHI</v>
          </cell>
          <cell r="F516">
            <v>637541</v>
          </cell>
          <cell r="G516">
            <v>637541</v>
          </cell>
          <cell r="J516">
            <v>0</v>
          </cell>
          <cell r="K516">
            <v>0</v>
          </cell>
        </row>
        <row r="517">
          <cell r="C517" t="str">
            <v xml:space="preserve">                CREDENCE ENTERPRISES PVT LTD  -RANCHI</v>
          </cell>
          <cell r="E517">
            <v>443145</v>
          </cell>
          <cell r="I517">
            <v>443145</v>
          </cell>
          <cell r="J517">
            <v>0</v>
          </cell>
          <cell r="K517">
            <v>443145</v>
          </cell>
        </row>
        <row r="518">
          <cell r="C518" t="str">
            <v xml:space="preserve">                DUA FASHION  ( STOCK LOT DEHRADUN ) -DEHRADUN</v>
          </cell>
          <cell r="G518">
            <v>300000</v>
          </cell>
          <cell r="I518">
            <v>300000</v>
          </cell>
          <cell r="J518">
            <v>0</v>
          </cell>
          <cell r="K518">
            <v>300000</v>
          </cell>
        </row>
        <row r="519">
          <cell r="C519" t="str">
            <v xml:space="preserve">                FASHION FIESTA                -SRINAGAR</v>
          </cell>
          <cell r="E519">
            <v>585272</v>
          </cell>
          <cell r="I519">
            <v>585272</v>
          </cell>
          <cell r="J519">
            <v>0</v>
          </cell>
          <cell r="K519">
            <v>585272</v>
          </cell>
        </row>
        <row r="520">
          <cell r="C520" t="str">
            <v xml:space="preserve">                FASHION PLUS ( BIHARI HINDUJA ) -BANGALORE</v>
          </cell>
          <cell r="F520">
            <v>29346</v>
          </cell>
          <cell r="G520">
            <v>29346</v>
          </cell>
          <cell r="J520">
            <v>0</v>
          </cell>
          <cell r="K520">
            <v>0</v>
          </cell>
        </row>
        <row r="521">
          <cell r="C521" t="str">
            <v xml:space="preserve">                FORTITUDE GROUPS              -HARYANA</v>
          </cell>
          <cell r="D521">
            <v>588</v>
          </cell>
          <cell r="H521">
            <v>588</v>
          </cell>
          <cell r="J521">
            <v>-588</v>
          </cell>
          <cell r="K521">
            <v>-588</v>
          </cell>
        </row>
        <row r="522">
          <cell r="C522" t="str">
            <v xml:space="preserve">                GAURAV                        -PUNE</v>
          </cell>
          <cell r="E522">
            <v>57293.2</v>
          </cell>
          <cell r="F522">
            <v>86145</v>
          </cell>
          <cell r="G522">
            <v>40365.4</v>
          </cell>
          <cell r="I522">
            <v>11513.6</v>
          </cell>
          <cell r="J522">
            <v>0</v>
          </cell>
          <cell r="K522">
            <v>11513.6</v>
          </cell>
        </row>
        <row r="523">
          <cell r="C523" t="str">
            <v xml:space="preserve">                GAURAV JAGGI                  -BANAGLORE</v>
          </cell>
          <cell r="D523">
            <v>1890</v>
          </cell>
          <cell r="H523">
            <v>1890</v>
          </cell>
          <cell r="J523">
            <v>-1890</v>
          </cell>
          <cell r="K523">
            <v>-1890</v>
          </cell>
        </row>
        <row r="524">
          <cell r="C524" t="str">
            <v xml:space="preserve">                GVS ENTERPRISE                -BANAGLORE</v>
          </cell>
          <cell r="F524">
            <v>203175</v>
          </cell>
          <cell r="G524">
            <v>203175</v>
          </cell>
          <cell r="J524">
            <v>0</v>
          </cell>
          <cell r="K524">
            <v>0</v>
          </cell>
        </row>
        <row r="525">
          <cell r="C525" t="str">
            <v xml:space="preserve">                HIND HOSIERY MILLS            -LUDHIANA</v>
          </cell>
          <cell r="D525">
            <v>18181</v>
          </cell>
          <cell r="H525">
            <v>18181</v>
          </cell>
          <cell r="J525">
            <v>-18181</v>
          </cell>
          <cell r="K525">
            <v>-18181</v>
          </cell>
        </row>
        <row r="526">
          <cell r="C526" t="str">
            <v xml:space="preserve">                INNOVATIVE RETAIL CONCEPTS PRIVATE LIMITED ( DASANAPURA ) -BANAGLORE</v>
          </cell>
          <cell r="E526">
            <v>45</v>
          </cell>
          <cell r="I526">
            <v>45</v>
          </cell>
          <cell r="J526">
            <v>0</v>
          </cell>
          <cell r="K526">
            <v>45</v>
          </cell>
        </row>
        <row r="527">
          <cell r="C527" t="str">
            <v xml:space="preserve">                JAI VESHNO JI TRADERS         -HARIDWAR</v>
          </cell>
          <cell r="D527">
            <v>309732</v>
          </cell>
          <cell r="H527">
            <v>309732</v>
          </cell>
          <cell r="J527">
            <v>-309732</v>
          </cell>
          <cell r="K527">
            <v>-309732</v>
          </cell>
        </row>
        <row r="528">
          <cell r="C528" t="str">
            <v xml:space="preserve">                JGM INDUSTRIES PVT. LTD.      -LUDHIANA</v>
          </cell>
          <cell r="D528">
            <v>2281</v>
          </cell>
          <cell r="H528">
            <v>2281</v>
          </cell>
          <cell r="J528">
            <v>-2281</v>
          </cell>
          <cell r="K528">
            <v>-2281</v>
          </cell>
        </row>
        <row r="529">
          <cell r="C529" t="str">
            <v xml:space="preserve">                K SQUARE ENTEPRISES           -BANGALORE</v>
          </cell>
          <cell r="D529">
            <v>18525.57</v>
          </cell>
          <cell r="H529">
            <v>18525.57</v>
          </cell>
          <cell r="J529">
            <v>-18525.57</v>
          </cell>
          <cell r="K529">
            <v>-18525.57</v>
          </cell>
        </row>
        <row r="530">
          <cell r="C530" t="str">
            <v xml:space="preserve">                K2 TECHNOSOFT INDIA PVT LTD   -PUNE</v>
          </cell>
          <cell r="E530">
            <v>2145</v>
          </cell>
          <cell r="I530">
            <v>2145</v>
          </cell>
          <cell r="J530">
            <v>0</v>
          </cell>
          <cell r="K530">
            <v>2145</v>
          </cell>
        </row>
        <row r="531">
          <cell r="C531" t="str">
            <v xml:space="preserve">                KAMALA APPARELS               -CHENNAI</v>
          </cell>
          <cell r="D531">
            <v>999700</v>
          </cell>
          <cell r="F531">
            <v>1944743</v>
          </cell>
          <cell r="G531">
            <v>2944443</v>
          </cell>
          <cell r="J531">
            <v>0</v>
          </cell>
          <cell r="K531">
            <v>0</v>
          </cell>
        </row>
        <row r="532">
          <cell r="C532" t="str">
            <v xml:space="preserve">                KAMALA APPARELS - BANGALORE   -BANAGLORE</v>
          </cell>
          <cell r="E532">
            <v>28268</v>
          </cell>
          <cell r="I532">
            <v>28268</v>
          </cell>
          <cell r="J532">
            <v>0</v>
          </cell>
          <cell r="K532">
            <v>28268</v>
          </cell>
        </row>
        <row r="533">
          <cell r="C533" t="str">
            <v xml:space="preserve">                KLASSIC FABRICS               -MUMBAI</v>
          </cell>
          <cell r="D533">
            <v>8137.5</v>
          </cell>
          <cell r="H533">
            <v>8137.5</v>
          </cell>
          <cell r="J533">
            <v>-8137.5</v>
          </cell>
          <cell r="K533">
            <v>-8137.5</v>
          </cell>
        </row>
        <row r="534">
          <cell r="C534" t="str">
            <v xml:space="preserve">                MOTHERLAND GARMENTS PVT LTD ( DEBTOR) -BANGALORE</v>
          </cell>
          <cell r="D534">
            <v>315000</v>
          </cell>
          <cell r="H534">
            <v>315000</v>
          </cell>
          <cell r="J534">
            <v>-315000</v>
          </cell>
          <cell r="K534">
            <v>-315000</v>
          </cell>
        </row>
        <row r="535">
          <cell r="C535" t="str">
            <v xml:space="preserve">                NANDANA CREATIONS             -BANAGLORE</v>
          </cell>
          <cell r="D535">
            <v>1</v>
          </cell>
          <cell r="H535">
            <v>1</v>
          </cell>
          <cell r="J535">
            <v>-1</v>
          </cell>
          <cell r="K535">
            <v>-1</v>
          </cell>
        </row>
        <row r="536">
          <cell r="C536" t="str">
            <v xml:space="preserve">                NYKA EVENT PVT LTD            -MUMBAI</v>
          </cell>
          <cell r="E536">
            <v>94136.960000000006</v>
          </cell>
          <cell r="I536">
            <v>94136.960000000006</v>
          </cell>
          <cell r="J536">
            <v>0</v>
          </cell>
          <cell r="K536">
            <v>94136.960000000006</v>
          </cell>
        </row>
        <row r="537">
          <cell r="C537" t="str">
            <v xml:space="preserve">                PARV MACHHAR                  -AKHOLA</v>
          </cell>
          <cell r="D537">
            <v>4949</v>
          </cell>
          <cell r="H537">
            <v>4949</v>
          </cell>
          <cell r="J537">
            <v>-4949</v>
          </cell>
          <cell r="K537">
            <v>-4949</v>
          </cell>
        </row>
        <row r="538">
          <cell r="C538" t="str">
            <v xml:space="preserve">                PETEXX INDIA EXPORTS          -TIRUPUR</v>
          </cell>
          <cell r="D538">
            <v>2843</v>
          </cell>
          <cell r="H538">
            <v>2843</v>
          </cell>
          <cell r="J538">
            <v>-2843</v>
          </cell>
          <cell r="K538">
            <v>-2843</v>
          </cell>
        </row>
        <row r="539">
          <cell r="C539" t="str">
            <v xml:space="preserve">                PRATEEK APPARELS PVT LTD      -BANAGLORE</v>
          </cell>
          <cell r="D539">
            <v>37767</v>
          </cell>
          <cell r="H539">
            <v>37767</v>
          </cell>
          <cell r="J539">
            <v>-37767</v>
          </cell>
          <cell r="K539">
            <v>-37767</v>
          </cell>
        </row>
        <row r="540">
          <cell r="C540" t="str">
            <v xml:space="preserve">                R G TRADING                   -BANGALORE</v>
          </cell>
          <cell r="F540">
            <v>775095</v>
          </cell>
          <cell r="G540">
            <v>775000</v>
          </cell>
          <cell r="H540">
            <v>95</v>
          </cell>
          <cell r="J540">
            <v>-95</v>
          </cell>
          <cell r="K540">
            <v>-95</v>
          </cell>
        </row>
        <row r="541">
          <cell r="C541" t="str">
            <v xml:space="preserve">                RADHEY DEPARTMENTAL STORE     -DEHARADUN</v>
          </cell>
          <cell r="D541">
            <v>1532</v>
          </cell>
          <cell r="H541">
            <v>1532</v>
          </cell>
          <cell r="J541">
            <v>-1532</v>
          </cell>
          <cell r="K541">
            <v>-1532</v>
          </cell>
        </row>
        <row r="542">
          <cell r="C542" t="str">
            <v xml:space="preserve">                RAJ CREATIONS                 -BANGALORE</v>
          </cell>
          <cell r="D542">
            <v>149281</v>
          </cell>
          <cell r="H542">
            <v>149281</v>
          </cell>
          <cell r="J542">
            <v>-149281</v>
          </cell>
          <cell r="K542">
            <v>-149281</v>
          </cell>
        </row>
        <row r="543">
          <cell r="C543" t="str">
            <v xml:space="preserve">                RETAIL SALES LOCAL            -BANAGLORE</v>
          </cell>
          <cell r="E543">
            <v>7133</v>
          </cell>
          <cell r="F543">
            <v>24008</v>
          </cell>
          <cell r="G543">
            <v>16875</v>
          </cell>
          <cell r="J543">
            <v>0</v>
          </cell>
          <cell r="K543">
            <v>0</v>
          </cell>
        </row>
        <row r="544">
          <cell r="C544" t="str">
            <v xml:space="preserve">                RISHI SOOD                                                                                          </v>
          </cell>
          <cell r="D544">
            <v>9138</v>
          </cell>
          <cell r="H544">
            <v>9138</v>
          </cell>
          <cell r="J544">
            <v>-9138</v>
          </cell>
          <cell r="K544">
            <v>-9138</v>
          </cell>
        </row>
        <row r="545">
          <cell r="C545" t="str">
            <v xml:space="preserve">                S K TRADERS                   -BANAGLORE</v>
          </cell>
          <cell r="E545">
            <v>122099</v>
          </cell>
          <cell r="I545">
            <v>122099</v>
          </cell>
          <cell r="J545">
            <v>0</v>
          </cell>
          <cell r="K545">
            <v>122099</v>
          </cell>
        </row>
        <row r="546">
          <cell r="C546" t="str">
            <v xml:space="preserve">                SALE OF CHINDI                -BANGALORE</v>
          </cell>
          <cell r="F546">
            <v>288747</v>
          </cell>
          <cell r="G546">
            <v>288747</v>
          </cell>
          <cell r="J546">
            <v>0</v>
          </cell>
          <cell r="K546">
            <v>0</v>
          </cell>
        </row>
        <row r="547">
          <cell r="C547" t="str">
            <v xml:space="preserve">                SANGEETA                      -MUMBAI</v>
          </cell>
          <cell r="D547">
            <v>11182</v>
          </cell>
          <cell r="F547">
            <v>35366</v>
          </cell>
          <cell r="G547">
            <v>25957</v>
          </cell>
          <cell r="H547">
            <v>20591</v>
          </cell>
          <cell r="J547">
            <v>-20591</v>
          </cell>
          <cell r="K547">
            <v>-20591</v>
          </cell>
        </row>
        <row r="548">
          <cell r="C548" t="str">
            <v xml:space="preserve">                SHRI SAI ENTERPRISES          -NEW DELHI</v>
          </cell>
          <cell r="D548">
            <v>6046</v>
          </cell>
          <cell r="F548">
            <v>270480</v>
          </cell>
          <cell r="G548">
            <v>270000</v>
          </cell>
          <cell r="H548">
            <v>6526</v>
          </cell>
          <cell r="J548">
            <v>-6526</v>
          </cell>
          <cell r="K548">
            <v>-6526</v>
          </cell>
        </row>
        <row r="549">
          <cell r="C549" t="str">
            <v xml:space="preserve">                SHRI VAISHNO JI TRADERS       -HARIDWAR</v>
          </cell>
          <cell r="E549">
            <v>17000</v>
          </cell>
          <cell r="I549">
            <v>17000</v>
          </cell>
          <cell r="J549">
            <v>0</v>
          </cell>
          <cell r="K549">
            <v>17000</v>
          </cell>
        </row>
        <row r="550">
          <cell r="C550" t="str">
            <v xml:space="preserve">                SLR GARMENTS                  -BANGALORE</v>
          </cell>
          <cell r="D550">
            <v>541773</v>
          </cell>
          <cell r="F550">
            <v>459874</v>
          </cell>
          <cell r="G550">
            <v>999391</v>
          </cell>
          <cell r="H550">
            <v>2256</v>
          </cell>
          <cell r="J550">
            <v>-2256</v>
          </cell>
          <cell r="K550">
            <v>-2256</v>
          </cell>
        </row>
        <row r="551">
          <cell r="C551" t="str">
            <v xml:space="preserve">                SRI MANJUNATHA CREATIONS (LOKESH STOCK LOT) -BANGALORE</v>
          </cell>
          <cell r="F551">
            <v>4406913</v>
          </cell>
          <cell r="G551">
            <v>4407208</v>
          </cell>
          <cell r="I551">
            <v>295</v>
          </cell>
          <cell r="J551">
            <v>0</v>
          </cell>
          <cell r="K551">
            <v>295</v>
          </cell>
        </row>
        <row r="552">
          <cell r="C552" t="str">
            <v xml:space="preserve">                SSS GLOBAL FASHIONS                                                                                 </v>
          </cell>
          <cell r="E552">
            <v>10310</v>
          </cell>
          <cell r="I552">
            <v>10310</v>
          </cell>
          <cell r="J552">
            <v>0</v>
          </cell>
          <cell r="K552">
            <v>10310</v>
          </cell>
        </row>
        <row r="553">
          <cell r="C553" t="str">
            <v xml:space="preserve">                SUSPENCE A/C                  -BANGALORE</v>
          </cell>
          <cell r="F553">
            <v>62.34</v>
          </cell>
          <cell r="G553">
            <v>62.44</v>
          </cell>
          <cell r="I553">
            <v>0.1</v>
          </cell>
          <cell r="J553">
            <v>0</v>
          </cell>
          <cell r="K553">
            <v>0.1</v>
          </cell>
        </row>
        <row r="554">
          <cell r="C554" t="str">
            <v xml:space="preserve">                TEXTILE INTERNATIONALS        -BANGALORE</v>
          </cell>
          <cell r="D554">
            <v>299986</v>
          </cell>
          <cell r="G554">
            <v>225000</v>
          </cell>
          <cell r="H554">
            <v>74986</v>
          </cell>
          <cell r="J554">
            <v>-74986</v>
          </cell>
          <cell r="K554">
            <v>-74986</v>
          </cell>
        </row>
        <row r="555">
          <cell r="C555" t="str">
            <v xml:space="preserve">                VENKATESH A (CAD)             -BANAGLORE</v>
          </cell>
          <cell r="D555">
            <v>4536</v>
          </cell>
          <cell r="H555">
            <v>4536</v>
          </cell>
          <cell r="J555">
            <v>-4536</v>
          </cell>
          <cell r="K555">
            <v>-4536</v>
          </cell>
        </row>
        <row r="556">
          <cell r="C556" t="str">
            <v xml:space="preserve">                VISHAL SURI                                                                                         </v>
          </cell>
          <cell r="D556">
            <v>3199</v>
          </cell>
          <cell r="H556">
            <v>3199</v>
          </cell>
          <cell r="J556">
            <v>-3199</v>
          </cell>
          <cell r="K556">
            <v>-3199</v>
          </cell>
        </row>
        <row r="557">
          <cell r="C557" t="str">
            <v xml:space="preserve">                VIVEK TRIPATHI                -BANAGLORE</v>
          </cell>
          <cell r="D557">
            <v>3249</v>
          </cell>
          <cell r="H557">
            <v>3249</v>
          </cell>
          <cell r="J557">
            <v>-3249</v>
          </cell>
          <cell r="K557">
            <v>-3249</v>
          </cell>
        </row>
        <row r="558">
          <cell r="C558" t="str">
            <v xml:space="preserve">            PPE KIT CUSTOMES</v>
          </cell>
          <cell r="D558">
            <v>19787</v>
          </cell>
          <cell r="H558">
            <v>19787</v>
          </cell>
          <cell r="J558">
            <v>-19787</v>
          </cell>
          <cell r="K558">
            <v>-19787</v>
          </cell>
        </row>
        <row r="559">
          <cell r="C559" t="str">
            <v xml:space="preserve">                JIYANSH ENTERPRISE            -SURAT</v>
          </cell>
          <cell r="D559">
            <v>2400</v>
          </cell>
          <cell r="H559">
            <v>2400</v>
          </cell>
          <cell r="J559">
            <v>-2400</v>
          </cell>
          <cell r="K559">
            <v>-2400</v>
          </cell>
        </row>
        <row r="560">
          <cell r="C560" t="str">
            <v xml:space="preserve">                SHIBANI CHHABRIA GARMENTS PUR                                                                       </v>
          </cell>
          <cell r="D560">
            <v>5</v>
          </cell>
          <cell r="H560">
            <v>5</v>
          </cell>
          <cell r="J560">
            <v>-5</v>
          </cell>
          <cell r="K560">
            <v>-5</v>
          </cell>
        </row>
        <row r="561">
          <cell r="C561" t="str">
            <v xml:space="preserve">                SUMITH SIDDAGANGAIAH                                                                                </v>
          </cell>
          <cell r="D561">
            <v>1260</v>
          </cell>
          <cell r="H561">
            <v>1260</v>
          </cell>
          <cell r="J561">
            <v>-1260</v>
          </cell>
          <cell r="K561">
            <v>-1260</v>
          </cell>
        </row>
        <row r="562">
          <cell r="C562" t="str">
            <v xml:space="preserve">                SUPERMARKET GROCERY SUPPLIES PVT LTD - MUMBAI -BHIWANDI</v>
          </cell>
          <cell r="D562">
            <v>16122</v>
          </cell>
          <cell r="H562">
            <v>16122</v>
          </cell>
          <cell r="J562">
            <v>-16122</v>
          </cell>
          <cell r="K562">
            <v>-16122</v>
          </cell>
        </row>
        <row r="563">
          <cell r="C563" t="str">
            <v xml:space="preserve">            STAFF</v>
          </cell>
          <cell r="D563">
            <v>127502</v>
          </cell>
          <cell r="F563">
            <v>226116</v>
          </cell>
          <cell r="G563">
            <v>289159</v>
          </cell>
          <cell r="H563">
            <v>64459</v>
          </cell>
          <cell r="J563">
            <v>-64459</v>
          </cell>
          <cell r="K563">
            <v>-64459</v>
          </cell>
        </row>
        <row r="564">
          <cell r="C564" t="str">
            <v xml:space="preserve">                ABHISHEK GC (TOKEN NO. 1118)                                                                        </v>
          </cell>
          <cell r="F564">
            <v>3517</v>
          </cell>
          <cell r="G564">
            <v>3517</v>
          </cell>
          <cell r="J564">
            <v>0</v>
          </cell>
          <cell r="K564">
            <v>0</v>
          </cell>
        </row>
        <row r="565">
          <cell r="C565" t="str">
            <v xml:space="preserve">                AISHWARYA N -DESIGN EMP-20178 GARMENTS PURCHASE                                                     </v>
          </cell>
          <cell r="F565">
            <v>2625</v>
          </cell>
          <cell r="G565">
            <v>2625</v>
          </cell>
          <cell r="J565">
            <v>0</v>
          </cell>
          <cell r="K565">
            <v>0</v>
          </cell>
        </row>
        <row r="566">
          <cell r="C566" t="str">
            <v xml:space="preserve">                AKSHAY AHUJA                                                                                        </v>
          </cell>
          <cell r="D566">
            <v>10020</v>
          </cell>
          <cell r="H566">
            <v>10020</v>
          </cell>
          <cell r="J566">
            <v>-10020</v>
          </cell>
          <cell r="K566">
            <v>-10020</v>
          </cell>
        </row>
        <row r="567">
          <cell r="C567" t="str">
            <v xml:space="preserve">                AMIT DARJI-GARMENTS PURCHASE  -BANAGLORE</v>
          </cell>
          <cell r="F567">
            <v>1542</v>
          </cell>
          <cell r="G567">
            <v>1542</v>
          </cell>
          <cell r="J567">
            <v>0</v>
          </cell>
          <cell r="K567">
            <v>0</v>
          </cell>
        </row>
        <row r="568">
          <cell r="C568" t="str">
            <v xml:space="preserve">                ANANDA KUMAR DEVGOSWAMI ( TS 824 ) GARMENTS PURCHASE                                                </v>
          </cell>
          <cell r="F568">
            <v>5030</v>
          </cell>
          <cell r="G568">
            <v>5030</v>
          </cell>
          <cell r="J568">
            <v>0</v>
          </cell>
          <cell r="K568">
            <v>0</v>
          </cell>
        </row>
        <row r="569">
          <cell r="C569" t="str">
            <v xml:space="preserve">                ANIL DESRAJ SOOD - GARMENT PURCHASE                                                                 </v>
          </cell>
          <cell r="F569">
            <v>27171</v>
          </cell>
          <cell r="G569">
            <v>27171</v>
          </cell>
          <cell r="J569">
            <v>0</v>
          </cell>
          <cell r="K569">
            <v>0</v>
          </cell>
        </row>
        <row r="570">
          <cell r="C570" t="str">
            <v xml:space="preserve">                ASHISH TYAGI GARMENTS PURCHASE                                                                      </v>
          </cell>
          <cell r="F570">
            <v>8183</v>
          </cell>
          <cell r="G570">
            <v>8183</v>
          </cell>
          <cell r="J570">
            <v>0</v>
          </cell>
          <cell r="K570">
            <v>0</v>
          </cell>
        </row>
        <row r="571">
          <cell r="C571" t="str">
            <v xml:space="preserve">                AVIT ANAND ( JUNIOR MERCHANDISER T NO 10778) - GARMENT PURCHASE                                     </v>
          </cell>
          <cell r="D571">
            <v>4300</v>
          </cell>
          <cell r="H571">
            <v>4300</v>
          </cell>
          <cell r="J571">
            <v>-4300</v>
          </cell>
          <cell r="K571">
            <v>-4300</v>
          </cell>
        </row>
        <row r="572">
          <cell r="C572" t="str">
            <v xml:space="preserve">                BALASUBRAMANIAM G (GARMENTS PURCHASE)                                                               </v>
          </cell>
          <cell r="D572">
            <v>21246</v>
          </cell>
          <cell r="H572">
            <v>21246</v>
          </cell>
          <cell r="J572">
            <v>-21246</v>
          </cell>
          <cell r="K572">
            <v>-21246</v>
          </cell>
        </row>
        <row r="573">
          <cell r="C573" t="str">
            <v xml:space="preserve">                BIMLESH KUMAR MARKETINGGARMENTS PURCHASE TN : 1165                                                  </v>
          </cell>
          <cell r="F573">
            <v>1680</v>
          </cell>
          <cell r="G573">
            <v>1680</v>
          </cell>
          <cell r="J573">
            <v>0</v>
          </cell>
          <cell r="K573">
            <v>0</v>
          </cell>
        </row>
        <row r="574">
          <cell r="C574" t="str">
            <v xml:space="preserve">                CHANDRU TS-244 GAR PURCHASE   -BANGALORE</v>
          </cell>
          <cell r="D574">
            <v>2678</v>
          </cell>
          <cell r="H574">
            <v>2678</v>
          </cell>
          <cell r="J574">
            <v>-2678</v>
          </cell>
          <cell r="K574">
            <v>-2678</v>
          </cell>
        </row>
        <row r="575">
          <cell r="C575" t="str">
            <v xml:space="preserve">                DAMODAR CHHABRIA - GARMENTS PURCHASE                                                                </v>
          </cell>
          <cell r="D575">
            <v>303</v>
          </cell>
          <cell r="F575">
            <v>154</v>
          </cell>
          <cell r="H575">
            <v>457</v>
          </cell>
          <cell r="J575">
            <v>-457</v>
          </cell>
          <cell r="K575">
            <v>-457</v>
          </cell>
        </row>
        <row r="576">
          <cell r="C576" t="str">
            <v xml:space="preserve">                DINESH KUMAR D.B - GARMENT PURCHASE                                                                 </v>
          </cell>
          <cell r="F576">
            <v>34345</v>
          </cell>
          <cell r="G576">
            <v>34345</v>
          </cell>
          <cell r="J576">
            <v>0</v>
          </cell>
          <cell r="K576">
            <v>0</v>
          </cell>
        </row>
        <row r="577">
          <cell r="C577" t="str">
            <v xml:space="preserve">                DIVAKAR (STORE)- GAR PURCHASE -BANGALORE</v>
          </cell>
          <cell r="D577">
            <v>1890</v>
          </cell>
          <cell r="F577">
            <v>3591</v>
          </cell>
          <cell r="G577">
            <v>5481</v>
          </cell>
          <cell r="J577">
            <v>0</v>
          </cell>
          <cell r="K577">
            <v>0</v>
          </cell>
        </row>
        <row r="578">
          <cell r="C578" t="str">
            <v xml:space="preserve">                EUGENE COOPER ( GARMENTS PURCHASE)                                                                  </v>
          </cell>
          <cell r="D578">
            <v>4944</v>
          </cell>
          <cell r="F578">
            <v>1889</v>
          </cell>
          <cell r="H578">
            <v>6833</v>
          </cell>
          <cell r="J578">
            <v>-6833</v>
          </cell>
          <cell r="K578">
            <v>-6833</v>
          </cell>
        </row>
        <row r="579">
          <cell r="C579" t="str">
            <v xml:space="preserve">                GANGADEVI - GARMENTS PUR      -BANGALORE</v>
          </cell>
          <cell r="F579">
            <v>5303</v>
          </cell>
          <cell r="G579">
            <v>5303</v>
          </cell>
          <cell r="J579">
            <v>0</v>
          </cell>
          <cell r="K579">
            <v>0</v>
          </cell>
        </row>
        <row r="580">
          <cell r="C580" t="str">
            <v xml:space="preserve">                GEETHA  GARMENT PURCHASE (798 ) -BANGALORE</v>
          </cell>
          <cell r="F580">
            <v>8400</v>
          </cell>
          <cell r="G580">
            <v>8400</v>
          </cell>
          <cell r="J580">
            <v>0</v>
          </cell>
          <cell r="K580">
            <v>0</v>
          </cell>
        </row>
        <row r="581">
          <cell r="C581" t="str">
            <v xml:space="preserve">                JOHN WOODLAND                 -BANAGLORE</v>
          </cell>
          <cell r="D581">
            <v>4200</v>
          </cell>
          <cell r="H581">
            <v>4200</v>
          </cell>
          <cell r="J581">
            <v>-4200</v>
          </cell>
          <cell r="K581">
            <v>-4200</v>
          </cell>
        </row>
        <row r="582">
          <cell r="C582" t="str">
            <v xml:space="preserve">                KENCHAPPA  ( TOKEN  NO :717  )-GARMENT PURCHASE                                                     </v>
          </cell>
          <cell r="D582">
            <v>7235</v>
          </cell>
          <cell r="H582">
            <v>7235</v>
          </cell>
          <cell r="J582">
            <v>-7235</v>
          </cell>
          <cell r="K582">
            <v>-7235</v>
          </cell>
        </row>
        <row r="583">
          <cell r="C583" t="str">
            <v xml:space="preserve">                MANIKANTAN  C (TS 0511) GARMENT PURCHASE                                                            </v>
          </cell>
          <cell r="F583">
            <v>1313</v>
          </cell>
          <cell r="G583">
            <v>1313</v>
          </cell>
          <cell r="J583">
            <v>0</v>
          </cell>
          <cell r="K583">
            <v>0</v>
          </cell>
        </row>
        <row r="584">
          <cell r="C584" t="str">
            <v xml:space="preserve">                MANJUNATH  ( T N O 1197 H R MANAGER)-GARMNET PURCHASE                                               </v>
          </cell>
          <cell r="D584">
            <v>49771</v>
          </cell>
          <cell r="G584">
            <v>49771</v>
          </cell>
          <cell r="J584">
            <v>0</v>
          </cell>
          <cell r="K584">
            <v>0</v>
          </cell>
        </row>
        <row r="585">
          <cell r="C585" t="str">
            <v xml:space="preserve">                NAVEEN A M ( SATYAN SIR DEIVER )                                                                    </v>
          </cell>
          <cell r="D585">
            <v>2756</v>
          </cell>
          <cell r="F585">
            <v>14210</v>
          </cell>
          <cell r="G585">
            <v>16966</v>
          </cell>
          <cell r="J585">
            <v>0</v>
          </cell>
          <cell r="K585">
            <v>0</v>
          </cell>
        </row>
        <row r="586">
          <cell r="C586" t="str">
            <v xml:space="preserve">                PRAKASH TS 350 -GAR PURCHASE  -BANGALORE</v>
          </cell>
          <cell r="F586">
            <v>1418</v>
          </cell>
          <cell r="G586">
            <v>1418</v>
          </cell>
          <cell r="J586">
            <v>0</v>
          </cell>
          <cell r="K586">
            <v>0</v>
          </cell>
        </row>
        <row r="587">
          <cell r="C587" t="str">
            <v xml:space="preserve">                PUSHPENDER - GARMENTS PURCHASE                                                                      </v>
          </cell>
          <cell r="F587">
            <v>4293</v>
          </cell>
          <cell r="G587">
            <v>4293</v>
          </cell>
          <cell r="J587">
            <v>0</v>
          </cell>
          <cell r="K587">
            <v>0</v>
          </cell>
        </row>
        <row r="588">
          <cell r="C588" t="str">
            <v xml:space="preserve">                RAGHAVENDRA - MERCHANDSIER  GARMENT -BANGALORE</v>
          </cell>
          <cell r="D588">
            <v>3448</v>
          </cell>
          <cell r="F588">
            <v>5000</v>
          </cell>
          <cell r="G588">
            <v>8448</v>
          </cell>
          <cell r="J588">
            <v>0</v>
          </cell>
          <cell r="K588">
            <v>0</v>
          </cell>
        </row>
        <row r="589">
          <cell r="C589" t="str">
            <v xml:space="preserve">                RAGHU SOOD                                                                                          </v>
          </cell>
          <cell r="D589">
            <v>3017</v>
          </cell>
          <cell r="H589">
            <v>3017</v>
          </cell>
          <cell r="J589">
            <v>-3017</v>
          </cell>
          <cell r="K589">
            <v>-3017</v>
          </cell>
        </row>
        <row r="590">
          <cell r="C590" t="str">
            <v xml:space="preserve">                RAJKUMAR GARMENTS PUR         -BANGALORE</v>
          </cell>
          <cell r="F590">
            <v>840</v>
          </cell>
          <cell r="G590">
            <v>840</v>
          </cell>
          <cell r="J590">
            <v>0</v>
          </cell>
          <cell r="K590">
            <v>0</v>
          </cell>
        </row>
        <row r="591">
          <cell r="C591" t="str">
            <v xml:space="preserve">                RAMESH ( 518) FC INCHARGE- GAREMENTS PURCHASE                                                       </v>
          </cell>
          <cell r="F591">
            <v>1418</v>
          </cell>
          <cell r="H591">
            <v>1418</v>
          </cell>
          <cell r="J591">
            <v>-1418</v>
          </cell>
          <cell r="K591">
            <v>-1418</v>
          </cell>
        </row>
        <row r="592">
          <cell r="C592" t="str">
            <v xml:space="preserve">                RAMESH ( ACCOUNTS MANAGER) -GARMENT PURCHASE                                                        </v>
          </cell>
          <cell r="F592">
            <v>7956</v>
          </cell>
          <cell r="G592">
            <v>7956</v>
          </cell>
          <cell r="J592">
            <v>0</v>
          </cell>
          <cell r="K592">
            <v>0</v>
          </cell>
        </row>
        <row r="593">
          <cell r="C593" t="str">
            <v xml:space="preserve">                RANGANATH GARMENTS PUR ( 487 )                                                                      </v>
          </cell>
          <cell r="F593">
            <v>1832</v>
          </cell>
          <cell r="G593">
            <v>1832</v>
          </cell>
          <cell r="J593">
            <v>0</v>
          </cell>
          <cell r="K593">
            <v>0</v>
          </cell>
        </row>
        <row r="594">
          <cell r="C594" t="str">
            <v xml:space="preserve">                RISHI CHHABRIA GARMENTS PURCHASE                                                                    </v>
          </cell>
          <cell r="D594">
            <v>211</v>
          </cell>
          <cell r="F594">
            <v>19</v>
          </cell>
          <cell r="H594">
            <v>230</v>
          </cell>
          <cell r="J594">
            <v>-230</v>
          </cell>
          <cell r="K594">
            <v>-230</v>
          </cell>
        </row>
        <row r="595">
          <cell r="C595" t="str">
            <v xml:space="preserve">                RISHI VAIDYA ( VARDHMAN THREAD)-GARMENT PURCHASE                                                    </v>
          </cell>
          <cell r="D595">
            <v>8735</v>
          </cell>
          <cell r="G595">
            <v>8735</v>
          </cell>
          <cell r="J595">
            <v>0</v>
          </cell>
          <cell r="K595">
            <v>0</v>
          </cell>
        </row>
        <row r="596">
          <cell r="C596" t="str">
            <v xml:space="preserve">                SAGARIKA SAHU-GARMENTS PURCHASE TK-1205                                                             </v>
          </cell>
          <cell r="F596">
            <v>735</v>
          </cell>
          <cell r="G596">
            <v>735</v>
          </cell>
          <cell r="J596">
            <v>0</v>
          </cell>
          <cell r="K596">
            <v>0</v>
          </cell>
        </row>
        <row r="597">
          <cell r="C597" t="str">
            <v xml:space="preserve">                SAMEER KHAN TOKEN NO-1184- GARMENTS PURCHASE -BANGALORE</v>
          </cell>
          <cell r="F597">
            <v>525</v>
          </cell>
          <cell r="G597">
            <v>525</v>
          </cell>
          <cell r="J597">
            <v>0</v>
          </cell>
          <cell r="K597">
            <v>0</v>
          </cell>
        </row>
        <row r="598">
          <cell r="C598" t="str">
            <v xml:space="preserve">                SANJAY KUMAR S -GARMENTS PURCHASE / ONLINE  ( 1163 )                                                </v>
          </cell>
          <cell r="F598">
            <v>15152</v>
          </cell>
          <cell r="G598">
            <v>15152</v>
          </cell>
          <cell r="J598">
            <v>0</v>
          </cell>
          <cell r="K598">
            <v>0</v>
          </cell>
        </row>
        <row r="599">
          <cell r="C599" t="str">
            <v xml:space="preserve">                SAPNA DESIGN TOK NO: 1206                                                                           </v>
          </cell>
          <cell r="F599">
            <v>4567</v>
          </cell>
          <cell r="G599">
            <v>4567</v>
          </cell>
          <cell r="J599">
            <v>0</v>
          </cell>
          <cell r="K599">
            <v>0</v>
          </cell>
        </row>
        <row r="600">
          <cell r="C600" t="str">
            <v xml:space="preserve">                SATYAN CHHABRIA GARMENTS PURCHASE -BANAGLORE</v>
          </cell>
          <cell r="D600">
            <v>5</v>
          </cell>
          <cell r="F600">
            <v>26</v>
          </cell>
          <cell r="H600">
            <v>31</v>
          </cell>
          <cell r="J600">
            <v>-31</v>
          </cell>
          <cell r="K600">
            <v>-31</v>
          </cell>
        </row>
        <row r="601">
          <cell r="C601" t="str">
            <v xml:space="preserve">                SHAFEEQ ( GARMENTS PUR )      -BANAGLORE</v>
          </cell>
          <cell r="E601">
            <v>145</v>
          </cell>
          <cell r="F601">
            <v>24398</v>
          </cell>
          <cell r="G601">
            <v>25953</v>
          </cell>
          <cell r="I601">
            <v>1700</v>
          </cell>
          <cell r="J601">
            <v>0</v>
          </cell>
          <cell r="K601">
            <v>1700</v>
          </cell>
        </row>
        <row r="602">
          <cell r="C602" t="str">
            <v xml:space="preserve">                SHIVAGAMI - GARMENTS PUR      -BANGALORE</v>
          </cell>
          <cell r="F602">
            <v>14059</v>
          </cell>
          <cell r="G602">
            <v>14059</v>
          </cell>
          <cell r="J602">
            <v>0</v>
          </cell>
          <cell r="K602">
            <v>0</v>
          </cell>
        </row>
        <row r="603">
          <cell r="C603" t="str">
            <v xml:space="preserve">                SOURABH GOSWAMI GARMENT PURCHASES                                                                   </v>
          </cell>
          <cell r="F603">
            <v>1480</v>
          </cell>
          <cell r="G603">
            <v>1480</v>
          </cell>
          <cell r="J603">
            <v>0</v>
          </cell>
          <cell r="K603">
            <v>0</v>
          </cell>
        </row>
        <row r="604">
          <cell r="C604" t="str">
            <v xml:space="preserve">                STAFF SALES GARMENTS          -BANGALORE</v>
          </cell>
          <cell r="E604">
            <v>1260</v>
          </cell>
          <cell r="I604">
            <v>1260</v>
          </cell>
          <cell r="J604">
            <v>0</v>
          </cell>
          <cell r="K604">
            <v>1260</v>
          </cell>
        </row>
        <row r="605">
          <cell r="C605" t="str">
            <v xml:space="preserve">                SUBHASH  (FABRIC) - GARMENTS PURCHASE                                                               </v>
          </cell>
          <cell r="D605">
            <v>4148</v>
          </cell>
          <cell r="H605">
            <v>4148</v>
          </cell>
          <cell r="J605">
            <v>-4148</v>
          </cell>
          <cell r="K605">
            <v>-4148</v>
          </cell>
        </row>
        <row r="606">
          <cell r="C606" t="str">
            <v xml:space="preserve">                SUNIL - ASM - GARMENT PURCHASE                                                                      </v>
          </cell>
          <cell r="F606">
            <v>8720</v>
          </cell>
          <cell r="G606">
            <v>7114</v>
          </cell>
          <cell r="H606">
            <v>1606</v>
          </cell>
          <cell r="J606">
            <v>-1606</v>
          </cell>
          <cell r="K606">
            <v>-1606</v>
          </cell>
        </row>
        <row r="607">
          <cell r="C607" t="str">
            <v xml:space="preserve">                UDAYAKUMAR HR GARMENTS PUR- EMP-20156                                                               </v>
          </cell>
          <cell r="F607">
            <v>2678</v>
          </cell>
          <cell r="G607">
            <v>2678</v>
          </cell>
          <cell r="J607">
            <v>0</v>
          </cell>
          <cell r="K607">
            <v>0</v>
          </cell>
        </row>
        <row r="608">
          <cell r="C608" t="str">
            <v xml:space="preserve">                VASANTHKUMAR- DMM GARMENTS PURCHASE -BANAGLORE</v>
          </cell>
          <cell r="F608">
            <v>12047</v>
          </cell>
          <cell r="G608">
            <v>12047</v>
          </cell>
          <cell r="J608">
            <v>0</v>
          </cell>
          <cell r="K608">
            <v>0</v>
          </cell>
        </row>
        <row r="609">
          <cell r="C609" t="str">
            <v xml:space="preserve">    ABFL MARGINE RECEIVABLE@ 5% ON INV AMOUNT                                                           </v>
          </cell>
          <cell r="D609">
            <v>868108.39</v>
          </cell>
          <cell r="F609">
            <v>1338948.19</v>
          </cell>
          <cell r="G609">
            <v>1106421.03</v>
          </cell>
          <cell r="H609">
            <v>1100635.55</v>
          </cell>
          <cell r="J609">
            <v>-1100635.55</v>
          </cell>
          <cell r="K609">
            <v>-1100635.55</v>
          </cell>
        </row>
        <row r="610">
          <cell r="C610" t="str">
            <v xml:space="preserve">    CSB MARGINE RECEIVABLE@ 10% ON INV AMOUNT                                                           </v>
          </cell>
          <cell r="D610">
            <v>943263.4</v>
          </cell>
          <cell r="F610">
            <v>448244.8</v>
          </cell>
          <cell r="H610">
            <v>1391508.2</v>
          </cell>
          <cell r="J610">
            <v>-1391508.2</v>
          </cell>
          <cell r="K610">
            <v>-1391508.2</v>
          </cell>
        </row>
        <row r="611">
          <cell r="C611" t="str">
            <v xml:space="preserve">    PREPAID EXPENSES                                                                                    </v>
          </cell>
          <cell r="D611">
            <v>259412.99</v>
          </cell>
          <cell r="H611">
            <v>259412.99</v>
          </cell>
          <cell r="J611">
            <v>-259412.99</v>
          </cell>
          <cell r="K611">
            <v>-259412.99</v>
          </cell>
        </row>
        <row r="612">
          <cell r="C612" t="str">
            <v xml:space="preserve">    STOCK AT BANGALORE (CURRENT ASSET)                                                                  </v>
          </cell>
          <cell r="D612">
            <v>7401677.8700000001</v>
          </cell>
          <cell r="G612">
            <v>7401677.8700000001</v>
          </cell>
          <cell r="J612">
            <v>0</v>
          </cell>
          <cell r="K612">
            <v>0</v>
          </cell>
        </row>
        <row r="613">
          <cell r="C613" t="str">
            <v>ASSET</v>
          </cell>
          <cell r="D613">
            <v>38563364.18</v>
          </cell>
          <cell r="F613">
            <v>5454221.8099999996</v>
          </cell>
          <cell r="G613">
            <v>6394854.6399999997</v>
          </cell>
          <cell r="H613">
            <v>37622731.350000001</v>
          </cell>
          <cell r="J613">
            <v>-37622731.350000001</v>
          </cell>
          <cell r="K613">
            <v>-37622731.350000001</v>
          </cell>
        </row>
        <row r="614">
          <cell r="C614" t="str">
            <v xml:space="preserve">    FIXED ASSETS</v>
          </cell>
          <cell r="D614">
            <v>34874419.369999997</v>
          </cell>
          <cell r="F614">
            <v>115270</v>
          </cell>
          <cell r="H614">
            <v>34989689.369999997</v>
          </cell>
          <cell r="J614">
            <v>-34989689.369999997</v>
          </cell>
          <cell r="K614">
            <v>-34989689.369999997</v>
          </cell>
        </row>
        <row r="615">
          <cell r="C615" t="str">
            <v xml:space="preserve">        BLOCK OF ASSET - 0% BUILDING</v>
          </cell>
          <cell r="D615">
            <v>4169550</v>
          </cell>
          <cell r="H615">
            <v>4169550</v>
          </cell>
          <cell r="J615">
            <v>-4169550</v>
          </cell>
          <cell r="K615">
            <v>-4169550</v>
          </cell>
        </row>
        <row r="616">
          <cell r="C616" t="str">
            <v xml:space="preserve">            BUILDING A/C                                                                                        </v>
          </cell>
          <cell r="D616">
            <v>4169550</v>
          </cell>
          <cell r="H616">
            <v>4169550</v>
          </cell>
          <cell r="J616">
            <v>-4169550</v>
          </cell>
          <cell r="K616">
            <v>-4169550</v>
          </cell>
        </row>
        <row r="617">
          <cell r="C617" t="str">
            <v xml:space="preserve">        BLOCK OF ASSET - 10% FURNITURE &amp; FIXTURES</v>
          </cell>
          <cell r="D617">
            <v>23947442.829999998</v>
          </cell>
          <cell r="H617">
            <v>23947442.829999998</v>
          </cell>
          <cell r="J617">
            <v>-23947442.829999998</v>
          </cell>
          <cell r="K617">
            <v>-23947442.829999998</v>
          </cell>
        </row>
        <row r="618">
          <cell r="C618" t="str">
            <v xml:space="preserve">            FURNITURE &amp; FIXTURES</v>
          </cell>
          <cell r="D618">
            <v>20007943.829999998</v>
          </cell>
          <cell r="H618">
            <v>20007943.829999998</v>
          </cell>
          <cell r="J618">
            <v>-20007943.829999998</v>
          </cell>
          <cell r="K618">
            <v>-20007943.829999998</v>
          </cell>
        </row>
        <row r="619">
          <cell r="C619" t="str">
            <v xml:space="preserve">                ELECTRICAL FITTING                                                                                  </v>
          </cell>
          <cell r="D619">
            <v>3714233.18</v>
          </cell>
          <cell r="H619">
            <v>3714233.18</v>
          </cell>
          <cell r="J619">
            <v>-3714233.18</v>
          </cell>
          <cell r="K619">
            <v>-3714233.18</v>
          </cell>
        </row>
        <row r="620">
          <cell r="C620" t="str">
            <v xml:space="preserve">                FURNITURE AND FIXTURES                                                                              </v>
          </cell>
          <cell r="D620">
            <v>16061945.550000001</v>
          </cell>
          <cell r="H620">
            <v>16061945.550000001</v>
          </cell>
          <cell r="J620">
            <v>-16061945.550000001</v>
          </cell>
          <cell r="K620">
            <v>-16061945.550000001</v>
          </cell>
        </row>
        <row r="621">
          <cell r="C621" t="str">
            <v xml:space="preserve">                LFS - FURNITURE &amp; FIXTURES RECOVERY                                                                 </v>
          </cell>
          <cell r="D621">
            <v>26565</v>
          </cell>
          <cell r="H621">
            <v>26565</v>
          </cell>
          <cell r="J621">
            <v>-26565</v>
          </cell>
          <cell r="K621">
            <v>-26565</v>
          </cell>
        </row>
        <row r="622">
          <cell r="C622" t="str">
            <v xml:space="preserve">                MANNEQUINS                                                                                          </v>
          </cell>
          <cell r="D622">
            <v>205200.1</v>
          </cell>
          <cell r="H622">
            <v>205200.1</v>
          </cell>
          <cell r="J622">
            <v>-205200.1</v>
          </cell>
          <cell r="K622">
            <v>-205200.1</v>
          </cell>
        </row>
        <row r="623">
          <cell r="C623" t="str">
            <v xml:space="preserve">            T-BASE DISPLAY ITEMS</v>
          </cell>
          <cell r="D623">
            <v>3939499</v>
          </cell>
          <cell r="H623">
            <v>3939499</v>
          </cell>
          <cell r="J623">
            <v>-3939499</v>
          </cell>
          <cell r="K623">
            <v>-3939499</v>
          </cell>
        </row>
        <row r="624">
          <cell r="C624" t="str">
            <v xml:space="preserve">                DISPLAY ITEM - BINDAL SONS - LUCKNOW                                                                </v>
          </cell>
          <cell r="D624">
            <v>96562</v>
          </cell>
          <cell r="H624">
            <v>96562</v>
          </cell>
          <cell r="J624">
            <v>-96562</v>
          </cell>
          <cell r="K624">
            <v>-96562</v>
          </cell>
        </row>
        <row r="625">
          <cell r="C625" t="str">
            <v xml:space="preserve">                DISPLAY ITEMS -  KAYSONS - JAUNPUR                                                                  </v>
          </cell>
          <cell r="D625">
            <v>89100</v>
          </cell>
          <cell r="H625">
            <v>89100</v>
          </cell>
          <cell r="J625">
            <v>-89100</v>
          </cell>
          <cell r="K625">
            <v>-89100</v>
          </cell>
        </row>
        <row r="626">
          <cell r="C626" t="str">
            <v xml:space="preserve">                DISPLAY ITEMS - AHUJA CLOTHIERS - HARYANA                                                           </v>
          </cell>
          <cell r="D626">
            <v>66265</v>
          </cell>
          <cell r="H626">
            <v>66265</v>
          </cell>
          <cell r="J626">
            <v>-66265</v>
          </cell>
          <cell r="K626">
            <v>-66265</v>
          </cell>
        </row>
        <row r="627">
          <cell r="C627" t="str">
            <v xml:space="preserve">                DISPLAY ITEMS - BACHOOMAL SONS - AGRA                                                               </v>
          </cell>
          <cell r="D627">
            <v>171222</v>
          </cell>
          <cell r="H627">
            <v>171222</v>
          </cell>
          <cell r="J627">
            <v>-171222</v>
          </cell>
          <cell r="K627">
            <v>-171222</v>
          </cell>
        </row>
        <row r="628">
          <cell r="C628" t="str">
            <v xml:space="preserve">                DISPLAY ITEMS - CENTRAL - AHMEDABAD                                                                 </v>
          </cell>
          <cell r="D628">
            <v>106300</v>
          </cell>
          <cell r="H628">
            <v>106300</v>
          </cell>
          <cell r="J628">
            <v>-106300</v>
          </cell>
          <cell r="K628">
            <v>-106300</v>
          </cell>
        </row>
        <row r="629">
          <cell r="C629" t="str">
            <v xml:space="preserve">                DISPLAY ITEMS - CENTRAL - JAIPUR                                                                    </v>
          </cell>
          <cell r="D629">
            <v>164729</v>
          </cell>
          <cell r="H629">
            <v>164729</v>
          </cell>
          <cell r="J629">
            <v>-164729</v>
          </cell>
          <cell r="K629">
            <v>-164729</v>
          </cell>
        </row>
        <row r="630">
          <cell r="C630" t="str">
            <v xml:space="preserve">                DISPLAY ITEMS - CENTRAL - MUKTSAR                                                                   </v>
          </cell>
          <cell r="D630">
            <v>139843</v>
          </cell>
          <cell r="H630">
            <v>139843</v>
          </cell>
          <cell r="J630">
            <v>-139843</v>
          </cell>
          <cell r="K630">
            <v>-139843</v>
          </cell>
        </row>
        <row r="631">
          <cell r="C631" t="str">
            <v xml:space="preserve">                DISPLAY ITEMS - CENTRAL - SURAT                                                                     </v>
          </cell>
          <cell r="D631">
            <v>106300</v>
          </cell>
          <cell r="H631">
            <v>106300</v>
          </cell>
          <cell r="J631">
            <v>-106300</v>
          </cell>
          <cell r="K631">
            <v>-106300</v>
          </cell>
        </row>
        <row r="632">
          <cell r="C632" t="str">
            <v xml:space="preserve">                DISPLAY ITEMS - CENTRAL - VISAKAPATNAM                                                              </v>
          </cell>
          <cell r="D632">
            <v>48000</v>
          </cell>
          <cell r="H632">
            <v>48000</v>
          </cell>
          <cell r="J632">
            <v>-48000</v>
          </cell>
          <cell r="K632">
            <v>-48000</v>
          </cell>
        </row>
        <row r="633">
          <cell r="C633" t="str">
            <v xml:space="preserve">                DISPLAY ITEMS - CENTRALS - BANGALORE (GANDOLA)                                                      </v>
          </cell>
          <cell r="D633">
            <v>103200</v>
          </cell>
          <cell r="H633">
            <v>103200</v>
          </cell>
          <cell r="J633">
            <v>-103200</v>
          </cell>
          <cell r="K633">
            <v>-103200</v>
          </cell>
        </row>
        <row r="634">
          <cell r="C634" t="str">
            <v xml:space="preserve">                DISPLAY ITEMS - CENTRALS - GACHIBOWLI                                                               </v>
          </cell>
          <cell r="D634">
            <v>110400</v>
          </cell>
          <cell r="H634">
            <v>110400</v>
          </cell>
          <cell r="J634">
            <v>-110400</v>
          </cell>
          <cell r="K634">
            <v>-110400</v>
          </cell>
        </row>
        <row r="635">
          <cell r="C635" t="str">
            <v xml:space="preserve">                DISPLAY ITEMS - CENTRALS - GURGEON                                                                  </v>
          </cell>
          <cell r="D635">
            <v>163287</v>
          </cell>
          <cell r="H635">
            <v>163287</v>
          </cell>
          <cell r="J635">
            <v>-163287</v>
          </cell>
          <cell r="K635">
            <v>-163287</v>
          </cell>
        </row>
        <row r="636">
          <cell r="C636" t="str">
            <v xml:space="preserve">                DISPLAY ITEMS - CENTRALS - KUKATPALLY                                                               </v>
          </cell>
          <cell r="D636">
            <v>103200</v>
          </cell>
          <cell r="H636">
            <v>103200</v>
          </cell>
          <cell r="J636">
            <v>-103200</v>
          </cell>
          <cell r="K636">
            <v>-103200</v>
          </cell>
        </row>
        <row r="637">
          <cell r="C637" t="str">
            <v xml:space="preserve">                DISPLAY ITEMS - CENTRALS - PATNA (GANDOLA)                                                          </v>
          </cell>
          <cell r="D637">
            <v>110400</v>
          </cell>
          <cell r="H637">
            <v>110400</v>
          </cell>
          <cell r="J637">
            <v>-110400</v>
          </cell>
          <cell r="K637">
            <v>-110400</v>
          </cell>
        </row>
        <row r="638">
          <cell r="C638" t="str">
            <v xml:space="preserve">                DISPLAY ITEMS - CENTRALS - PUNE                                                                     </v>
          </cell>
          <cell r="D638">
            <v>215585</v>
          </cell>
          <cell r="H638">
            <v>215585</v>
          </cell>
          <cell r="J638">
            <v>-215585</v>
          </cell>
          <cell r="K638">
            <v>-215585</v>
          </cell>
        </row>
        <row r="639">
          <cell r="C639" t="str">
            <v xml:space="preserve">                DISPLAY ITEMS - CENTRALS- BANGALORE                                                                 </v>
          </cell>
          <cell r="D639">
            <v>213707</v>
          </cell>
          <cell r="H639">
            <v>213707</v>
          </cell>
          <cell r="J639">
            <v>-213707</v>
          </cell>
          <cell r="K639">
            <v>-213707</v>
          </cell>
        </row>
        <row r="640">
          <cell r="C640" t="str">
            <v xml:space="preserve">                DISPLAY ITEMS - CENTRALS- PUNE (ASCENT MALL)                                                        </v>
          </cell>
          <cell r="D640">
            <v>94900</v>
          </cell>
          <cell r="H640">
            <v>94900</v>
          </cell>
          <cell r="J640">
            <v>-94900</v>
          </cell>
          <cell r="K640">
            <v>-94900</v>
          </cell>
        </row>
        <row r="641">
          <cell r="C641" t="str">
            <v xml:space="preserve">                DISPLAY ITEMS - GUWAHATI STORES                                                                     </v>
          </cell>
          <cell r="D641">
            <v>638854</v>
          </cell>
          <cell r="H641">
            <v>638854</v>
          </cell>
          <cell r="J641">
            <v>-638854</v>
          </cell>
          <cell r="K641">
            <v>-638854</v>
          </cell>
        </row>
        <row r="642">
          <cell r="C642" t="str">
            <v xml:space="preserve">                DISPLAY ITEMS - JANATA APPARELS - BAREILY                                                           </v>
          </cell>
          <cell r="D642">
            <v>43200</v>
          </cell>
          <cell r="H642">
            <v>43200</v>
          </cell>
          <cell r="J642">
            <v>-43200</v>
          </cell>
          <cell r="K642">
            <v>-43200</v>
          </cell>
        </row>
        <row r="643">
          <cell r="C643" t="str">
            <v xml:space="preserve">                DISPLAY ITEMS - LIVIN - GAZIABAD                                                                    </v>
          </cell>
          <cell r="D643">
            <v>83578</v>
          </cell>
          <cell r="H643">
            <v>83578</v>
          </cell>
          <cell r="J643">
            <v>-83578</v>
          </cell>
          <cell r="K643">
            <v>-83578</v>
          </cell>
        </row>
        <row r="644">
          <cell r="C644" t="str">
            <v xml:space="preserve">                DISPLAY ITEMS - MANGALAM - GURGEON                                                                  </v>
          </cell>
          <cell r="D644">
            <v>74922</v>
          </cell>
          <cell r="H644">
            <v>74922</v>
          </cell>
          <cell r="J644">
            <v>-74922</v>
          </cell>
          <cell r="K644">
            <v>-74922</v>
          </cell>
        </row>
        <row r="645">
          <cell r="C645" t="str">
            <v xml:space="preserve">                DISPLAY ITEMS - PARTHAS - COCHIN                                                                    </v>
          </cell>
          <cell r="D645">
            <v>8300</v>
          </cell>
          <cell r="H645">
            <v>8300</v>
          </cell>
          <cell r="J645">
            <v>-8300</v>
          </cell>
          <cell r="K645">
            <v>-8300</v>
          </cell>
        </row>
        <row r="646">
          <cell r="C646" t="str">
            <v xml:space="preserve">                DISPLAY ITEMS - ROORKEE                                                                             </v>
          </cell>
          <cell r="D646">
            <v>21124</v>
          </cell>
          <cell r="H646">
            <v>21124</v>
          </cell>
          <cell r="J646">
            <v>-21124</v>
          </cell>
          <cell r="K646">
            <v>-21124</v>
          </cell>
        </row>
        <row r="647">
          <cell r="C647" t="str">
            <v xml:space="preserve">                DISPLAY ITEMS - T PALYA - BANGALORE                                                                 </v>
          </cell>
          <cell r="D647">
            <v>869959</v>
          </cell>
          <cell r="H647">
            <v>869959</v>
          </cell>
          <cell r="J647">
            <v>-869959</v>
          </cell>
          <cell r="K647">
            <v>-869959</v>
          </cell>
        </row>
        <row r="648">
          <cell r="C648" t="str">
            <v xml:space="preserve">                DISPLAY ITEMS - VALENCIA - NOIDA                                                                    </v>
          </cell>
          <cell r="D648">
            <v>96562</v>
          </cell>
          <cell r="H648">
            <v>96562</v>
          </cell>
          <cell r="J648">
            <v>-96562</v>
          </cell>
          <cell r="K648">
            <v>-96562</v>
          </cell>
        </row>
        <row r="649">
          <cell r="C649" t="str">
            <v xml:space="preserve">        BLOCK OF ASSET - 15% OFFICE EQUIPMENTS</v>
          </cell>
          <cell r="D649">
            <v>4302104.03</v>
          </cell>
          <cell r="H649">
            <v>4302104.03</v>
          </cell>
          <cell r="J649">
            <v>-4302104.03</v>
          </cell>
          <cell r="K649">
            <v>-4302104.03</v>
          </cell>
        </row>
        <row r="650">
          <cell r="C650" t="str">
            <v xml:space="preserve">            AIR CONDITIONER                                                                                     </v>
          </cell>
          <cell r="D650">
            <v>712933.24</v>
          </cell>
          <cell r="H650">
            <v>712933.24</v>
          </cell>
          <cell r="J650">
            <v>-712933.24</v>
          </cell>
          <cell r="K650">
            <v>-712933.24</v>
          </cell>
        </row>
        <row r="651">
          <cell r="C651" t="str">
            <v xml:space="preserve">            CRATES                                                                                              </v>
          </cell>
          <cell r="D651">
            <v>84828.82</v>
          </cell>
          <cell r="H651">
            <v>84828.82</v>
          </cell>
          <cell r="J651">
            <v>-84828.82</v>
          </cell>
          <cell r="K651">
            <v>-84828.82</v>
          </cell>
        </row>
        <row r="652">
          <cell r="C652" t="str">
            <v xml:space="preserve">            FAX MACHINE                                                                                         </v>
          </cell>
          <cell r="D652">
            <v>1059.9000000000001</v>
          </cell>
          <cell r="H652">
            <v>1059.9000000000001</v>
          </cell>
          <cell r="J652">
            <v>-1059.9000000000001</v>
          </cell>
          <cell r="K652">
            <v>-1059.9000000000001</v>
          </cell>
        </row>
        <row r="653">
          <cell r="C653" t="str">
            <v xml:space="preserve">            FIRE EXTINGUISHERS                                                                                  </v>
          </cell>
          <cell r="D653">
            <v>384503.4</v>
          </cell>
          <cell r="H653">
            <v>384503.4</v>
          </cell>
          <cell r="J653">
            <v>-384503.4</v>
          </cell>
          <cell r="K653">
            <v>-384503.4</v>
          </cell>
        </row>
        <row r="654">
          <cell r="C654" t="str">
            <v xml:space="preserve">            REFRIDGERATOR                                                                                       </v>
          </cell>
          <cell r="D654">
            <v>63236.7</v>
          </cell>
          <cell r="H654">
            <v>63236.7</v>
          </cell>
          <cell r="J654">
            <v>-63236.7</v>
          </cell>
          <cell r="K654">
            <v>-63236.7</v>
          </cell>
        </row>
        <row r="655">
          <cell r="C655" t="str">
            <v xml:space="preserve">            SAMSUNG LCD TV                                                                                      </v>
          </cell>
          <cell r="D655">
            <v>13430.6</v>
          </cell>
          <cell r="H655">
            <v>13430.6</v>
          </cell>
          <cell r="J655">
            <v>-13430.6</v>
          </cell>
          <cell r="K655">
            <v>-13430.6</v>
          </cell>
        </row>
        <row r="656">
          <cell r="C656" t="str">
            <v xml:space="preserve">            TELEPHONE INSTRUMENT - ADC                                                                          </v>
          </cell>
          <cell r="D656">
            <v>49000</v>
          </cell>
          <cell r="H656">
            <v>49000</v>
          </cell>
          <cell r="J656">
            <v>-49000</v>
          </cell>
          <cell r="K656">
            <v>-49000</v>
          </cell>
        </row>
        <row r="657">
          <cell r="C657" t="str">
            <v xml:space="preserve">            TELEPHONE INSTRUMENTS                                                                               </v>
          </cell>
          <cell r="D657">
            <v>551546.69999999995</v>
          </cell>
          <cell r="H657">
            <v>551546.69999999995</v>
          </cell>
          <cell r="J657">
            <v>-551546.69999999995</v>
          </cell>
          <cell r="K657">
            <v>-551546.69999999995</v>
          </cell>
        </row>
        <row r="658">
          <cell r="C658" t="str">
            <v xml:space="preserve">            TOOLS AND OFFICE EQUIPMENTS                                                                         </v>
          </cell>
          <cell r="D658">
            <v>1094346.1200000001</v>
          </cell>
          <cell r="H658">
            <v>1094346.1200000001</v>
          </cell>
          <cell r="J658">
            <v>-1094346.1200000001</v>
          </cell>
          <cell r="K658">
            <v>-1094346.1200000001</v>
          </cell>
        </row>
        <row r="659">
          <cell r="C659" t="str">
            <v xml:space="preserve">            TV - DVD - CCTV                                                                                     </v>
          </cell>
          <cell r="D659">
            <v>1334720.25</v>
          </cell>
          <cell r="H659">
            <v>1334720.25</v>
          </cell>
          <cell r="J659">
            <v>-1334720.25</v>
          </cell>
          <cell r="K659">
            <v>-1334720.25</v>
          </cell>
        </row>
        <row r="660">
          <cell r="C660" t="str">
            <v xml:space="preserve">            WATER COOLER                                                                                        </v>
          </cell>
          <cell r="D660">
            <v>12498.3</v>
          </cell>
          <cell r="H660">
            <v>12498.3</v>
          </cell>
          <cell r="J660">
            <v>-12498.3</v>
          </cell>
          <cell r="K660">
            <v>-12498.3</v>
          </cell>
        </row>
        <row r="661">
          <cell r="C661" t="str">
            <v xml:space="preserve">        BLOCK OF ASSET - 15% PLANT &amp; MACHINERY</v>
          </cell>
          <cell r="D661">
            <v>42622649.310000002</v>
          </cell>
          <cell r="H661">
            <v>42622649.310000002</v>
          </cell>
          <cell r="J661">
            <v>-42622649.310000002</v>
          </cell>
          <cell r="K661">
            <v>-42622649.310000002</v>
          </cell>
        </row>
        <row r="662">
          <cell r="C662" t="str">
            <v xml:space="preserve">            BATTERIES                                                                                           </v>
          </cell>
          <cell r="D662">
            <v>301706.68</v>
          </cell>
          <cell r="H662">
            <v>301706.68</v>
          </cell>
          <cell r="J662">
            <v>-301706.68</v>
          </cell>
          <cell r="K662">
            <v>-301706.68</v>
          </cell>
        </row>
        <row r="663">
          <cell r="C663" t="str">
            <v xml:space="preserve">            COMPRESSOR                                                                                          </v>
          </cell>
          <cell r="D663">
            <v>69170</v>
          </cell>
          <cell r="H663">
            <v>69170</v>
          </cell>
          <cell r="J663">
            <v>-69170</v>
          </cell>
          <cell r="K663">
            <v>-69170</v>
          </cell>
        </row>
        <row r="664">
          <cell r="C664" t="str">
            <v xml:space="preserve">            CURRENCY COUNTING MACHINE                                                                           </v>
          </cell>
          <cell r="D664">
            <v>7182</v>
          </cell>
          <cell r="H664">
            <v>7182</v>
          </cell>
          <cell r="J664">
            <v>-7182</v>
          </cell>
          <cell r="K664">
            <v>-7182</v>
          </cell>
        </row>
        <row r="665">
          <cell r="C665" t="str">
            <v xml:space="preserve">            GENERATOR 4%                                                                                        </v>
          </cell>
          <cell r="D665">
            <v>51708</v>
          </cell>
          <cell r="H665">
            <v>51708</v>
          </cell>
          <cell r="J665">
            <v>-51708</v>
          </cell>
          <cell r="K665">
            <v>-51708</v>
          </cell>
        </row>
        <row r="666">
          <cell r="C666" t="str">
            <v xml:space="preserve">            GENERATOR 5.5%                                                                                      </v>
          </cell>
          <cell r="D666">
            <v>1573266.2</v>
          </cell>
          <cell r="H666">
            <v>1573266.2</v>
          </cell>
          <cell r="J666">
            <v>-1573266.2</v>
          </cell>
          <cell r="K666">
            <v>-1573266.2</v>
          </cell>
        </row>
        <row r="667">
          <cell r="C667" t="str">
            <v xml:space="preserve">            GENERATORS CUNNONS 5%                                                                               </v>
          </cell>
          <cell r="D667">
            <v>277505</v>
          </cell>
          <cell r="H667">
            <v>277505</v>
          </cell>
          <cell r="J667">
            <v>-277505</v>
          </cell>
          <cell r="K667">
            <v>-277505</v>
          </cell>
        </row>
        <row r="668">
          <cell r="C668" t="str">
            <v xml:space="preserve">            PLANT AND MACHINERY                                                                                 </v>
          </cell>
          <cell r="D668">
            <v>8508580.4700000007</v>
          </cell>
          <cell r="H668">
            <v>8508580.4700000007</v>
          </cell>
          <cell r="J668">
            <v>-8508580.4700000007</v>
          </cell>
          <cell r="K668">
            <v>-8508580.4700000007</v>
          </cell>
        </row>
        <row r="669">
          <cell r="C669" t="str">
            <v xml:space="preserve">            PLANT AND MACHINERY 14.5%                                                                           </v>
          </cell>
          <cell r="D669">
            <v>603053</v>
          </cell>
          <cell r="H669">
            <v>603053</v>
          </cell>
          <cell r="J669">
            <v>-603053</v>
          </cell>
          <cell r="K669">
            <v>-603053</v>
          </cell>
        </row>
        <row r="670">
          <cell r="C670" t="str">
            <v xml:space="preserve">            PLANT AND MACHINERY IMPORTS                                                                         </v>
          </cell>
          <cell r="D670">
            <v>30856280.460000001</v>
          </cell>
          <cell r="H670">
            <v>30856280.460000001</v>
          </cell>
          <cell r="J670">
            <v>-30856280.460000001</v>
          </cell>
          <cell r="K670">
            <v>-30856280.460000001</v>
          </cell>
        </row>
        <row r="671">
          <cell r="C671" t="str">
            <v xml:space="preserve">            TRANSFORMER                                                                                         </v>
          </cell>
          <cell r="D671">
            <v>317251.5</v>
          </cell>
          <cell r="H671">
            <v>317251.5</v>
          </cell>
          <cell r="J671">
            <v>-317251.5</v>
          </cell>
          <cell r="K671">
            <v>-317251.5</v>
          </cell>
        </row>
        <row r="672">
          <cell r="C672" t="str">
            <v xml:space="preserve">            WASHING MACHINE                                                                                     </v>
          </cell>
          <cell r="D672">
            <v>56946</v>
          </cell>
          <cell r="H672">
            <v>56946</v>
          </cell>
          <cell r="J672">
            <v>-56946</v>
          </cell>
          <cell r="K672">
            <v>-56946</v>
          </cell>
        </row>
        <row r="673">
          <cell r="C673" t="str">
            <v xml:space="preserve">        BLOCK OF ASSET - 15% VEHICLES</v>
          </cell>
          <cell r="D673">
            <v>9248720.3000000007</v>
          </cell>
          <cell r="H673">
            <v>9248720.3000000007</v>
          </cell>
          <cell r="J673">
            <v>-9248720.3000000007</v>
          </cell>
          <cell r="K673">
            <v>-9248720.3000000007</v>
          </cell>
        </row>
        <row r="674">
          <cell r="C674" t="str">
            <v xml:space="preserve">            EICHER CANTER                                                                                       </v>
          </cell>
          <cell r="D674">
            <v>1008096.2</v>
          </cell>
          <cell r="H674">
            <v>1008096.2</v>
          </cell>
          <cell r="J674">
            <v>-1008096.2</v>
          </cell>
          <cell r="K674">
            <v>-1008096.2</v>
          </cell>
        </row>
        <row r="675">
          <cell r="C675" t="str">
            <v xml:space="preserve">            ETIOS MOTOR CAR                                                                                     </v>
          </cell>
          <cell r="D675">
            <v>129501.1</v>
          </cell>
          <cell r="H675">
            <v>129501.1</v>
          </cell>
          <cell r="J675">
            <v>-129501.1</v>
          </cell>
          <cell r="K675">
            <v>-129501.1</v>
          </cell>
        </row>
        <row r="676">
          <cell r="C676" t="str">
            <v xml:space="preserve">            HONDA ACTIVA 3G                                                                                     </v>
          </cell>
          <cell r="D676">
            <v>56618</v>
          </cell>
          <cell r="H676">
            <v>56618</v>
          </cell>
          <cell r="J676">
            <v>-56618</v>
          </cell>
          <cell r="K676">
            <v>-56618</v>
          </cell>
        </row>
        <row r="677">
          <cell r="C677" t="str">
            <v xml:space="preserve">            HONDA CITY 1.5 VX CVT                                                                               </v>
          </cell>
          <cell r="D677">
            <v>1671821</v>
          </cell>
          <cell r="H677">
            <v>1671821</v>
          </cell>
          <cell r="J677">
            <v>-1671821</v>
          </cell>
          <cell r="K677">
            <v>-1671821</v>
          </cell>
        </row>
        <row r="678">
          <cell r="C678" t="str">
            <v xml:space="preserve">            MOTOR CAR  ALTO                                                                                     </v>
          </cell>
          <cell r="D678">
            <v>377855</v>
          </cell>
          <cell r="H678">
            <v>377855</v>
          </cell>
          <cell r="J678">
            <v>-377855</v>
          </cell>
          <cell r="K678">
            <v>-377855</v>
          </cell>
        </row>
        <row r="679">
          <cell r="C679" t="str">
            <v xml:space="preserve">            MOTOR CAR  DZIRE                                                                                    </v>
          </cell>
          <cell r="D679">
            <v>911619</v>
          </cell>
          <cell r="H679">
            <v>911619</v>
          </cell>
          <cell r="J679">
            <v>-911619</v>
          </cell>
          <cell r="K679">
            <v>-911619</v>
          </cell>
        </row>
        <row r="680">
          <cell r="C680" t="str">
            <v xml:space="preserve">            MOTOR CAR GETZ                                                                                      </v>
          </cell>
          <cell r="D680">
            <v>41395.75</v>
          </cell>
          <cell r="H680">
            <v>41395.75</v>
          </cell>
          <cell r="J680">
            <v>-41395.75</v>
          </cell>
          <cell r="K680">
            <v>-41395.75</v>
          </cell>
        </row>
        <row r="681">
          <cell r="C681" t="str">
            <v xml:space="preserve">            MOTOR CAR I 20                                                                                      </v>
          </cell>
          <cell r="D681">
            <v>161181.48000000001</v>
          </cell>
          <cell r="H681">
            <v>161181.48000000001</v>
          </cell>
          <cell r="J681">
            <v>-161181.48000000001</v>
          </cell>
          <cell r="K681">
            <v>-161181.48000000001</v>
          </cell>
        </row>
        <row r="682">
          <cell r="C682" t="str">
            <v xml:space="preserve">            MOTOR CAR INDICA SOLD                                                                               </v>
          </cell>
          <cell r="D682">
            <v>33401.449999999997</v>
          </cell>
          <cell r="H682">
            <v>33401.449999999997</v>
          </cell>
          <cell r="J682">
            <v>-33401.449999999997</v>
          </cell>
          <cell r="K682">
            <v>-33401.449999999997</v>
          </cell>
        </row>
        <row r="683">
          <cell r="C683" t="str">
            <v xml:space="preserve">            MOTOR CYCLE                                                                                         </v>
          </cell>
          <cell r="D683">
            <v>43228.04</v>
          </cell>
          <cell r="H683">
            <v>43228.04</v>
          </cell>
          <cell r="J683">
            <v>-43228.04</v>
          </cell>
          <cell r="K683">
            <v>-43228.04</v>
          </cell>
        </row>
        <row r="684">
          <cell r="C684" t="str">
            <v xml:space="preserve">            MOTORCAR SX4                                                                                        </v>
          </cell>
          <cell r="D684">
            <v>8786.43</v>
          </cell>
          <cell r="H684">
            <v>8786.43</v>
          </cell>
          <cell r="J684">
            <v>-8786.43</v>
          </cell>
          <cell r="K684">
            <v>-8786.43</v>
          </cell>
        </row>
        <row r="685">
          <cell r="C685" t="str">
            <v xml:space="preserve">            TATA MARCOPOLO(STARBUS)                                                                             </v>
          </cell>
          <cell r="D685">
            <v>1691406.25</v>
          </cell>
          <cell r="H685">
            <v>1691406.25</v>
          </cell>
          <cell r="J685">
            <v>-1691406.25</v>
          </cell>
          <cell r="K685">
            <v>-1691406.25</v>
          </cell>
        </row>
        <row r="686">
          <cell r="C686" t="str">
            <v xml:space="preserve">            TEMPOR TRAVELLER                                                                                    </v>
          </cell>
          <cell r="D686">
            <v>508706.4</v>
          </cell>
          <cell r="H686">
            <v>508706.4</v>
          </cell>
          <cell r="J686">
            <v>-508706.4</v>
          </cell>
          <cell r="K686">
            <v>-508706.4</v>
          </cell>
        </row>
        <row r="687">
          <cell r="C687" t="str">
            <v xml:space="preserve">            TOYOTO INNOVA                                                                                       </v>
          </cell>
          <cell r="D687">
            <v>1270942.2</v>
          </cell>
          <cell r="H687">
            <v>1270942.2</v>
          </cell>
          <cell r="J687">
            <v>-1270942.2</v>
          </cell>
          <cell r="K687">
            <v>-1270942.2</v>
          </cell>
        </row>
        <row r="688">
          <cell r="C688" t="str">
            <v xml:space="preserve">            VERNA MOTOR CAR DATED 19.8                                                                          </v>
          </cell>
          <cell r="D688">
            <v>689319</v>
          </cell>
          <cell r="H688">
            <v>689319</v>
          </cell>
          <cell r="J688">
            <v>-689319</v>
          </cell>
          <cell r="K688">
            <v>-689319</v>
          </cell>
        </row>
        <row r="689">
          <cell r="C689" t="str">
            <v xml:space="preserve">            VERNA MT DATE 29.8                                                                                  </v>
          </cell>
          <cell r="D689">
            <v>644843</v>
          </cell>
          <cell r="H689">
            <v>644843</v>
          </cell>
          <cell r="J689">
            <v>-644843</v>
          </cell>
          <cell r="K689">
            <v>-644843</v>
          </cell>
        </row>
        <row r="690">
          <cell r="C690" t="str">
            <v xml:space="preserve">        BLOCK OF ASSET - 60% COMPUTER</v>
          </cell>
          <cell r="D690">
            <v>5891150.4000000004</v>
          </cell>
          <cell r="F690">
            <v>115270</v>
          </cell>
          <cell r="H690">
            <v>6006420.4000000004</v>
          </cell>
          <cell r="J690">
            <v>-6006420.4000000004</v>
          </cell>
          <cell r="K690">
            <v>-6006420.4000000004</v>
          </cell>
        </row>
        <row r="691">
          <cell r="C691" t="str">
            <v xml:space="preserve">            COMPUTER &amp; ACCESSORIES                                                                              </v>
          </cell>
          <cell r="D691">
            <v>1622185.06</v>
          </cell>
          <cell r="F691">
            <v>115270</v>
          </cell>
          <cell r="H691">
            <v>1737455.06</v>
          </cell>
          <cell r="J691">
            <v>-1737455.06</v>
          </cell>
          <cell r="K691">
            <v>-1737455.06</v>
          </cell>
        </row>
        <row r="692">
          <cell r="C692" t="str">
            <v xml:space="preserve">            COMPUTER/LAPTOP                                                                                     </v>
          </cell>
          <cell r="D692">
            <v>2398895.66</v>
          </cell>
          <cell r="H692">
            <v>2398895.66</v>
          </cell>
          <cell r="J692">
            <v>-2398895.66</v>
          </cell>
          <cell r="K692">
            <v>-2398895.66</v>
          </cell>
        </row>
        <row r="693">
          <cell r="C693" t="str">
            <v xml:space="preserve">            LICENSE &amp; SOFTWARE                                                                                  </v>
          </cell>
          <cell r="D693">
            <v>1709005.7</v>
          </cell>
          <cell r="H693">
            <v>1709005.7</v>
          </cell>
          <cell r="J693">
            <v>-1709005.7</v>
          </cell>
          <cell r="K693">
            <v>-1709005.7</v>
          </cell>
        </row>
        <row r="694">
          <cell r="C694" t="str">
            <v xml:space="preserve">            PRINTER                                                                                             </v>
          </cell>
          <cell r="D694">
            <v>161063.98000000001</v>
          </cell>
          <cell r="H694">
            <v>161063.98000000001</v>
          </cell>
          <cell r="J694">
            <v>-161063.98000000001</v>
          </cell>
          <cell r="K694">
            <v>-161063.98000000001</v>
          </cell>
        </row>
        <row r="695">
          <cell r="C695" t="str">
            <v xml:space="preserve">        BLOCK OF ASSET - 80% UPS</v>
          </cell>
          <cell r="D695">
            <v>244950.08</v>
          </cell>
          <cell r="H695">
            <v>244950.08</v>
          </cell>
          <cell r="J695">
            <v>-244950.08</v>
          </cell>
          <cell r="K695">
            <v>-244950.08</v>
          </cell>
        </row>
        <row r="696">
          <cell r="C696" t="str">
            <v xml:space="preserve">            UPS                                                                                                 </v>
          </cell>
          <cell r="D696">
            <v>244950.08</v>
          </cell>
          <cell r="H696">
            <v>244950.08</v>
          </cell>
          <cell r="J696">
            <v>-244950.08</v>
          </cell>
          <cell r="K696">
            <v>-244950.08</v>
          </cell>
        </row>
        <row r="697">
          <cell r="C697" t="str">
            <v xml:space="preserve">        DEPRICATION RESERVE</v>
          </cell>
          <cell r="E697">
            <v>55552147.579999998</v>
          </cell>
          <cell r="I697">
            <v>55552147.579999998</v>
          </cell>
          <cell r="J697">
            <v>0</v>
          </cell>
          <cell r="K697">
            <v>55552147.579999998</v>
          </cell>
        </row>
        <row r="698">
          <cell r="C698" t="str">
            <v xml:space="preserve">            DEPRICATION RESERVE</v>
          </cell>
          <cell r="E698">
            <v>55552147.579999998</v>
          </cell>
          <cell r="I698">
            <v>55552147.579999998</v>
          </cell>
          <cell r="J698">
            <v>0</v>
          </cell>
          <cell r="K698">
            <v>55552147.579999998</v>
          </cell>
        </row>
        <row r="699">
          <cell r="C699" t="str">
            <v xml:space="preserve">                DEPRECIATION  RESERVE                                                                               </v>
          </cell>
          <cell r="E699">
            <v>55552147.579999998</v>
          </cell>
          <cell r="I699">
            <v>55552147.579999998</v>
          </cell>
          <cell r="J699">
            <v>0</v>
          </cell>
          <cell r="K699">
            <v>55552147.579999998</v>
          </cell>
        </row>
        <row r="700">
          <cell r="C700" t="str">
            <v xml:space="preserve">    INVESTMENTS</v>
          </cell>
          <cell r="D700">
            <v>3688944.81</v>
          </cell>
          <cell r="F700">
            <v>5338951.8099999996</v>
          </cell>
          <cell r="G700">
            <v>6394854.6399999997</v>
          </cell>
          <cell r="H700">
            <v>2633041.98</v>
          </cell>
          <cell r="J700">
            <v>-2633041.98</v>
          </cell>
          <cell r="K700">
            <v>-2633041.98</v>
          </cell>
        </row>
        <row r="701">
          <cell r="C701" t="str">
            <v xml:space="preserve">        FIXED DEPOSTI - SCB ( LC MARGIN MONEY)                                                              </v>
          </cell>
          <cell r="D701">
            <v>3688944.81</v>
          </cell>
          <cell r="F701">
            <v>5338951.8099999996</v>
          </cell>
          <cell r="G701">
            <v>6394854.6399999997</v>
          </cell>
          <cell r="H701">
            <v>2633041.98</v>
          </cell>
          <cell r="J701">
            <v>-2633041.98</v>
          </cell>
          <cell r="K701">
            <v>-2633041.98</v>
          </cell>
        </row>
        <row r="702">
          <cell r="C702" t="str">
            <v>CAPITAL</v>
          </cell>
          <cell r="E702">
            <v>43656096.649999999</v>
          </cell>
          <cell r="F702">
            <v>4031220.67</v>
          </cell>
          <cell r="I702">
            <v>39624875.979999997</v>
          </cell>
          <cell r="J702">
            <v>0</v>
          </cell>
          <cell r="K702">
            <v>39624875.979999997</v>
          </cell>
        </row>
        <row r="703">
          <cell r="C703" t="str">
            <v xml:space="preserve">    SHARE CAPITAL</v>
          </cell>
          <cell r="E703">
            <v>43656096.649999999</v>
          </cell>
          <cell r="F703">
            <v>4031220.67</v>
          </cell>
          <cell r="I703">
            <v>39624875.979999997</v>
          </cell>
          <cell r="J703">
            <v>0</v>
          </cell>
          <cell r="K703">
            <v>39624875.979999997</v>
          </cell>
        </row>
        <row r="704">
          <cell r="C704" t="str">
            <v xml:space="preserve">        SHARE CAPITAL</v>
          </cell>
          <cell r="E704">
            <v>43656096.649999999</v>
          </cell>
          <cell r="F704">
            <v>4031220.67</v>
          </cell>
          <cell r="I704">
            <v>39624875.979999997</v>
          </cell>
          <cell r="J704">
            <v>0</v>
          </cell>
          <cell r="K704">
            <v>39624875.979999997</v>
          </cell>
        </row>
        <row r="705">
          <cell r="C705" t="str">
            <v xml:space="preserve">            RISHI CHHABRIA - CAPITAL ACCOUNT                                                                    </v>
          </cell>
          <cell r="E705">
            <v>13019626.630000001</v>
          </cell>
          <cell r="F705">
            <v>1981193.92</v>
          </cell>
          <cell r="I705">
            <v>11038432.710000001</v>
          </cell>
          <cell r="J705">
            <v>0</v>
          </cell>
          <cell r="K705">
            <v>11038432.710000001</v>
          </cell>
        </row>
        <row r="706">
          <cell r="C706" t="str">
            <v xml:space="preserve">            SATYAN CHHABRIA CAPITAL ACCOUNT                                                                     </v>
          </cell>
          <cell r="E706">
            <v>30636470.02</v>
          </cell>
          <cell r="F706">
            <v>2050026.75</v>
          </cell>
          <cell r="I706">
            <v>28586443.27</v>
          </cell>
          <cell r="J706">
            <v>0</v>
          </cell>
          <cell r="K706">
            <v>28586443.27</v>
          </cell>
        </row>
        <row r="707">
          <cell r="C707" t="str">
            <v>CURRENT LIABILITY</v>
          </cell>
          <cell r="E707">
            <v>103146588.94</v>
          </cell>
          <cell r="F707">
            <v>163464600.63999999</v>
          </cell>
          <cell r="G707">
            <v>165189371.63</v>
          </cell>
          <cell r="I707">
            <v>104871359.93000001</v>
          </cell>
          <cell r="J707">
            <v>0</v>
          </cell>
          <cell r="K707">
            <v>104871359.93000001</v>
          </cell>
        </row>
        <row r="708">
          <cell r="C708" t="str">
            <v xml:space="preserve">    DUTIES AND TAXES</v>
          </cell>
          <cell r="E708">
            <v>6311184.2999999998</v>
          </cell>
          <cell r="F708">
            <v>34320142.979999997</v>
          </cell>
          <cell r="G708">
            <v>36367134.049999997</v>
          </cell>
          <cell r="I708">
            <v>8358175.3700000001</v>
          </cell>
          <cell r="J708">
            <v>0</v>
          </cell>
          <cell r="K708">
            <v>8358175.3700000001</v>
          </cell>
        </row>
        <row r="709">
          <cell r="C709" t="str">
            <v xml:space="preserve">        DUTIES &amp; TAXES</v>
          </cell>
          <cell r="E709">
            <v>6311184.2999999998</v>
          </cell>
          <cell r="F709">
            <v>34320142.979999997</v>
          </cell>
          <cell r="G709">
            <v>36367134.049999997</v>
          </cell>
          <cell r="I709">
            <v>8358175.3700000001</v>
          </cell>
          <cell r="J709">
            <v>0</v>
          </cell>
          <cell r="K709">
            <v>8358175.3700000001</v>
          </cell>
        </row>
        <row r="710">
          <cell r="C710" t="str">
            <v xml:space="preserve">            CGST INPUT  2.5 % RCM                                                                               </v>
          </cell>
          <cell r="D710">
            <v>37</v>
          </cell>
          <cell r="F710">
            <v>11384.18</v>
          </cell>
          <cell r="H710">
            <v>11421.18</v>
          </cell>
          <cell r="J710">
            <v>-11421.18</v>
          </cell>
          <cell r="K710">
            <v>-11421.18</v>
          </cell>
        </row>
        <row r="711">
          <cell r="C711" t="str">
            <v xml:space="preserve">            CGST INPUT 14%                                                                                      </v>
          </cell>
          <cell r="F711">
            <v>1696.58</v>
          </cell>
          <cell r="H711">
            <v>1696.58</v>
          </cell>
          <cell r="J711">
            <v>-1696.58</v>
          </cell>
          <cell r="K711">
            <v>-1696.58</v>
          </cell>
        </row>
        <row r="712">
          <cell r="C712" t="str">
            <v xml:space="preserve">            CGST INPUT 2.5%                                                                                     </v>
          </cell>
          <cell r="E712">
            <v>37</v>
          </cell>
          <cell r="F712">
            <v>243182</v>
          </cell>
          <cell r="G712">
            <v>57838.879999999997</v>
          </cell>
          <cell r="H712">
            <v>185306.12</v>
          </cell>
          <cell r="J712">
            <v>-185306.12</v>
          </cell>
          <cell r="K712">
            <v>-185306.12</v>
          </cell>
        </row>
        <row r="713">
          <cell r="C713" t="str">
            <v xml:space="preserve">            CGST INPUT 6%                                                                                       </v>
          </cell>
          <cell r="F713">
            <v>320868.38</v>
          </cell>
          <cell r="G713">
            <v>15.3</v>
          </cell>
          <cell r="H713">
            <v>320853.08</v>
          </cell>
          <cell r="J713">
            <v>-320853.08</v>
          </cell>
          <cell r="K713">
            <v>-320853.08</v>
          </cell>
        </row>
        <row r="714">
          <cell r="C714" t="str">
            <v xml:space="preserve">            CGST INPUT 9%                                                                                       </v>
          </cell>
          <cell r="F714">
            <v>1598666.57</v>
          </cell>
          <cell r="G714">
            <v>935.5</v>
          </cell>
          <cell r="H714">
            <v>1597731.07</v>
          </cell>
          <cell r="J714">
            <v>-1597731.07</v>
          </cell>
          <cell r="K714">
            <v>-1597731.07</v>
          </cell>
        </row>
        <row r="715">
          <cell r="C715" t="str">
            <v xml:space="preserve">            CGST INPUT 9% - WB                                                                                  </v>
          </cell>
          <cell r="F715">
            <v>41937.550000000003</v>
          </cell>
          <cell r="H715">
            <v>41937.550000000003</v>
          </cell>
          <cell r="J715">
            <v>-41937.550000000003</v>
          </cell>
          <cell r="K715">
            <v>-41937.550000000003</v>
          </cell>
        </row>
        <row r="716">
          <cell r="C716" t="str">
            <v xml:space="preserve">            CGST INPUT 9% RCM                                                                                   </v>
          </cell>
          <cell r="F716">
            <v>95424.9</v>
          </cell>
          <cell r="G716">
            <v>1322</v>
          </cell>
          <cell r="H716">
            <v>94102.9</v>
          </cell>
          <cell r="J716">
            <v>-94102.9</v>
          </cell>
          <cell r="K716">
            <v>-94102.9</v>
          </cell>
        </row>
        <row r="717">
          <cell r="C717" t="str">
            <v xml:space="preserve">            CGST OUTPUT 2.5%                                                                                    </v>
          </cell>
          <cell r="D717">
            <v>37</v>
          </cell>
          <cell r="F717">
            <v>59442.080000000002</v>
          </cell>
          <cell r="G717">
            <v>798602.36</v>
          </cell>
          <cell r="I717">
            <v>739123.28</v>
          </cell>
          <cell r="J717">
            <v>0</v>
          </cell>
          <cell r="K717">
            <v>739123.28</v>
          </cell>
        </row>
        <row r="718">
          <cell r="C718" t="str">
            <v xml:space="preserve">            CGST OUTPUT 2.5% RCM                                                                                </v>
          </cell>
          <cell r="E718">
            <v>37</v>
          </cell>
          <cell r="G718">
            <v>11384.18</v>
          </cell>
          <cell r="I718">
            <v>11421.18</v>
          </cell>
          <cell r="J718">
            <v>0</v>
          </cell>
          <cell r="K718">
            <v>11421.18</v>
          </cell>
        </row>
        <row r="719">
          <cell r="C719" t="str">
            <v xml:space="preserve">            CGST OUTPUT 6%                                                                                      </v>
          </cell>
          <cell r="F719">
            <v>209629.76</v>
          </cell>
          <cell r="G719">
            <v>1062027.9099999999</v>
          </cell>
          <cell r="I719">
            <v>852398.15</v>
          </cell>
          <cell r="J719">
            <v>0</v>
          </cell>
          <cell r="K719">
            <v>852398.15</v>
          </cell>
        </row>
        <row r="720">
          <cell r="C720" t="str">
            <v xml:space="preserve">            CGST OUTPUT 9%                                                                                      </v>
          </cell>
          <cell r="G720">
            <v>2670.69</v>
          </cell>
          <cell r="I720">
            <v>2670.69</v>
          </cell>
          <cell r="J720">
            <v>0</v>
          </cell>
          <cell r="K720">
            <v>2670.69</v>
          </cell>
        </row>
        <row r="721">
          <cell r="C721" t="str">
            <v xml:space="preserve">            CGST OUTPUT 9% RCM                                                                                  </v>
          </cell>
          <cell r="G721">
            <v>94102.9</v>
          </cell>
          <cell r="I721">
            <v>94102.9</v>
          </cell>
          <cell r="J721">
            <v>0</v>
          </cell>
          <cell r="K721">
            <v>94102.9</v>
          </cell>
        </row>
        <row r="722">
          <cell r="C722" t="str">
            <v xml:space="preserve">            ESI EMPLOYEE CONTRIBUTION                                                                           </v>
          </cell>
          <cell r="F722">
            <v>523983.75</v>
          </cell>
          <cell r="G722">
            <v>333940</v>
          </cell>
          <cell r="H722">
            <v>190043.75</v>
          </cell>
          <cell r="J722">
            <v>-190043.75</v>
          </cell>
          <cell r="K722">
            <v>-190043.75</v>
          </cell>
        </row>
        <row r="723">
          <cell r="C723" t="str">
            <v xml:space="preserve">            ESI PAYABLE                                                                                         </v>
          </cell>
          <cell r="E723">
            <v>2032949</v>
          </cell>
          <cell r="F723">
            <v>2817004</v>
          </cell>
          <cell r="G723">
            <v>1702835</v>
          </cell>
          <cell r="I723">
            <v>918780</v>
          </cell>
          <cell r="J723">
            <v>0</v>
          </cell>
          <cell r="K723">
            <v>918780</v>
          </cell>
        </row>
        <row r="724">
          <cell r="C724" t="str">
            <v xml:space="preserve">            GST TAX PAYABLE                                                                                     </v>
          </cell>
          <cell r="D724">
            <v>4136579.3</v>
          </cell>
          <cell r="F724">
            <v>2296544</v>
          </cell>
          <cell r="H724">
            <v>6433123.2999999998</v>
          </cell>
          <cell r="J724">
            <v>-6433123.2999999998</v>
          </cell>
          <cell r="K724">
            <v>-6433123.2999999998</v>
          </cell>
        </row>
        <row r="725">
          <cell r="C725" t="str">
            <v xml:space="preserve">            GST TAX PAYABLE ( KARNATAKA)                                                                        </v>
          </cell>
          <cell r="D725">
            <v>861306.81</v>
          </cell>
          <cell r="F725">
            <v>61345</v>
          </cell>
          <cell r="H725">
            <v>922651.81</v>
          </cell>
          <cell r="J725">
            <v>-922651.81</v>
          </cell>
          <cell r="K725">
            <v>-922651.81</v>
          </cell>
        </row>
        <row r="726">
          <cell r="C726" t="str">
            <v xml:space="preserve">            GST TAX PAYABLE ( SILLIGURI)                                                                        </v>
          </cell>
          <cell r="D726">
            <v>218121.48</v>
          </cell>
          <cell r="H726">
            <v>218121.48</v>
          </cell>
          <cell r="J726">
            <v>-218121.48</v>
          </cell>
          <cell r="K726">
            <v>-218121.48</v>
          </cell>
        </row>
        <row r="727">
          <cell r="C727" t="str">
            <v xml:space="preserve">            GST TCS (E-COMMERCE)                                                                                </v>
          </cell>
          <cell r="D727">
            <v>181575</v>
          </cell>
          <cell r="H727">
            <v>181575</v>
          </cell>
          <cell r="J727">
            <v>-181575</v>
          </cell>
          <cell r="K727">
            <v>-181575</v>
          </cell>
        </row>
        <row r="728">
          <cell r="C728" t="str">
            <v xml:space="preserve">            IGST INPUT 12%                                                                                      </v>
          </cell>
          <cell r="F728">
            <v>1142530.1499999999</v>
          </cell>
          <cell r="G728">
            <v>7701.4</v>
          </cell>
          <cell r="H728">
            <v>1134828.75</v>
          </cell>
          <cell r="J728">
            <v>-1134828.75</v>
          </cell>
          <cell r="K728">
            <v>-1134828.75</v>
          </cell>
        </row>
        <row r="729">
          <cell r="C729" t="str">
            <v xml:space="preserve">            IGST INPUT 12% IMPORTS                                                                              </v>
          </cell>
          <cell r="F729">
            <v>112916.72</v>
          </cell>
          <cell r="H729">
            <v>112916.72</v>
          </cell>
          <cell r="J729">
            <v>-112916.72</v>
          </cell>
          <cell r="K729">
            <v>-112916.72</v>
          </cell>
        </row>
        <row r="730">
          <cell r="C730" t="str">
            <v xml:space="preserve">            IGST INPUT 12% IMPORTS (NEW)                                                                        </v>
          </cell>
          <cell r="F730">
            <v>13061</v>
          </cell>
          <cell r="H730">
            <v>13061</v>
          </cell>
          <cell r="J730">
            <v>-13061</v>
          </cell>
          <cell r="K730">
            <v>-13061</v>
          </cell>
        </row>
        <row r="731">
          <cell r="C731" t="str">
            <v xml:space="preserve">            IGST INPUT 18%                                                                                      </v>
          </cell>
          <cell r="F731">
            <v>446495.73</v>
          </cell>
          <cell r="G731">
            <v>2342.5</v>
          </cell>
          <cell r="H731">
            <v>444153.23</v>
          </cell>
          <cell r="J731">
            <v>-444153.23</v>
          </cell>
          <cell r="K731">
            <v>-444153.23</v>
          </cell>
        </row>
        <row r="732">
          <cell r="C732" t="str">
            <v xml:space="preserve">            IGST INPUT 5%                                                                                       </v>
          </cell>
          <cell r="F732">
            <v>3394156.37</v>
          </cell>
          <cell r="G732">
            <v>72196.47</v>
          </cell>
          <cell r="H732">
            <v>3321959.9</v>
          </cell>
          <cell r="J732">
            <v>-3321959.9</v>
          </cell>
          <cell r="K732">
            <v>-3321959.9</v>
          </cell>
        </row>
        <row r="733">
          <cell r="C733" t="str">
            <v xml:space="preserve">            IGST OUTPUT 12%</v>
          </cell>
          <cell r="F733">
            <v>1344726.02</v>
          </cell>
          <cell r="G733">
            <v>10869042.01</v>
          </cell>
          <cell r="I733">
            <v>9524315.9900000002</v>
          </cell>
          <cell r="J733">
            <v>0</v>
          </cell>
          <cell r="K733">
            <v>9524315.9900000002</v>
          </cell>
        </row>
        <row r="734">
          <cell r="C734" t="str">
            <v xml:space="preserve">            IGST OUTPUT 18%                                                                                     </v>
          </cell>
          <cell r="F734">
            <v>28076.400000000001</v>
          </cell>
          <cell r="G734">
            <v>165127.98000000001</v>
          </cell>
          <cell r="I734">
            <v>137051.57999999999</v>
          </cell>
          <cell r="J734">
            <v>0</v>
          </cell>
          <cell r="K734">
            <v>137051.57999999999</v>
          </cell>
        </row>
        <row r="735">
          <cell r="C735" t="str">
            <v xml:space="preserve">            IGST OUTPUT 5%</v>
          </cell>
          <cell r="F735">
            <v>308817.40999999997</v>
          </cell>
          <cell r="G735">
            <v>4263288.1900000004</v>
          </cell>
          <cell r="I735">
            <v>3954470.78</v>
          </cell>
          <cell r="J735">
            <v>0</v>
          </cell>
          <cell r="K735">
            <v>3954470.78</v>
          </cell>
        </row>
        <row r="736">
          <cell r="C736" t="str">
            <v xml:space="preserve">            PF EMPLOYEE CONTRIBUTION                                                                            </v>
          </cell>
          <cell r="F736">
            <v>4398567.5</v>
          </cell>
          <cell r="G736">
            <v>4327743</v>
          </cell>
          <cell r="H736">
            <v>70824.5</v>
          </cell>
          <cell r="J736">
            <v>-70824.5</v>
          </cell>
          <cell r="K736">
            <v>-70824.5</v>
          </cell>
        </row>
        <row r="737">
          <cell r="C737" t="str">
            <v xml:space="preserve">            PF PAYABLE A/C                                                                                      </v>
          </cell>
          <cell r="E737">
            <v>7734725</v>
          </cell>
          <cell r="F737">
            <v>10244396</v>
          </cell>
          <cell r="G737">
            <v>9032252.5</v>
          </cell>
          <cell r="I737">
            <v>6522581.5</v>
          </cell>
          <cell r="J737">
            <v>0</v>
          </cell>
          <cell r="K737">
            <v>6522581.5</v>
          </cell>
        </row>
        <row r="738">
          <cell r="C738" t="str">
            <v xml:space="preserve">            PROFESSIONAL TAX ON EMPLOYMENT( RC 338136859)                                                       </v>
          </cell>
          <cell r="E738">
            <v>11200</v>
          </cell>
          <cell r="F738">
            <v>79200</v>
          </cell>
          <cell r="G738">
            <v>80200</v>
          </cell>
          <cell r="I738">
            <v>12200</v>
          </cell>
          <cell r="J738">
            <v>0</v>
          </cell>
          <cell r="K738">
            <v>12200</v>
          </cell>
        </row>
        <row r="739">
          <cell r="C739" t="str">
            <v xml:space="preserve">            SGST INPUT  9% - WB                                                                                 </v>
          </cell>
          <cell r="F739">
            <v>41937.550000000003</v>
          </cell>
          <cell r="H739">
            <v>41937.550000000003</v>
          </cell>
          <cell r="J739">
            <v>-41937.550000000003</v>
          </cell>
          <cell r="K739">
            <v>-41937.550000000003</v>
          </cell>
        </row>
        <row r="740">
          <cell r="C740" t="str">
            <v xml:space="preserve">            SGST INPUT 14%                                                                                      </v>
          </cell>
          <cell r="F740">
            <v>1696.58</v>
          </cell>
          <cell r="H740">
            <v>1696.58</v>
          </cell>
          <cell r="J740">
            <v>-1696.58</v>
          </cell>
          <cell r="K740">
            <v>-1696.58</v>
          </cell>
        </row>
        <row r="741">
          <cell r="C741" t="str">
            <v xml:space="preserve">            SGST INPUT 2.5 % RCM                                                                                </v>
          </cell>
          <cell r="D741">
            <v>37</v>
          </cell>
          <cell r="F741">
            <v>11384.18</v>
          </cell>
          <cell r="G741">
            <v>1373</v>
          </cell>
          <cell r="H741">
            <v>10048.18</v>
          </cell>
          <cell r="J741">
            <v>-10048.18</v>
          </cell>
          <cell r="K741">
            <v>-10048.18</v>
          </cell>
        </row>
        <row r="742">
          <cell r="C742" t="str">
            <v xml:space="preserve">            SGST INPUT 2.5%                                                                                     </v>
          </cell>
          <cell r="E742">
            <v>37</v>
          </cell>
          <cell r="F742">
            <v>243182</v>
          </cell>
          <cell r="G742">
            <v>57838.879999999997</v>
          </cell>
          <cell r="H742">
            <v>185306.12</v>
          </cell>
          <cell r="J742">
            <v>-185306.12</v>
          </cell>
          <cell r="K742">
            <v>-185306.12</v>
          </cell>
        </row>
        <row r="743">
          <cell r="C743" t="str">
            <v xml:space="preserve">            SGST INPUT 6%                                                                                       </v>
          </cell>
          <cell r="F743">
            <v>320868.38</v>
          </cell>
          <cell r="G743">
            <v>15.3</v>
          </cell>
          <cell r="H743">
            <v>320853.08</v>
          </cell>
          <cell r="J743">
            <v>-320853.08</v>
          </cell>
          <cell r="K743">
            <v>-320853.08</v>
          </cell>
        </row>
        <row r="744">
          <cell r="C744" t="str">
            <v xml:space="preserve">            SGST INPUT 9%                                                                                       </v>
          </cell>
          <cell r="F744">
            <v>1600378.5</v>
          </cell>
          <cell r="G744">
            <v>935.5</v>
          </cell>
          <cell r="H744">
            <v>1599443</v>
          </cell>
          <cell r="J744">
            <v>-1599443</v>
          </cell>
          <cell r="K744">
            <v>-1599443</v>
          </cell>
        </row>
        <row r="745">
          <cell r="C745" t="str">
            <v xml:space="preserve">            SGST INPUT 9% RCM                                                                                   </v>
          </cell>
          <cell r="F745">
            <v>95005.9</v>
          </cell>
          <cell r="G745">
            <v>3778</v>
          </cell>
          <cell r="H745">
            <v>91227.9</v>
          </cell>
          <cell r="J745">
            <v>-91227.9</v>
          </cell>
          <cell r="K745">
            <v>-91227.9</v>
          </cell>
        </row>
        <row r="746">
          <cell r="C746" t="str">
            <v xml:space="preserve">            SGST OUTPUT 2.5%                                                                                    </v>
          </cell>
          <cell r="D746">
            <v>37</v>
          </cell>
          <cell r="F746">
            <v>59442.080000000002</v>
          </cell>
          <cell r="G746">
            <v>798602.36</v>
          </cell>
          <cell r="I746">
            <v>739123.28</v>
          </cell>
          <cell r="J746">
            <v>0</v>
          </cell>
          <cell r="K746">
            <v>739123.28</v>
          </cell>
        </row>
        <row r="747">
          <cell r="C747" t="str">
            <v xml:space="preserve">            SGST OUTPUT 2.5%  RCM                                                                               </v>
          </cell>
          <cell r="E747">
            <v>37</v>
          </cell>
          <cell r="G747">
            <v>10011.18</v>
          </cell>
          <cell r="I747">
            <v>10048.18</v>
          </cell>
          <cell r="J747">
            <v>0</v>
          </cell>
          <cell r="K747">
            <v>10048.18</v>
          </cell>
        </row>
        <row r="748">
          <cell r="C748" t="str">
            <v xml:space="preserve">            SGST OUTPUT 6%                                                                                      </v>
          </cell>
          <cell r="F748">
            <v>209629.76</v>
          </cell>
          <cell r="G748">
            <v>1062027.9099999999</v>
          </cell>
          <cell r="I748">
            <v>852398.15</v>
          </cell>
          <cell r="J748">
            <v>0</v>
          </cell>
          <cell r="K748">
            <v>852398.15</v>
          </cell>
        </row>
        <row r="749">
          <cell r="C749" t="str">
            <v xml:space="preserve">            SGST OUTPUT 9%                                                                                      </v>
          </cell>
          <cell r="G749">
            <v>2670.69</v>
          </cell>
          <cell r="I749">
            <v>2670.69</v>
          </cell>
          <cell r="J749">
            <v>0</v>
          </cell>
          <cell r="K749">
            <v>2670.69</v>
          </cell>
        </row>
        <row r="750">
          <cell r="C750" t="str">
            <v xml:space="preserve">            SGST OUTPUT 9%  RCM                                                                                 </v>
          </cell>
          <cell r="F750">
            <v>419</v>
          </cell>
          <cell r="G750">
            <v>91646.9</v>
          </cell>
          <cell r="I750">
            <v>91227.9</v>
          </cell>
          <cell r="J750">
            <v>0</v>
          </cell>
          <cell r="K750">
            <v>91227.9</v>
          </cell>
        </row>
        <row r="751">
          <cell r="C751" t="str">
            <v xml:space="preserve">            TDS-194A@10% INTEREST                                                                               </v>
          </cell>
          <cell r="E751">
            <v>538751.32999999996</v>
          </cell>
          <cell r="F751">
            <v>538752</v>
          </cell>
          <cell r="G751">
            <v>28266</v>
          </cell>
          <cell r="I751">
            <v>28265.33</v>
          </cell>
          <cell r="J751">
            <v>0</v>
          </cell>
          <cell r="K751">
            <v>28265.33</v>
          </cell>
        </row>
        <row r="752">
          <cell r="C752" t="str">
            <v xml:space="preserve">            TDS-194C@1% - WORKS CONTRACT                                                                        </v>
          </cell>
          <cell r="E752">
            <v>62735.45</v>
          </cell>
          <cell r="F752">
            <v>62736</v>
          </cell>
          <cell r="G752">
            <v>46304.2</v>
          </cell>
          <cell r="I752">
            <v>46303.65</v>
          </cell>
          <cell r="J752">
            <v>0</v>
          </cell>
          <cell r="K752">
            <v>46303.65</v>
          </cell>
        </row>
        <row r="753">
          <cell r="C753" t="str">
            <v xml:space="preserve">            TDS-194C@2% - WORKS CONTRACT                                                                        </v>
          </cell>
          <cell r="E753">
            <v>166640.06</v>
          </cell>
          <cell r="F753">
            <v>166640</v>
          </cell>
          <cell r="G753">
            <v>164176.87</v>
          </cell>
          <cell r="I753">
            <v>164176.93</v>
          </cell>
          <cell r="J753">
            <v>0</v>
          </cell>
          <cell r="K753">
            <v>164176.93</v>
          </cell>
        </row>
        <row r="754">
          <cell r="C754" t="str">
            <v xml:space="preserve">            TDS-194H@5% COMMISSION /BROKERAGE                                                                   </v>
          </cell>
          <cell r="E754">
            <v>342829.25</v>
          </cell>
          <cell r="F754">
            <v>342829</v>
          </cell>
          <cell r="G754">
            <v>92907</v>
          </cell>
          <cell r="I754">
            <v>92907.25</v>
          </cell>
          <cell r="J754">
            <v>0</v>
          </cell>
          <cell r="K754">
            <v>92907.25</v>
          </cell>
        </row>
        <row r="755">
          <cell r="C755" t="str">
            <v xml:space="preserve">            TDS-194I@10% - RENT LAND&amp;BUILDINGS/FURNITURE&amp;FIXTURE                                                </v>
          </cell>
          <cell r="E755">
            <v>421051.8</v>
          </cell>
          <cell r="F755">
            <v>421052</v>
          </cell>
          <cell r="G755">
            <v>621706.22</v>
          </cell>
          <cell r="I755">
            <v>621706.02</v>
          </cell>
          <cell r="J755">
            <v>0</v>
          </cell>
          <cell r="K755">
            <v>621706.02</v>
          </cell>
        </row>
        <row r="756">
          <cell r="C756" t="str">
            <v xml:space="preserve">            TDS-194J@10% - FEES / ROYALTY (OTHERS)                                                              </v>
          </cell>
          <cell r="E756">
            <v>215893</v>
          </cell>
          <cell r="F756">
            <v>236052</v>
          </cell>
          <cell r="G756">
            <v>199441.3</v>
          </cell>
          <cell r="I756">
            <v>179282.3</v>
          </cell>
          <cell r="J756">
            <v>0</v>
          </cell>
          <cell r="K756">
            <v>179282.3</v>
          </cell>
        </row>
        <row r="757">
          <cell r="C757" t="str">
            <v xml:space="preserve">            TDS-194J@2% -FEES FOR TECHNICAL SERVICES / ROYALTY (CINEMATOGRAPHIC FILMS)                          </v>
          </cell>
          <cell r="E757">
            <v>7908</v>
          </cell>
          <cell r="G757">
            <v>7308</v>
          </cell>
          <cell r="I757">
            <v>15216</v>
          </cell>
          <cell r="J757">
            <v>0</v>
          </cell>
          <cell r="K757">
            <v>15216</v>
          </cell>
        </row>
        <row r="758">
          <cell r="C758" t="str">
            <v xml:space="preserve">            TDS-194Q@0.1% - PURCHASE OF GOODS                                                                   </v>
          </cell>
          <cell r="E758">
            <v>20724</v>
          </cell>
          <cell r="F758">
            <v>20726</v>
          </cell>
          <cell r="G758">
            <v>53555.97</v>
          </cell>
          <cell r="I758">
            <v>53553.97</v>
          </cell>
          <cell r="J758">
            <v>0</v>
          </cell>
          <cell r="K758">
            <v>53553.97</v>
          </cell>
        </row>
        <row r="759">
          <cell r="C759" t="str">
            <v xml:space="preserve">            TDS-92B-NON GOVT EMPLOYEE                                                                           </v>
          </cell>
          <cell r="E759">
            <v>153360</v>
          </cell>
          <cell r="F759">
            <v>153360</v>
          </cell>
          <cell r="G759">
            <v>239000</v>
          </cell>
          <cell r="I759">
            <v>239000</v>
          </cell>
          <cell r="J759">
            <v>0</v>
          </cell>
          <cell r="K759">
            <v>239000</v>
          </cell>
        </row>
        <row r="760">
          <cell r="C760" t="str">
            <v xml:space="preserve">    OTHER LIABILITY</v>
          </cell>
          <cell r="E760">
            <v>2804859</v>
          </cell>
          <cell r="F760">
            <v>78307</v>
          </cell>
          <cell r="G760">
            <v>64147</v>
          </cell>
          <cell r="I760">
            <v>2790699</v>
          </cell>
          <cell r="J760">
            <v>0</v>
          </cell>
          <cell r="K760">
            <v>2790699</v>
          </cell>
        </row>
        <row r="761">
          <cell r="C761" t="str">
            <v xml:space="preserve">        SECURITY DEPOSIT RECD</v>
          </cell>
          <cell r="E761">
            <v>2800000</v>
          </cell>
          <cell r="I761">
            <v>2800000</v>
          </cell>
          <cell r="J761">
            <v>0</v>
          </cell>
          <cell r="K761">
            <v>2800000</v>
          </cell>
        </row>
        <row r="762">
          <cell r="C762" t="str">
            <v xml:space="preserve">            A R CLOTHING CO- SECURITY DEPOSIT                                                                   </v>
          </cell>
          <cell r="E762">
            <v>500000</v>
          </cell>
          <cell r="I762">
            <v>500000</v>
          </cell>
          <cell r="J762">
            <v>0</v>
          </cell>
          <cell r="K762">
            <v>500000</v>
          </cell>
        </row>
        <row r="763">
          <cell r="C763" t="str">
            <v xml:space="preserve">            KS SELECTIONS PRIVATE LIMITED - SECURITY DEPOSITS                                                   </v>
          </cell>
          <cell r="E763">
            <v>500000</v>
          </cell>
          <cell r="I763">
            <v>500000</v>
          </cell>
          <cell r="J763">
            <v>0</v>
          </cell>
          <cell r="K763">
            <v>500000</v>
          </cell>
        </row>
        <row r="764">
          <cell r="C764" t="str">
            <v xml:space="preserve">            KUMAR CLOTHING CO - SECURITY DEPOSIT -                                                              </v>
          </cell>
          <cell r="E764">
            <v>1100000</v>
          </cell>
          <cell r="I764">
            <v>1100000</v>
          </cell>
          <cell r="J764">
            <v>0</v>
          </cell>
          <cell r="K764">
            <v>1100000</v>
          </cell>
        </row>
        <row r="765">
          <cell r="C765" t="str">
            <v xml:space="preserve">            PANCHAJANYA FASHIONS PVT LTD - SECURITY DEPOSIT                                                     </v>
          </cell>
          <cell r="E765">
            <v>200000</v>
          </cell>
          <cell r="I765">
            <v>200000</v>
          </cell>
          <cell r="J765">
            <v>0</v>
          </cell>
          <cell r="K765">
            <v>200000</v>
          </cell>
        </row>
        <row r="766">
          <cell r="C766" t="str">
            <v xml:space="preserve">            WARDROBE (JMD CREATIONS)- SECURITY DEPOSIT                                                          </v>
          </cell>
          <cell r="E766">
            <v>500000</v>
          </cell>
          <cell r="I766">
            <v>500000</v>
          </cell>
          <cell r="J766">
            <v>0</v>
          </cell>
          <cell r="K766">
            <v>500000</v>
          </cell>
        </row>
        <row r="767">
          <cell r="C767" t="str">
            <v xml:space="preserve">        UNITED INDIA INSURANCE COMPANY LIMITED -BANAGLORE</v>
          </cell>
          <cell r="E767">
            <v>4859</v>
          </cell>
          <cell r="F767">
            <v>78307</v>
          </cell>
          <cell r="G767">
            <v>64147</v>
          </cell>
          <cell r="H767">
            <v>9301</v>
          </cell>
          <cell r="J767">
            <v>-9301</v>
          </cell>
          <cell r="K767">
            <v>-9301</v>
          </cell>
        </row>
        <row r="768">
          <cell r="C768" t="str">
            <v xml:space="preserve">    SUNDRY CREDITORS</v>
          </cell>
          <cell r="E768">
            <v>94030545.640000001</v>
          </cell>
          <cell r="F768">
            <v>129066150.66</v>
          </cell>
          <cell r="G768">
            <v>128758090.58</v>
          </cell>
          <cell r="I768">
            <v>93722485.560000002</v>
          </cell>
          <cell r="J768">
            <v>0</v>
          </cell>
          <cell r="K768">
            <v>93722485.560000002</v>
          </cell>
        </row>
        <row r="769">
          <cell r="C769" t="str">
            <v xml:space="preserve">        CONSUMABLES</v>
          </cell>
          <cell r="E769">
            <v>821489.26</v>
          </cell>
          <cell r="F769">
            <v>508885.76000000001</v>
          </cell>
          <cell r="G769">
            <v>386496.18</v>
          </cell>
          <cell r="I769">
            <v>699099.68</v>
          </cell>
          <cell r="J769">
            <v>0</v>
          </cell>
          <cell r="K769">
            <v>699099.68</v>
          </cell>
        </row>
        <row r="770">
          <cell r="C770" t="str">
            <v xml:space="preserve">            CONSUMBALES</v>
          </cell>
          <cell r="E770">
            <v>821489.26</v>
          </cell>
          <cell r="F770">
            <v>508885.76000000001</v>
          </cell>
          <cell r="G770">
            <v>386496.18</v>
          </cell>
          <cell r="I770">
            <v>699099.68</v>
          </cell>
          <cell r="J770">
            <v>0</v>
          </cell>
          <cell r="K770">
            <v>699099.68</v>
          </cell>
        </row>
        <row r="771">
          <cell r="C771" t="str">
            <v xml:space="preserve">                HANUMAN CHEMICALS             -BANGALORE</v>
          </cell>
          <cell r="E771">
            <v>192772.26</v>
          </cell>
          <cell r="F771">
            <v>96383.76</v>
          </cell>
          <cell r="G771">
            <v>91311.62</v>
          </cell>
          <cell r="I771">
            <v>187700.12</v>
          </cell>
          <cell r="J771">
            <v>0</v>
          </cell>
          <cell r="K771">
            <v>187700.12</v>
          </cell>
        </row>
        <row r="772">
          <cell r="C772" t="str">
            <v xml:space="preserve">                NEEDLES  MARKETING (P) LTD    -BANGALORE</v>
          </cell>
          <cell r="E772">
            <v>578877</v>
          </cell>
          <cell r="F772">
            <v>412502</v>
          </cell>
          <cell r="G772">
            <v>291644.56</v>
          </cell>
          <cell r="I772">
            <v>458019.56</v>
          </cell>
          <cell r="J772">
            <v>0</v>
          </cell>
          <cell r="K772">
            <v>458019.56</v>
          </cell>
        </row>
        <row r="773">
          <cell r="C773" t="str">
            <v xml:space="preserve">                SUNSHINE GARMENT FINISHING EQUIPMEN -BANGALORE</v>
          </cell>
          <cell r="E773">
            <v>36344</v>
          </cell>
          <cell r="G773">
            <v>3540</v>
          </cell>
          <cell r="I773">
            <v>39884</v>
          </cell>
          <cell r="J773">
            <v>0</v>
          </cell>
          <cell r="K773">
            <v>39884</v>
          </cell>
        </row>
        <row r="774">
          <cell r="C774" t="str">
            <v xml:space="preserve">                YASH INTERNATIONAL            -BANAGLORE</v>
          </cell>
          <cell r="E774">
            <v>13496</v>
          </cell>
          <cell r="I774">
            <v>13496</v>
          </cell>
          <cell r="J774">
            <v>0</v>
          </cell>
          <cell r="K774">
            <v>13496</v>
          </cell>
        </row>
        <row r="775">
          <cell r="C775" t="str">
            <v xml:space="preserve">        EXPENSE</v>
          </cell>
          <cell r="E775">
            <v>20576356.460000001</v>
          </cell>
          <cell r="F775">
            <v>41907938.719999999</v>
          </cell>
          <cell r="G775">
            <v>39498757.670000002</v>
          </cell>
          <cell r="I775">
            <v>18167175.41</v>
          </cell>
          <cell r="J775">
            <v>0</v>
          </cell>
          <cell r="K775">
            <v>18167175.41</v>
          </cell>
        </row>
        <row r="776">
          <cell r="C776" t="str">
            <v xml:space="preserve">            OTHER EXPENSE</v>
          </cell>
          <cell r="E776">
            <v>2523001.6800000002</v>
          </cell>
          <cell r="F776">
            <v>4590336.62</v>
          </cell>
          <cell r="G776">
            <v>3195238.44</v>
          </cell>
          <cell r="I776">
            <v>1127903.5</v>
          </cell>
          <cell r="J776">
            <v>0</v>
          </cell>
          <cell r="K776">
            <v>1127903.5</v>
          </cell>
        </row>
        <row r="777">
          <cell r="C777" t="str">
            <v xml:space="preserve">                A R KOLOR KRAFT               -BANGALORE</v>
          </cell>
          <cell r="E777">
            <v>13230</v>
          </cell>
          <cell r="I777">
            <v>13230</v>
          </cell>
          <cell r="J777">
            <v>0</v>
          </cell>
          <cell r="K777">
            <v>13230</v>
          </cell>
        </row>
        <row r="778">
          <cell r="C778" t="str">
            <v xml:space="preserve">                AD WAVE CREATIONS             -BANAGLORE</v>
          </cell>
          <cell r="E778">
            <v>1194.76</v>
          </cell>
          <cell r="I778">
            <v>1194.76</v>
          </cell>
          <cell r="J778">
            <v>0</v>
          </cell>
          <cell r="K778">
            <v>1194.76</v>
          </cell>
        </row>
        <row r="779">
          <cell r="C779" t="str">
            <v xml:space="preserve">                ADECCO INDIA PVT LTD          -BANGALORE</v>
          </cell>
          <cell r="E779">
            <v>0</v>
          </cell>
          <cell r="I779">
            <v>0</v>
          </cell>
          <cell r="J779">
            <v>0</v>
          </cell>
          <cell r="K779">
            <v>0</v>
          </cell>
        </row>
        <row r="780">
          <cell r="C780" t="str">
            <v xml:space="preserve">                AMERICAN EXPRESS 372293198281009 -BANGALORE</v>
          </cell>
          <cell r="E780">
            <v>667659.12</v>
          </cell>
          <cell r="F780">
            <v>1365665</v>
          </cell>
          <cell r="G780">
            <v>593290</v>
          </cell>
          <cell r="H780">
            <v>104715.88</v>
          </cell>
          <cell r="J780">
            <v>-104715.88</v>
          </cell>
          <cell r="K780">
            <v>-104715.88</v>
          </cell>
        </row>
        <row r="781">
          <cell r="C781" t="str">
            <v xml:space="preserve">                BINODH SHAH                                                                                         </v>
          </cell>
          <cell r="F781">
            <v>7890</v>
          </cell>
          <cell r="G781">
            <v>7890</v>
          </cell>
          <cell r="J781">
            <v>0</v>
          </cell>
          <cell r="K781">
            <v>0</v>
          </cell>
        </row>
        <row r="782">
          <cell r="C782" t="str">
            <v xml:space="preserve">                BSNL-(BHARAT SANCHAR NIGAM LIMITED) -BANGALORE</v>
          </cell>
          <cell r="F782">
            <v>23456</v>
          </cell>
          <cell r="G782">
            <v>23456</v>
          </cell>
          <cell r="J782">
            <v>0</v>
          </cell>
          <cell r="K782">
            <v>0</v>
          </cell>
        </row>
        <row r="783">
          <cell r="C783" t="str">
            <v xml:space="preserve">                PANDIT CARGO                  -BANGALORE</v>
          </cell>
          <cell r="E783">
            <v>60977.4</v>
          </cell>
          <cell r="F783">
            <v>115977</v>
          </cell>
          <cell r="G783">
            <v>109271</v>
          </cell>
          <cell r="I783">
            <v>54271.4</v>
          </cell>
          <cell r="J783">
            <v>0</v>
          </cell>
          <cell r="K783">
            <v>54271.4</v>
          </cell>
        </row>
        <row r="784">
          <cell r="C784" t="str">
            <v xml:space="preserve">                PAVAN ELECTRICALS             -BANGALORE</v>
          </cell>
          <cell r="E784">
            <v>34304.400000000001</v>
          </cell>
          <cell r="G784">
            <v>28792</v>
          </cell>
          <cell r="I784">
            <v>63096.4</v>
          </cell>
          <cell r="J784">
            <v>0</v>
          </cell>
          <cell r="K784">
            <v>63096.4</v>
          </cell>
        </row>
        <row r="785">
          <cell r="C785" t="str">
            <v xml:space="preserve">                QODE QUAY TECHNOLOGIES PRIVATE LIMITED -PUNE</v>
          </cell>
          <cell r="G785">
            <v>95580</v>
          </cell>
          <cell r="I785">
            <v>95580</v>
          </cell>
          <cell r="J785">
            <v>0</v>
          </cell>
          <cell r="K785">
            <v>95580</v>
          </cell>
        </row>
        <row r="786">
          <cell r="C786" t="str">
            <v xml:space="preserve">                RCPL LOGISTICS PVT  LTD       -BANAGLORE</v>
          </cell>
          <cell r="E786">
            <v>31506</v>
          </cell>
          <cell r="F786">
            <v>56982.400000000001</v>
          </cell>
          <cell r="G786">
            <v>104296.4</v>
          </cell>
          <cell r="I786">
            <v>78820</v>
          </cell>
          <cell r="J786">
            <v>0</v>
          </cell>
          <cell r="K786">
            <v>78820</v>
          </cell>
        </row>
        <row r="787">
          <cell r="C787" t="str">
            <v xml:space="preserve">                S.L.R. ENTERPRISES            -BANGALORE</v>
          </cell>
          <cell r="F787">
            <v>125232.22</v>
          </cell>
          <cell r="G787">
            <v>204039</v>
          </cell>
          <cell r="I787">
            <v>78806.78</v>
          </cell>
          <cell r="J787">
            <v>0</v>
          </cell>
          <cell r="K787">
            <v>78806.78</v>
          </cell>
        </row>
        <row r="788">
          <cell r="C788" t="str">
            <v xml:space="preserve">                SAHANA LOGISTICS PVT LTD      -BANGALORE</v>
          </cell>
          <cell r="E788">
            <v>5364</v>
          </cell>
          <cell r="F788">
            <v>7503</v>
          </cell>
          <cell r="G788">
            <v>16253.24</v>
          </cell>
          <cell r="I788">
            <v>14114.24</v>
          </cell>
          <cell r="J788">
            <v>0</v>
          </cell>
          <cell r="K788">
            <v>14114.24</v>
          </cell>
        </row>
        <row r="789">
          <cell r="C789" t="str">
            <v xml:space="preserve">                SCB CREDIT CARD NO.4541-9823-3633-2454 (RDC) -BANGALORE</v>
          </cell>
          <cell r="F789">
            <v>910801</v>
          </cell>
          <cell r="G789">
            <v>910801</v>
          </cell>
          <cell r="J789">
            <v>0</v>
          </cell>
          <cell r="K789">
            <v>0</v>
          </cell>
        </row>
        <row r="790">
          <cell r="C790" t="str">
            <v xml:space="preserve">                SHARMA TRANSPORTS             -BANGALORE</v>
          </cell>
          <cell r="E790">
            <v>2370</v>
          </cell>
          <cell r="F790">
            <v>8311</v>
          </cell>
          <cell r="G790">
            <v>7400</v>
          </cell>
          <cell r="I790">
            <v>1459</v>
          </cell>
          <cell r="J790">
            <v>0</v>
          </cell>
          <cell r="K790">
            <v>1459</v>
          </cell>
        </row>
        <row r="791">
          <cell r="C791" t="str">
            <v xml:space="preserve">                SRE AMBAL GARMENTS            -TIRUPUR</v>
          </cell>
          <cell r="E791">
            <v>1133982</v>
          </cell>
          <cell r="F791">
            <v>1712611</v>
          </cell>
          <cell r="G791">
            <v>840541</v>
          </cell>
          <cell r="I791">
            <v>261912</v>
          </cell>
          <cell r="J791">
            <v>0</v>
          </cell>
          <cell r="K791">
            <v>261912</v>
          </cell>
        </row>
        <row r="792">
          <cell r="C792" t="str">
            <v xml:space="preserve">                SRI AMMAJEE ENTERPRISES       -BANGALORE</v>
          </cell>
          <cell r="G792">
            <v>23906.799999999999</v>
          </cell>
          <cell r="I792">
            <v>23906.799999999999</v>
          </cell>
          <cell r="J792">
            <v>0</v>
          </cell>
          <cell r="K792">
            <v>23906.799999999999</v>
          </cell>
        </row>
        <row r="793">
          <cell r="C793" t="str">
            <v xml:space="preserve">                SRI SRINIVASA ENTERPRISES     -BANGALORE</v>
          </cell>
          <cell r="E793">
            <v>566674</v>
          </cell>
          <cell r="I793">
            <v>566674</v>
          </cell>
          <cell r="J793">
            <v>0</v>
          </cell>
          <cell r="K793">
            <v>566674</v>
          </cell>
        </row>
        <row r="794">
          <cell r="C794" t="str">
            <v xml:space="preserve">                SUPER TRADE BULK CARGO        -TIRUPUR</v>
          </cell>
          <cell r="E794">
            <v>22861</v>
          </cell>
          <cell r="I794">
            <v>22861</v>
          </cell>
          <cell r="J794">
            <v>0</v>
          </cell>
          <cell r="K794">
            <v>22861</v>
          </cell>
        </row>
        <row r="795">
          <cell r="C795" t="str">
            <v xml:space="preserve">                SUPREME TRANSPORT SOLUTIONS  PVT  LTD -BANGALORE</v>
          </cell>
          <cell r="D795">
            <v>17121</v>
          </cell>
          <cell r="F795">
            <v>231068</v>
          </cell>
          <cell r="G795">
            <v>229722</v>
          </cell>
          <cell r="H795">
            <v>18467</v>
          </cell>
          <cell r="J795">
            <v>-18467</v>
          </cell>
          <cell r="K795">
            <v>-18467</v>
          </cell>
        </row>
        <row r="796">
          <cell r="C796" t="str">
            <v xml:space="preserve">                TUV SUD SOUTH ASIA PVT LTD    -BANGALORE</v>
          </cell>
          <cell r="F796">
            <v>24840</v>
          </cell>
          <cell r="H796">
            <v>24840</v>
          </cell>
          <cell r="J796">
            <v>-24840</v>
          </cell>
          <cell r="K796">
            <v>-24840</v>
          </cell>
        </row>
        <row r="797">
          <cell r="C797" t="str">
            <v xml:space="preserve">            A &amp; A GRAPHICS                                                                                      </v>
          </cell>
          <cell r="D797">
            <v>3000</v>
          </cell>
          <cell r="H797">
            <v>3000</v>
          </cell>
          <cell r="J797">
            <v>-3000</v>
          </cell>
          <cell r="K797">
            <v>-3000</v>
          </cell>
        </row>
        <row r="798">
          <cell r="C798" t="str">
            <v xml:space="preserve">            A.P. ENTERPRISES              -BANAGLORE</v>
          </cell>
          <cell r="E798">
            <v>171988</v>
          </cell>
          <cell r="F798">
            <v>95500</v>
          </cell>
          <cell r="I798">
            <v>76488</v>
          </cell>
          <cell r="J798">
            <v>0</v>
          </cell>
          <cell r="K798">
            <v>76488</v>
          </cell>
        </row>
        <row r="799">
          <cell r="C799" t="str">
            <v xml:space="preserve">            A.S. DYEING                   -BANGALORE</v>
          </cell>
          <cell r="E799">
            <v>6971</v>
          </cell>
          <cell r="F799">
            <v>14798</v>
          </cell>
          <cell r="G799">
            <v>15332.4</v>
          </cell>
          <cell r="I799">
            <v>7505.4</v>
          </cell>
          <cell r="J799">
            <v>0</v>
          </cell>
          <cell r="K799">
            <v>7505.4</v>
          </cell>
        </row>
        <row r="800">
          <cell r="C800" t="str">
            <v xml:space="preserve">            ABS QE ASSURANCE SERVICES PRIVATE LIMITED -MUMBAI</v>
          </cell>
          <cell r="D800">
            <v>163860</v>
          </cell>
          <cell r="F800">
            <v>223560</v>
          </cell>
          <cell r="G800">
            <v>269322.84000000003</v>
          </cell>
          <cell r="H800">
            <v>118097.16</v>
          </cell>
          <cell r="J800">
            <v>-118097.16</v>
          </cell>
          <cell r="K800">
            <v>-118097.16</v>
          </cell>
        </row>
        <row r="801">
          <cell r="C801" t="str">
            <v xml:space="preserve">            ACC CLOTHING LLP              -BANAGLORE</v>
          </cell>
          <cell r="E801">
            <v>693</v>
          </cell>
          <cell r="F801">
            <v>68883</v>
          </cell>
          <cell r="G801">
            <v>151000</v>
          </cell>
          <cell r="I801">
            <v>82810</v>
          </cell>
          <cell r="J801">
            <v>0</v>
          </cell>
          <cell r="K801">
            <v>82810</v>
          </cell>
        </row>
        <row r="802">
          <cell r="C802" t="str">
            <v xml:space="preserve">            ADISHWAR INDIA LIMITED                                                                              </v>
          </cell>
          <cell r="E802">
            <v>1079.05</v>
          </cell>
          <cell r="I802">
            <v>1079.05</v>
          </cell>
          <cell r="J802">
            <v>0</v>
          </cell>
          <cell r="K802">
            <v>1079.05</v>
          </cell>
        </row>
        <row r="803">
          <cell r="C803" t="str">
            <v xml:space="preserve">            AIRTEL-(BHARTI  AIRTEL  LTD)  -BANGALORE</v>
          </cell>
          <cell r="F803">
            <v>34968.06</v>
          </cell>
          <cell r="G803">
            <v>35026.699999999997</v>
          </cell>
          <cell r="I803">
            <v>58.64</v>
          </cell>
          <cell r="J803">
            <v>0</v>
          </cell>
          <cell r="K803">
            <v>58.64</v>
          </cell>
        </row>
        <row r="804">
          <cell r="C804" t="str">
            <v xml:space="preserve">            AK ENTERPRISES                -BENGALURU</v>
          </cell>
          <cell r="F804">
            <v>24452</v>
          </cell>
          <cell r="H804">
            <v>24452</v>
          </cell>
          <cell r="J804">
            <v>-24452</v>
          </cell>
          <cell r="K804">
            <v>-24452</v>
          </cell>
        </row>
        <row r="805">
          <cell r="C805" t="str">
            <v xml:space="preserve">            AKHIL KHAN                                                                                          </v>
          </cell>
          <cell r="F805">
            <v>59503</v>
          </cell>
          <cell r="G805">
            <v>24503</v>
          </cell>
          <cell r="H805">
            <v>35000</v>
          </cell>
          <cell r="J805">
            <v>-35000</v>
          </cell>
          <cell r="K805">
            <v>-35000</v>
          </cell>
        </row>
        <row r="806">
          <cell r="C806" t="str">
            <v xml:space="preserve">            AKSHARA PRINTS                -BANAGLORE</v>
          </cell>
          <cell r="E806">
            <v>403588</v>
          </cell>
          <cell r="F806">
            <v>186539</v>
          </cell>
          <cell r="G806">
            <v>133102.20000000001</v>
          </cell>
          <cell r="I806">
            <v>350151.2</v>
          </cell>
          <cell r="J806">
            <v>0</v>
          </cell>
          <cell r="K806">
            <v>350151.2</v>
          </cell>
        </row>
        <row r="807">
          <cell r="C807" t="str">
            <v xml:space="preserve">            ALANKAR ENTERPRISES           -BANAGLORE</v>
          </cell>
          <cell r="E807">
            <v>0.66</v>
          </cell>
          <cell r="F807">
            <v>0.66</v>
          </cell>
          <cell r="J807">
            <v>0</v>
          </cell>
          <cell r="K807">
            <v>0</v>
          </cell>
        </row>
        <row r="808">
          <cell r="C808" t="str">
            <v xml:space="preserve">            AL-ANWAR ENTERPRISES          -BANAGLORE</v>
          </cell>
          <cell r="F808">
            <v>15000</v>
          </cell>
          <cell r="H808">
            <v>15000</v>
          </cell>
          <cell r="J808">
            <v>-15000</v>
          </cell>
          <cell r="K808">
            <v>-15000</v>
          </cell>
        </row>
        <row r="809">
          <cell r="C809" t="str">
            <v xml:space="preserve">            ALLIANCE AIR AVIATION LIMITED-DELHI                                                                 </v>
          </cell>
          <cell r="E809">
            <v>53932</v>
          </cell>
          <cell r="I809">
            <v>53932</v>
          </cell>
          <cell r="J809">
            <v>0</v>
          </cell>
          <cell r="K809">
            <v>53932</v>
          </cell>
        </row>
        <row r="810">
          <cell r="C810" t="str">
            <v xml:space="preserve">            ALLIANCE AIR AVIATION LIMITED-MP                                                                    </v>
          </cell>
          <cell r="E810">
            <v>25262</v>
          </cell>
          <cell r="I810">
            <v>25262</v>
          </cell>
          <cell r="J810">
            <v>0</v>
          </cell>
          <cell r="K810">
            <v>25262</v>
          </cell>
        </row>
        <row r="811">
          <cell r="C811" t="str">
            <v xml:space="preserve">            ALPHA ACE                     -BANAGLORE</v>
          </cell>
          <cell r="E811">
            <v>0.5</v>
          </cell>
          <cell r="F811">
            <v>0.5</v>
          </cell>
          <cell r="J811">
            <v>0</v>
          </cell>
          <cell r="K811">
            <v>0</v>
          </cell>
        </row>
        <row r="812">
          <cell r="C812" t="str">
            <v xml:space="preserve">            AMITH GARMENT SERVICES        -BANAGLORE</v>
          </cell>
          <cell r="D812">
            <v>1864</v>
          </cell>
          <cell r="G812">
            <v>32296.400000000001</v>
          </cell>
          <cell r="I812">
            <v>30432.400000000001</v>
          </cell>
          <cell r="J812">
            <v>0</v>
          </cell>
          <cell r="K812">
            <v>30432.400000000001</v>
          </cell>
        </row>
        <row r="813">
          <cell r="C813" t="str">
            <v xml:space="preserve">            ANIL SOOD - EXPENSES                                                                                </v>
          </cell>
          <cell r="E813">
            <v>15018</v>
          </cell>
          <cell r="F813">
            <v>73458</v>
          </cell>
          <cell r="G813">
            <v>58440</v>
          </cell>
          <cell r="J813">
            <v>0</v>
          </cell>
          <cell r="K813">
            <v>0</v>
          </cell>
        </row>
        <row r="814">
          <cell r="C814" t="str">
            <v xml:space="preserve">            ANKITA CREATION               -BANGALORE</v>
          </cell>
          <cell r="E814">
            <v>0.25</v>
          </cell>
          <cell r="F814">
            <v>0.25</v>
          </cell>
          <cell r="J814">
            <v>0</v>
          </cell>
          <cell r="K814">
            <v>0</v>
          </cell>
        </row>
        <row r="815">
          <cell r="C815" t="str">
            <v xml:space="preserve">            ANNAPURNA INDUSTRIAL HARDWARE &amp; ELECTRICAL -BANAGLORE</v>
          </cell>
          <cell r="D815">
            <v>1</v>
          </cell>
          <cell r="G815">
            <v>4465</v>
          </cell>
          <cell r="I815">
            <v>4464</v>
          </cell>
          <cell r="J815">
            <v>0</v>
          </cell>
          <cell r="K815">
            <v>4464</v>
          </cell>
        </row>
        <row r="816">
          <cell r="C816" t="str">
            <v xml:space="preserve">            APEX INDUSTRIAL SOLUTIONS     -BANAGLORE</v>
          </cell>
          <cell r="E816">
            <v>45379</v>
          </cell>
          <cell r="F816">
            <v>45379</v>
          </cell>
          <cell r="J816">
            <v>0</v>
          </cell>
          <cell r="K816">
            <v>0</v>
          </cell>
        </row>
        <row r="817">
          <cell r="C817" t="str">
            <v xml:space="preserve">            APP ALLOYS PRIVATE LIMITED    -JODHPUR</v>
          </cell>
          <cell r="E817">
            <v>55300</v>
          </cell>
          <cell r="F817">
            <v>55300</v>
          </cell>
          <cell r="J817">
            <v>0</v>
          </cell>
          <cell r="K817">
            <v>0</v>
          </cell>
        </row>
        <row r="818">
          <cell r="C818" t="str">
            <v xml:space="preserve">            APPARELS1179                  -BANAGLORE</v>
          </cell>
          <cell r="E818">
            <v>11626</v>
          </cell>
          <cell r="I818">
            <v>11626</v>
          </cell>
          <cell r="J818">
            <v>0</v>
          </cell>
          <cell r="K818">
            <v>11626</v>
          </cell>
        </row>
        <row r="819">
          <cell r="C819" t="str">
            <v xml:space="preserve">            ASHA MOTOR SALES AND SERVICE  -TUMKUR</v>
          </cell>
          <cell r="F819">
            <v>29961</v>
          </cell>
          <cell r="G819">
            <v>29961</v>
          </cell>
          <cell r="J819">
            <v>0</v>
          </cell>
          <cell r="K819">
            <v>0</v>
          </cell>
        </row>
        <row r="820">
          <cell r="C820" t="str">
            <v xml:space="preserve">            ASHISH THYAGI ( EXPENSES ) NEW                                                                      </v>
          </cell>
          <cell r="D820">
            <v>68063</v>
          </cell>
          <cell r="F820">
            <v>60000</v>
          </cell>
          <cell r="G820">
            <v>85730</v>
          </cell>
          <cell r="H820">
            <v>42333</v>
          </cell>
          <cell r="J820">
            <v>-42333</v>
          </cell>
          <cell r="K820">
            <v>-42333</v>
          </cell>
        </row>
        <row r="821">
          <cell r="C821" t="str">
            <v xml:space="preserve">            ASHOK ENTERPRISES             -BANGALORE</v>
          </cell>
          <cell r="F821">
            <v>92778</v>
          </cell>
          <cell r="G821">
            <v>92778</v>
          </cell>
          <cell r="J821">
            <v>0</v>
          </cell>
          <cell r="K821">
            <v>0</v>
          </cell>
        </row>
        <row r="822">
          <cell r="C822" t="str">
            <v xml:space="preserve">            ASIA PACIFIC LOGISTICS        -BANAGLORE</v>
          </cell>
          <cell r="F822">
            <v>9097</v>
          </cell>
          <cell r="G822">
            <v>9097</v>
          </cell>
          <cell r="J822">
            <v>0</v>
          </cell>
          <cell r="K822">
            <v>0</v>
          </cell>
        </row>
        <row r="823">
          <cell r="C823" t="str">
            <v xml:space="preserve">            BANGALORE APPAREL MANUFACTURERS ASSOCIATION -BANAGLORE</v>
          </cell>
          <cell r="E823">
            <v>3540</v>
          </cell>
          <cell r="I823">
            <v>3540</v>
          </cell>
          <cell r="J823">
            <v>0</v>
          </cell>
          <cell r="K823">
            <v>3540</v>
          </cell>
        </row>
        <row r="824">
          <cell r="C824" t="str">
            <v xml:space="preserve">            BESCOM                        -BANGALORE</v>
          </cell>
          <cell r="E824">
            <v>682007.99</v>
          </cell>
          <cell r="F824">
            <v>2280167.83</v>
          </cell>
          <cell r="G824">
            <v>2831941</v>
          </cell>
          <cell r="I824">
            <v>1233781.1599999999</v>
          </cell>
          <cell r="J824">
            <v>0</v>
          </cell>
          <cell r="K824">
            <v>1233781.1599999999</v>
          </cell>
        </row>
        <row r="825">
          <cell r="C825" t="str">
            <v xml:space="preserve">            BHARATH COMPRESSORS &amp; INDUSTRIALS -BANGALORE</v>
          </cell>
          <cell r="E825">
            <v>2439</v>
          </cell>
          <cell r="F825">
            <v>2439</v>
          </cell>
          <cell r="J825">
            <v>0</v>
          </cell>
          <cell r="K825">
            <v>0</v>
          </cell>
        </row>
        <row r="826">
          <cell r="C826" t="str">
            <v xml:space="preserve">            BLISS INTERNATIONAL CARGO     -BANAGLORE</v>
          </cell>
          <cell r="E826">
            <v>0.86</v>
          </cell>
          <cell r="F826">
            <v>0.86</v>
          </cell>
          <cell r="J826">
            <v>0</v>
          </cell>
          <cell r="K826">
            <v>0</v>
          </cell>
        </row>
        <row r="827">
          <cell r="C827" t="str">
            <v xml:space="preserve">            BLUE DART EXPRESS LTD         -BANGALORE</v>
          </cell>
          <cell r="E827">
            <v>44480.55</v>
          </cell>
          <cell r="F827">
            <v>125000.18</v>
          </cell>
          <cell r="G827">
            <v>131629.28</v>
          </cell>
          <cell r="I827">
            <v>51109.65</v>
          </cell>
          <cell r="J827">
            <v>0</v>
          </cell>
          <cell r="K827">
            <v>51109.65</v>
          </cell>
        </row>
        <row r="828">
          <cell r="C828" t="str">
            <v xml:space="preserve">            BUDGET COURIERS PRIVATE LIMITED -BANGALORE</v>
          </cell>
          <cell r="D828">
            <v>8613.68</v>
          </cell>
          <cell r="H828">
            <v>8613.68</v>
          </cell>
          <cell r="J828">
            <v>-8613.68</v>
          </cell>
          <cell r="K828">
            <v>-8613.68</v>
          </cell>
        </row>
        <row r="829">
          <cell r="C829" t="str">
            <v xml:space="preserve">            BULLET LOGISTICS INDIA PVT LTD -BANAGLORE</v>
          </cell>
          <cell r="D829">
            <v>7024.76</v>
          </cell>
          <cell r="F829">
            <v>18647</v>
          </cell>
          <cell r="G829">
            <v>15663</v>
          </cell>
          <cell r="H829">
            <v>10008.76</v>
          </cell>
          <cell r="J829">
            <v>-10008.76</v>
          </cell>
          <cell r="K829">
            <v>-10008.76</v>
          </cell>
        </row>
        <row r="830">
          <cell r="C830" t="str">
            <v xml:space="preserve">            BUREAU VERITAS CONSUMER PRODUCTS SERVICES (INDIA) PVT LTD -BANAGLORE</v>
          </cell>
          <cell r="E830">
            <v>32365.119999999999</v>
          </cell>
          <cell r="F830">
            <v>70799.679999999993</v>
          </cell>
          <cell r="G830">
            <v>80503.38</v>
          </cell>
          <cell r="I830">
            <v>42068.82</v>
          </cell>
          <cell r="J830">
            <v>0</v>
          </cell>
          <cell r="K830">
            <v>42068.82</v>
          </cell>
        </row>
        <row r="831">
          <cell r="C831" t="str">
            <v xml:space="preserve">            C T NAGARAJA                  -BANGALORE</v>
          </cell>
          <cell r="E831">
            <v>3741</v>
          </cell>
          <cell r="I831">
            <v>3741</v>
          </cell>
          <cell r="J831">
            <v>0</v>
          </cell>
          <cell r="K831">
            <v>3741</v>
          </cell>
        </row>
        <row r="832">
          <cell r="C832" t="str">
            <v xml:space="preserve">            CANARA CATERERS               -TUMKUR</v>
          </cell>
          <cell r="E832">
            <v>123354</v>
          </cell>
          <cell r="F832">
            <v>123354</v>
          </cell>
          <cell r="J832">
            <v>0</v>
          </cell>
          <cell r="K832">
            <v>0</v>
          </cell>
        </row>
        <row r="833">
          <cell r="C833" t="str">
            <v xml:space="preserve">            CEEPEE ELECTRONICS                                                                                  </v>
          </cell>
          <cell r="F833">
            <v>1593</v>
          </cell>
          <cell r="G833">
            <v>1593</v>
          </cell>
          <cell r="J833">
            <v>0</v>
          </cell>
          <cell r="K833">
            <v>0</v>
          </cell>
        </row>
        <row r="834">
          <cell r="C834" t="str">
            <v xml:space="preserve">            CHANDAN KUMAR DAS - EXPENSES                                                                        </v>
          </cell>
          <cell r="D834">
            <v>40000</v>
          </cell>
          <cell r="F834">
            <v>146310</v>
          </cell>
          <cell r="G834">
            <v>211409</v>
          </cell>
          <cell r="I834">
            <v>25099</v>
          </cell>
          <cell r="J834">
            <v>0</v>
          </cell>
          <cell r="K834">
            <v>25099</v>
          </cell>
        </row>
        <row r="835">
          <cell r="C835" t="str">
            <v xml:space="preserve">            CHETHAN TOURS AND TRAVELS     -TUMKUR</v>
          </cell>
          <cell r="F835">
            <v>119285</v>
          </cell>
          <cell r="G835">
            <v>192000</v>
          </cell>
          <cell r="I835">
            <v>72715</v>
          </cell>
          <cell r="J835">
            <v>0</v>
          </cell>
          <cell r="K835">
            <v>72715</v>
          </cell>
        </row>
        <row r="836">
          <cell r="C836" t="str">
            <v xml:space="preserve">            CITI BANK CREDIT CARD (ARC)  5546-3770-1361-6117 -BANGALORE</v>
          </cell>
          <cell r="F836">
            <v>47982</v>
          </cell>
          <cell r="G836">
            <v>44781</v>
          </cell>
          <cell r="H836">
            <v>3201</v>
          </cell>
          <cell r="J836">
            <v>-3201</v>
          </cell>
          <cell r="K836">
            <v>-3201</v>
          </cell>
        </row>
        <row r="837">
          <cell r="C837" t="str">
            <v xml:space="preserve">            CITI BANK CREDIT CARD (SDC) 4304636300737000 -BANGALORE</v>
          </cell>
          <cell r="F837">
            <v>3028775</v>
          </cell>
          <cell r="G837">
            <v>3731243</v>
          </cell>
          <cell r="I837">
            <v>702468</v>
          </cell>
          <cell r="J837">
            <v>0</v>
          </cell>
          <cell r="K837">
            <v>702468</v>
          </cell>
        </row>
        <row r="838">
          <cell r="C838" t="str">
            <v xml:space="preserve">            CLASSIC GARMENT PROCESSORS    -BANGLORE</v>
          </cell>
          <cell r="F838">
            <v>44411</v>
          </cell>
          <cell r="G838">
            <v>194971.5</v>
          </cell>
          <cell r="I838">
            <v>150560.5</v>
          </cell>
          <cell r="J838">
            <v>0</v>
          </cell>
          <cell r="K838">
            <v>150560.5</v>
          </cell>
        </row>
        <row r="839">
          <cell r="C839" t="str">
            <v xml:space="preserve">            COSMIC SOLUTIONS              -BANAGLORE</v>
          </cell>
          <cell r="E839">
            <v>56255</v>
          </cell>
          <cell r="F839">
            <v>45076</v>
          </cell>
          <cell r="I839">
            <v>11179</v>
          </cell>
          <cell r="J839">
            <v>0</v>
          </cell>
          <cell r="K839">
            <v>11179</v>
          </cell>
        </row>
        <row r="840">
          <cell r="C840" t="str">
            <v xml:space="preserve">            COSMOPOLITAN INDUSTRIAL SECURITY &amp; DETECTIVE SERVICES PVT LTD -BANAGLORE</v>
          </cell>
          <cell r="E840">
            <v>520634</v>
          </cell>
          <cell r="F840">
            <v>750217</v>
          </cell>
          <cell r="G840">
            <v>667005</v>
          </cell>
          <cell r="I840">
            <v>437422</v>
          </cell>
          <cell r="J840">
            <v>0</v>
          </cell>
          <cell r="K840">
            <v>437422</v>
          </cell>
        </row>
        <row r="841">
          <cell r="C841" t="str">
            <v xml:space="preserve">            CRESTMANN EVENTS UNLTD        -BANAGLORE</v>
          </cell>
          <cell r="E841">
            <v>0.2</v>
          </cell>
          <cell r="F841">
            <v>0.2</v>
          </cell>
          <cell r="J841">
            <v>0</v>
          </cell>
          <cell r="K841">
            <v>0</v>
          </cell>
        </row>
        <row r="842">
          <cell r="C842" t="str">
            <v xml:space="preserve">            DELHIVERY PVT LTD (SHOPIFY)                                                                         </v>
          </cell>
          <cell r="D842">
            <v>22480.52</v>
          </cell>
          <cell r="G842">
            <v>1447.86</v>
          </cell>
          <cell r="H842">
            <v>21032.66</v>
          </cell>
          <cell r="J842">
            <v>-21032.66</v>
          </cell>
          <cell r="K842">
            <v>-21032.66</v>
          </cell>
        </row>
        <row r="843">
          <cell r="C843" t="str">
            <v xml:space="preserve">            DHARNIISS TRADERS             -TIRUPUR</v>
          </cell>
          <cell r="D843">
            <v>616</v>
          </cell>
          <cell r="F843">
            <v>700</v>
          </cell>
          <cell r="G843">
            <v>301</v>
          </cell>
          <cell r="H843">
            <v>1015</v>
          </cell>
          <cell r="J843">
            <v>-1015</v>
          </cell>
          <cell r="K843">
            <v>-1015</v>
          </cell>
        </row>
        <row r="844">
          <cell r="C844" t="str">
            <v xml:space="preserve">            DHL EXPRESS INDIA PVT LTD     -BANGALORE</v>
          </cell>
          <cell r="D844">
            <v>1</v>
          </cell>
          <cell r="F844">
            <v>11895</v>
          </cell>
          <cell r="G844">
            <v>9073</v>
          </cell>
          <cell r="H844">
            <v>2823</v>
          </cell>
          <cell r="J844">
            <v>-2823</v>
          </cell>
          <cell r="K844">
            <v>-2823</v>
          </cell>
        </row>
        <row r="845">
          <cell r="C845" t="str">
            <v xml:space="preserve">            DINESH KUMAR D.B - ASM -EXPENSES                                                                    </v>
          </cell>
          <cell r="D845">
            <v>20877</v>
          </cell>
          <cell r="F845">
            <v>98252</v>
          </cell>
          <cell r="G845">
            <v>117904</v>
          </cell>
          <cell r="H845">
            <v>1225</v>
          </cell>
          <cell r="J845">
            <v>-1225</v>
          </cell>
          <cell r="K845">
            <v>-1225</v>
          </cell>
        </row>
        <row r="846">
          <cell r="C846" t="str">
            <v xml:space="preserve">            DODDA BASAVESHWARA PARCEL CARRIERS -BELLARY</v>
          </cell>
          <cell r="E846">
            <v>8270</v>
          </cell>
          <cell r="I846">
            <v>8270</v>
          </cell>
          <cell r="J846">
            <v>0</v>
          </cell>
          <cell r="K846">
            <v>8270</v>
          </cell>
        </row>
        <row r="847">
          <cell r="C847" t="str">
            <v xml:space="preserve">            DR SAI PRASAD A.V             -TUMAKURU</v>
          </cell>
          <cell r="E847">
            <v>48000</v>
          </cell>
          <cell r="F847">
            <v>48000</v>
          </cell>
          <cell r="G847">
            <v>58800</v>
          </cell>
          <cell r="I847">
            <v>58800</v>
          </cell>
          <cell r="J847">
            <v>0</v>
          </cell>
          <cell r="K847">
            <v>58800</v>
          </cell>
        </row>
        <row r="848">
          <cell r="C848" t="str">
            <v xml:space="preserve">            DSV AIR &amp; SEA PVT LTD         -BANAGLORE</v>
          </cell>
          <cell r="F848">
            <v>4130</v>
          </cell>
          <cell r="G848">
            <v>4130</v>
          </cell>
          <cell r="J848">
            <v>0</v>
          </cell>
          <cell r="K848">
            <v>0</v>
          </cell>
        </row>
        <row r="849">
          <cell r="C849" t="str">
            <v xml:space="preserve">            DTDC ( GANESH ENTERPRISES)    -BANAGLORE</v>
          </cell>
          <cell r="E849">
            <v>6267.24</v>
          </cell>
          <cell r="F849">
            <v>48849</v>
          </cell>
          <cell r="G849">
            <v>65091.02</v>
          </cell>
          <cell r="I849">
            <v>22509.26</v>
          </cell>
          <cell r="J849">
            <v>0</v>
          </cell>
          <cell r="K849">
            <v>22509.26</v>
          </cell>
        </row>
        <row r="850">
          <cell r="C850" t="str">
            <v xml:space="preserve">            D-TECH MACHINERY              -BANAGLORE</v>
          </cell>
          <cell r="E850">
            <v>45303</v>
          </cell>
          <cell r="I850">
            <v>45303</v>
          </cell>
          <cell r="J850">
            <v>0</v>
          </cell>
          <cell r="K850">
            <v>45303</v>
          </cell>
        </row>
        <row r="851">
          <cell r="C851" t="str">
            <v xml:space="preserve">            ELPRO ENERGY DIMENSIONS PVT LTD -BANAGLORE</v>
          </cell>
          <cell r="E851">
            <v>32450</v>
          </cell>
          <cell r="I851">
            <v>32450</v>
          </cell>
          <cell r="J851">
            <v>0</v>
          </cell>
          <cell r="K851">
            <v>32450</v>
          </cell>
        </row>
        <row r="852">
          <cell r="C852" t="str">
            <v xml:space="preserve">            ESHWARI TEXTILES PROCESSING PVT LTD -BANGALORE</v>
          </cell>
          <cell r="F852">
            <v>1418</v>
          </cell>
          <cell r="G852">
            <v>1418</v>
          </cell>
          <cell r="J852">
            <v>0</v>
          </cell>
          <cell r="K852">
            <v>0</v>
          </cell>
        </row>
        <row r="853">
          <cell r="C853" t="str">
            <v xml:space="preserve">            EUROFINS ASSURANCE INDIA PVT LTD -BANAGLORE</v>
          </cell>
          <cell r="D853">
            <v>137356</v>
          </cell>
          <cell r="G853">
            <v>137356</v>
          </cell>
          <cell r="J853">
            <v>0</v>
          </cell>
          <cell r="K853">
            <v>0</v>
          </cell>
        </row>
        <row r="854">
          <cell r="C854" t="str">
            <v xml:space="preserve">            EVER LOGISTICS                -BANGALORE</v>
          </cell>
          <cell r="E854">
            <v>2285070</v>
          </cell>
          <cell r="F854">
            <v>1715968</v>
          </cell>
          <cell r="G854">
            <v>1452268</v>
          </cell>
          <cell r="I854">
            <v>2021370</v>
          </cell>
          <cell r="J854">
            <v>0</v>
          </cell>
          <cell r="K854">
            <v>2021370</v>
          </cell>
        </row>
        <row r="855">
          <cell r="C855" t="str">
            <v xml:space="preserve">            EVEREST TECHNOLOGY            -BANAGLORE</v>
          </cell>
          <cell r="F855">
            <v>20267.68</v>
          </cell>
          <cell r="G855">
            <v>20267.68</v>
          </cell>
          <cell r="J855">
            <v>0</v>
          </cell>
          <cell r="K855">
            <v>0</v>
          </cell>
        </row>
        <row r="856">
          <cell r="C856" t="str">
            <v xml:space="preserve">            FAST WHEELS                                                                                         </v>
          </cell>
          <cell r="D856">
            <v>11201</v>
          </cell>
          <cell r="F856">
            <v>58596.3</v>
          </cell>
          <cell r="G856">
            <v>54993.3</v>
          </cell>
          <cell r="H856">
            <v>14804</v>
          </cell>
          <cell r="J856">
            <v>-14804</v>
          </cell>
          <cell r="K856">
            <v>-14804</v>
          </cell>
        </row>
        <row r="857">
          <cell r="C857" t="str">
            <v xml:space="preserve">            FLYWING CARGO PVT LTD                                                                               </v>
          </cell>
          <cell r="E857">
            <v>12479.68</v>
          </cell>
          <cell r="F857">
            <v>44179</v>
          </cell>
          <cell r="G857">
            <v>43294.52</v>
          </cell>
          <cell r="I857">
            <v>11595.2</v>
          </cell>
          <cell r="J857">
            <v>0</v>
          </cell>
          <cell r="K857">
            <v>11595.2</v>
          </cell>
        </row>
        <row r="858">
          <cell r="C858" t="str">
            <v xml:space="preserve">            FULL AND FINAL SETTLEMENT PAYABLE -STAFF CORPORATE                                                  </v>
          </cell>
          <cell r="E858">
            <v>86550</v>
          </cell>
          <cell r="F858">
            <v>663713</v>
          </cell>
          <cell r="G858">
            <v>622790</v>
          </cell>
          <cell r="I858">
            <v>45627</v>
          </cell>
          <cell r="J858">
            <v>0</v>
          </cell>
          <cell r="K858">
            <v>45627</v>
          </cell>
        </row>
        <row r="859">
          <cell r="C859" t="str">
            <v xml:space="preserve">            FUTURE MARKET NETWORKS LTD    -SILIGURI</v>
          </cell>
          <cell r="E859">
            <v>95869.8</v>
          </cell>
          <cell r="F859">
            <v>472206</v>
          </cell>
          <cell r="G859">
            <v>519747.35</v>
          </cell>
          <cell r="I859">
            <v>143411.15</v>
          </cell>
          <cell r="J859">
            <v>0</v>
          </cell>
          <cell r="K859">
            <v>143411.15</v>
          </cell>
        </row>
        <row r="860">
          <cell r="C860" t="str">
            <v xml:space="preserve">            G  AMARNATH                   -BANGALORE</v>
          </cell>
          <cell r="E860">
            <v>19824</v>
          </cell>
          <cell r="F860">
            <v>19824</v>
          </cell>
          <cell r="G860">
            <v>23364</v>
          </cell>
          <cell r="I860">
            <v>23364</v>
          </cell>
          <cell r="J860">
            <v>0</v>
          </cell>
          <cell r="K860">
            <v>23364</v>
          </cell>
        </row>
        <row r="861">
          <cell r="C861" t="str">
            <v xml:space="preserve">            G ARUNAKSHI                   -BANGALORE</v>
          </cell>
          <cell r="D861">
            <v>418049</v>
          </cell>
          <cell r="F861">
            <v>3880932.2</v>
          </cell>
          <cell r="G861">
            <v>4574190.5599999996</v>
          </cell>
          <cell r="I861">
            <v>275209.36</v>
          </cell>
          <cell r="J861">
            <v>0</v>
          </cell>
          <cell r="K861">
            <v>275209.36</v>
          </cell>
        </row>
        <row r="862">
          <cell r="C862" t="str">
            <v xml:space="preserve">            G P SOLUTIONS                 -BANGALORE</v>
          </cell>
          <cell r="F862">
            <v>71458</v>
          </cell>
          <cell r="G862">
            <v>71458</v>
          </cell>
          <cell r="J862">
            <v>0</v>
          </cell>
          <cell r="K862">
            <v>0</v>
          </cell>
        </row>
        <row r="863">
          <cell r="C863" t="str">
            <v xml:space="preserve">            G.S SYSTEMS                   -BANGALORE</v>
          </cell>
          <cell r="E863">
            <v>4720.3999999999996</v>
          </cell>
          <cell r="F863">
            <v>13829.2</v>
          </cell>
          <cell r="G863">
            <v>9108.7999999999993</v>
          </cell>
          <cell r="J863">
            <v>0</v>
          </cell>
          <cell r="K863">
            <v>0</v>
          </cell>
        </row>
        <row r="864">
          <cell r="C864" t="str">
            <v xml:space="preserve">            G.S.SRIDHAR AND ASSOCIATES    -BANGALORE</v>
          </cell>
          <cell r="E864">
            <v>86400</v>
          </cell>
          <cell r="F864">
            <v>9604</v>
          </cell>
          <cell r="I864">
            <v>76796</v>
          </cell>
          <cell r="J864">
            <v>0</v>
          </cell>
          <cell r="K864">
            <v>76796</v>
          </cell>
        </row>
        <row r="865">
          <cell r="C865" t="str">
            <v xml:space="preserve">            GANAPATI ELECTRIC CO.         -BANGALORE</v>
          </cell>
          <cell r="E865">
            <v>1239</v>
          </cell>
          <cell r="I865">
            <v>1239</v>
          </cell>
          <cell r="J865">
            <v>0</v>
          </cell>
          <cell r="K865">
            <v>1239</v>
          </cell>
        </row>
        <row r="866">
          <cell r="C866" t="str">
            <v xml:space="preserve">            GANESH HARDWARE &amp; STEEL       -BANAGLORE</v>
          </cell>
          <cell r="E866">
            <v>1147</v>
          </cell>
          <cell r="I866">
            <v>1147</v>
          </cell>
          <cell r="J866">
            <v>0</v>
          </cell>
          <cell r="K866">
            <v>1147</v>
          </cell>
        </row>
        <row r="867">
          <cell r="C867" t="str">
            <v xml:space="preserve">            GANGA FILLING CENTRE                                                                                </v>
          </cell>
          <cell r="E867">
            <v>370647.55</v>
          </cell>
          <cell r="F867">
            <v>769962.54</v>
          </cell>
          <cell r="G867">
            <v>852385.19</v>
          </cell>
          <cell r="I867">
            <v>453070.2</v>
          </cell>
          <cell r="J867">
            <v>0</v>
          </cell>
          <cell r="K867">
            <v>453070.2</v>
          </cell>
        </row>
        <row r="868">
          <cell r="C868" t="str">
            <v xml:space="preserve">            GANGADHAR TRADERS             -BANAGLORE</v>
          </cell>
          <cell r="E868">
            <v>3985</v>
          </cell>
          <cell r="F868">
            <v>6720</v>
          </cell>
          <cell r="G868">
            <v>13681.46</v>
          </cell>
          <cell r="I868">
            <v>10946.46</v>
          </cell>
          <cell r="J868">
            <v>0</v>
          </cell>
          <cell r="K868">
            <v>10946.46</v>
          </cell>
        </row>
        <row r="869">
          <cell r="C869" t="str">
            <v xml:space="preserve">            GANGANARASAIAH ( CREATCE RENT)                                                                      </v>
          </cell>
          <cell r="E869">
            <v>9200</v>
          </cell>
          <cell r="F869">
            <v>46000</v>
          </cell>
          <cell r="G869">
            <v>55200</v>
          </cell>
          <cell r="I869">
            <v>18400</v>
          </cell>
          <cell r="J869">
            <v>0</v>
          </cell>
          <cell r="K869">
            <v>18400</v>
          </cell>
        </row>
        <row r="870">
          <cell r="C870" t="str">
            <v xml:space="preserve">            GANGOTHRI FIRE SERVICE        -BANAGLORE</v>
          </cell>
          <cell r="E870">
            <v>3100</v>
          </cell>
          <cell r="I870">
            <v>3100</v>
          </cell>
          <cell r="J870">
            <v>0</v>
          </cell>
          <cell r="K870">
            <v>3100</v>
          </cell>
        </row>
        <row r="871">
          <cell r="C871" t="str">
            <v xml:space="preserve">            GATI KINTETSU EXPRESS PVT LTD -19987001 -BANGALORE</v>
          </cell>
          <cell r="E871">
            <v>709305.8</v>
          </cell>
          <cell r="F871">
            <v>1331899</v>
          </cell>
          <cell r="G871">
            <v>1361056.32</v>
          </cell>
          <cell r="I871">
            <v>738463.12</v>
          </cell>
          <cell r="J871">
            <v>0</v>
          </cell>
          <cell r="K871">
            <v>738463.12</v>
          </cell>
        </row>
        <row r="872">
          <cell r="C872" t="str">
            <v xml:space="preserve">            GAUGE INTERNATIONAL           -BANAGLORE</v>
          </cell>
          <cell r="F872">
            <v>5056.3</v>
          </cell>
          <cell r="G872">
            <v>5056.3</v>
          </cell>
          <cell r="J872">
            <v>0</v>
          </cell>
          <cell r="K872">
            <v>0</v>
          </cell>
        </row>
        <row r="873">
          <cell r="C873" t="str">
            <v xml:space="preserve">            GAUTAM PAUL                   -SILIGURI</v>
          </cell>
          <cell r="E873">
            <v>21600</v>
          </cell>
          <cell r="F873">
            <v>1224</v>
          </cell>
          <cell r="I873">
            <v>20376</v>
          </cell>
          <cell r="J873">
            <v>0</v>
          </cell>
          <cell r="K873">
            <v>20376</v>
          </cell>
        </row>
        <row r="874">
          <cell r="C874" t="str">
            <v xml:space="preserve">            GEM FURNISHINGS               -BANGALORE</v>
          </cell>
          <cell r="E874">
            <v>52</v>
          </cell>
          <cell r="F874">
            <v>52</v>
          </cell>
          <cell r="J874">
            <v>0</v>
          </cell>
          <cell r="K874">
            <v>0</v>
          </cell>
        </row>
        <row r="875">
          <cell r="C875" t="str">
            <v xml:space="preserve">            GEMINI DYEING &amp; PRINTING MILLS PVT LTD -BANGALORE</v>
          </cell>
          <cell r="F875">
            <v>26985</v>
          </cell>
          <cell r="G875">
            <v>26985</v>
          </cell>
          <cell r="J875">
            <v>0</v>
          </cell>
          <cell r="K875">
            <v>0</v>
          </cell>
        </row>
        <row r="876">
          <cell r="C876" t="str">
            <v xml:space="preserve">            GOLDEN POWER SOLUTIONS        -BANGALORE</v>
          </cell>
          <cell r="E876">
            <v>9440</v>
          </cell>
          <cell r="F876">
            <v>28320</v>
          </cell>
          <cell r="G876">
            <v>28320</v>
          </cell>
          <cell r="I876">
            <v>9440</v>
          </cell>
          <cell r="J876">
            <v>0</v>
          </cell>
          <cell r="K876">
            <v>9440</v>
          </cell>
        </row>
        <row r="877">
          <cell r="C877" t="str">
            <v xml:space="preserve">            GOLDEN SUNRISE CATERING       -TUMAKURU</v>
          </cell>
          <cell r="F877">
            <v>429214</v>
          </cell>
          <cell r="G877">
            <v>429214</v>
          </cell>
          <cell r="J877">
            <v>0</v>
          </cell>
          <cell r="K877">
            <v>0</v>
          </cell>
        </row>
        <row r="878">
          <cell r="C878" t="str">
            <v xml:space="preserve">            GVM GLOBAL FREIGHT PRIVATE LIMITED -BANAGLORE</v>
          </cell>
          <cell r="E878">
            <v>50682</v>
          </cell>
          <cell r="F878">
            <v>291473</v>
          </cell>
          <cell r="G878">
            <v>239811.58</v>
          </cell>
          <cell r="H878">
            <v>979.42</v>
          </cell>
          <cell r="J878">
            <v>-979.42</v>
          </cell>
          <cell r="K878">
            <v>-979.42</v>
          </cell>
        </row>
        <row r="879">
          <cell r="C879" t="str">
            <v xml:space="preserve">            H.B. MINERALS                 -TUMKUR</v>
          </cell>
          <cell r="E879">
            <v>95544</v>
          </cell>
          <cell r="F879">
            <v>82188</v>
          </cell>
          <cell r="G879">
            <v>73582</v>
          </cell>
          <cell r="I879">
            <v>86938</v>
          </cell>
          <cell r="J879">
            <v>0</v>
          </cell>
          <cell r="K879">
            <v>86938</v>
          </cell>
        </row>
        <row r="880">
          <cell r="C880" t="str">
            <v xml:space="preserve">            HARI AQUA RO SYSTEMS          -BANAGLORE</v>
          </cell>
          <cell r="E880">
            <v>5546</v>
          </cell>
          <cell r="F880">
            <v>16083.4</v>
          </cell>
          <cell r="G880">
            <v>10537.4</v>
          </cell>
          <cell r="J880">
            <v>0</v>
          </cell>
          <cell r="K880">
            <v>0</v>
          </cell>
        </row>
        <row r="881">
          <cell r="C881" t="str">
            <v xml:space="preserve">            HARI CHAND ANAND &amp; CO         -BANGALORE</v>
          </cell>
          <cell r="F881">
            <v>17472</v>
          </cell>
          <cell r="G881">
            <v>17472</v>
          </cell>
          <cell r="J881">
            <v>0</v>
          </cell>
          <cell r="K881">
            <v>0</v>
          </cell>
        </row>
        <row r="882">
          <cell r="C882" t="str">
            <v xml:space="preserve">            HASH TAG ADVERTISING                                                                                </v>
          </cell>
          <cell r="E882">
            <v>14100</v>
          </cell>
          <cell r="I882">
            <v>14100</v>
          </cell>
          <cell r="J882">
            <v>0</v>
          </cell>
          <cell r="K882">
            <v>14100</v>
          </cell>
        </row>
        <row r="883">
          <cell r="C883" t="str">
            <v xml:space="preserve">            HDFC CREDIT CARD-4854 9808 0820 3873-ADC -BANGALORE</v>
          </cell>
          <cell r="F883">
            <v>1913840</v>
          </cell>
          <cell r="G883">
            <v>1913840</v>
          </cell>
          <cell r="J883">
            <v>0</v>
          </cell>
          <cell r="K883">
            <v>0</v>
          </cell>
        </row>
        <row r="884">
          <cell r="C884" t="str">
            <v xml:space="preserve">            HDFC CREDIT CARD-4854 9808 0820 9888 - DNC -BANGALORE</v>
          </cell>
          <cell r="E884">
            <v>1459027</v>
          </cell>
          <cell r="F884">
            <v>2740712.4</v>
          </cell>
          <cell r="G884">
            <v>1281685.3999999999</v>
          </cell>
          <cell r="J884">
            <v>0</v>
          </cell>
          <cell r="K884">
            <v>0</v>
          </cell>
        </row>
        <row r="885">
          <cell r="C885" t="str">
            <v xml:space="preserve">            HINDUSTAN ANALYTICAL &amp; TESTING LABORATORY                                                           </v>
          </cell>
          <cell r="G885">
            <v>1416</v>
          </cell>
          <cell r="I885">
            <v>1416</v>
          </cell>
          <cell r="J885">
            <v>0</v>
          </cell>
          <cell r="K885">
            <v>1416</v>
          </cell>
        </row>
        <row r="886">
          <cell r="C886" t="str">
            <v xml:space="preserve">            IMMANUEL FIRE PROTECTION      -BANGALORE</v>
          </cell>
          <cell r="G886">
            <v>5900</v>
          </cell>
          <cell r="I886">
            <v>5900</v>
          </cell>
          <cell r="J886">
            <v>0</v>
          </cell>
          <cell r="K886">
            <v>5900</v>
          </cell>
        </row>
        <row r="887">
          <cell r="C887" t="str">
            <v xml:space="preserve">            INCORP ADVISORY SERVICES PRIVATE LIMITED -BANGALORE</v>
          </cell>
          <cell r="E887">
            <v>261900</v>
          </cell>
          <cell r="F887">
            <v>94500</v>
          </cell>
          <cell r="G887">
            <v>43200</v>
          </cell>
          <cell r="I887">
            <v>210600</v>
          </cell>
          <cell r="J887">
            <v>0</v>
          </cell>
          <cell r="K887">
            <v>210600</v>
          </cell>
        </row>
        <row r="888">
          <cell r="C888" t="str">
            <v xml:space="preserve">            INDIA LABELS                                                                                        </v>
          </cell>
          <cell r="F888">
            <v>22420</v>
          </cell>
          <cell r="G888">
            <v>22420</v>
          </cell>
          <cell r="J888">
            <v>0</v>
          </cell>
          <cell r="K888">
            <v>0</v>
          </cell>
        </row>
        <row r="889">
          <cell r="C889" t="str">
            <v xml:space="preserve">            INNOVATIVE SOLUTIONS          -MYSORE</v>
          </cell>
          <cell r="E889">
            <v>1</v>
          </cell>
          <cell r="F889">
            <v>1</v>
          </cell>
          <cell r="J889">
            <v>0</v>
          </cell>
          <cell r="K889">
            <v>0</v>
          </cell>
        </row>
        <row r="890">
          <cell r="C890" t="str">
            <v xml:space="preserve">            INTERTEK INDIA PVT LTD        -BANGALORE</v>
          </cell>
          <cell r="E890">
            <v>53291.71</v>
          </cell>
          <cell r="F890">
            <v>232289.86</v>
          </cell>
          <cell r="G890">
            <v>234383.62</v>
          </cell>
          <cell r="I890">
            <v>55385.47</v>
          </cell>
          <cell r="J890">
            <v>0</v>
          </cell>
          <cell r="K890">
            <v>55385.47</v>
          </cell>
        </row>
        <row r="891">
          <cell r="C891" t="str">
            <v xml:space="preserve">            JAI MARUTHI REFILLING SERVICE -BANGALORE</v>
          </cell>
          <cell r="E891">
            <v>7847</v>
          </cell>
          <cell r="F891">
            <v>17464</v>
          </cell>
          <cell r="G891">
            <v>14337</v>
          </cell>
          <cell r="I891">
            <v>4720</v>
          </cell>
          <cell r="J891">
            <v>0</v>
          </cell>
          <cell r="K891">
            <v>4720</v>
          </cell>
        </row>
        <row r="892">
          <cell r="C892" t="str">
            <v xml:space="preserve">            JALARAM ENTERPRISES           -BANAGLORE</v>
          </cell>
          <cell r="E892">
            <v>1.02</v>
          </cell>
          <cell r="F892">
            <v>1.02</v>
          </cell>
          <cell r="J892">
            <v>0</v>
          </cell>
          <cell r="K892">
            <v>0</v>
          </cell>
        </row>
        <row r="893">
          <cell r="C893" t="str">
            <v xml:space="preserve">            JEEVAN YADAV (EXPENSES) NEW                                                                         </v>
          </cell>
          <cell r="E893">
            <v>48207</v>
          </cell>
          <cell r="F893">
            <v>48207</v>
          </cell>
          <cell r="J893">
            <v>0</v>
          </cell>
          <cell r="K893">
            <v>0</v>
          </cell>
        </row>
        <row r="894">
          <cell r="C894" t="str">
            <v xml:space="preserve">            JITHENDRANATH PAI             -BANAGLORE</v>
          </cell>
          <cell r="E894">
            <v>13216</v>
          </cell>
          <cell r="I894">
            <v>13216</v>
          </cell>
          <cell r="J894">
            <v>0</v>
          </cell>
          <cell r="K894">
            <v>13216</v>
          </cell>
        </row>
        <row r="895">
          <cell r="C895" t="str">
            <v xml:space="preserve">            JYOTHI EMBROIDERY             -BANAGLORE</v>
          </cell>
          <cell r="E895">
            <v>4797</v>
          </cell>
          <cell r="F895">
            <v>4797</v>
          </cell>
          <cell r="G895">
            <v>7474</v>
          </cell>
          <cell r="I895">
            <v>7474</v>
          </cell>
          <cell r="J895">
            <v>0</v>
          </cell>
          <cell r="K895">
            <v>7474</v>
          </cell>
        </row>
        <row r="896">
          <cell r="C896" t="str">
            <v xml:space="preserve">            K SURYAPRAKASH                -BANAGLORE</v>
          </cell>
          <cell r="D896">
            <v>15000</v>
          </cell>
          <cell r="F896">
            <v>13500</v>
          </cell>
          <cell r="G896">
            <v>13500</v>
          </cell>
          <cell r="H896">
            <v>15000</v>
          </cell>
          <cell r="J896">
            <v>-15000</v>
          </cell>
          <cell r="K896">
            <v>-15000</v>
          </cell>
        </row>
        <row r="897">
          <cell r="C897" t="str">
            <v xml:space="preserve">            K V S FASHIONS                -BANAGLORE</v>
          </cell>
          <cell r="E897">
            <v>0.64</v>
          </cell>
          <cell r="F897">
            <v>0.64</v>
          </cell>
          <cell r="J897">
            <v>0</v>
          </cell>
          <cell r="K897">
            <v>0</v>
          </cell>
        </row>
        <row r="898">
          <cell r="C898" t="str">
            <v xml:space="preserve">            KAY YES ENTERPRISES           -BANGALORE</v>
          </cell>
          <cell r="E898">
            <v>219348.28</v>
          </cell>
          <cell r="F898">
            <v>134212</v>
          </cell>
          <cell r="G898">
            <v>175548</v>
          </cell>
          <cell r="I898">
            <v>260684.28</v>
          </cell>
          <cell r="J898">
            <v>0</v>
          </cell>
          <cell r="K898">
            <v>260684.28</v>
          </cell>
        </row>
        <row r="899">
          <cell r="C899" t="str">
            <v xml:space="preserve">            KHANDELWAL JAIN AND  ASSOCIATES -PUNE</v>
          </cell>
          <cell r="E899">
            <v>545000</v>
          </cell>
          <cell r="I899">
            <v>545000</v>
          </cell>
          <cell r="J899">
            <v>0</v>
          </cell>
          <cell r="K899">
            <v>545000</v>
          </cell>
        </row>
        <row r="900">
          <cell r="C900" t="str">
            <v xml:space="preserve">            KLUB MARKETING                -BANAGLORE</v>
          </cell>
          <cell r="D900">
            <v>23600</v>
          </cell>
          <cell r="H900">
            <v>23600</v>
          </cell>
          <cell r="J900">
            <v>-23600</v>
          </cell>
          <cell r="K900">
            <v>-23600</v>
          </cell>
        </row>
        <row r="901">
          <cell r="C901" t="str">
            <v xml:space="preserve">            KRAFT STUDIO                  -BANAGLORE</v>
          </cell>
          <cell r="E901">
            <v>324000</v>
          </cell>
          <cell r="F901">
            <v>81000</v>
          </cell>
          <cell r="I901">
            <v>243000</v>
          </cell>
          <cell r="J901">
            <v>0</v>
          </cell>
          <cell r="K901">
            <v>243000</v>
          </cell>
        </row>
        <row r="902">
          <cell r="C902" t="str">
            <v xml:space="preserve">            KRISHNA DYEING                -BANAGLORE</v>
          </cell>
          <cell r="E902">
            <v>22995.23</v>
          </cell>
          <cell r="F902">
            <v>36131.230000000003</v>
          </cell>
          <cell r="G902">
            <v>33494</v>
          </cell>
          <cell r="I902">
            <v>20358</v>
          </cell>
          <cell r="J902">
            <v>0</v>
          </cell>
          <cell r="K902">
            <v>20358</v>
          </cell>
        </row>
        <row r="903">
          <cell r="C903" t="str">
            <v xml:space="preserve">            KS SELECTIONS PVT LTD ( ROADSHOW EXPENSES) -DELHI</v>
          </cell>
          <cell r="E903">
            <v>650000</v>
          </cell>
          <cell r="F903">
            <v>650000</v>
          </cell>
          <cell r="J903">
            <v>0</v>
          </cell>
          <cell r="K903">
            <v>0</v>
          </cell>
        </row>
        <row r="904">
          <cell r="C904" t="str">
            <v xml:space="preserve">            KUSHI SPORTS WEAR             -BANGALORE</v>
          </cell>
          <cell r="E904">
            <v>139131.76</v>
          </cell>
          <cell r="F904">
            <v>171986.76</v>
          </cell>
          <cell r="G904">
            <v>32855</v>
          </cell>
          <cell r="J904">
            <v>0</v>
          </cell>
          <cell r="K904">
            <v>0</v>
          </cell>
        </row>
        <row r="905">
          <cell r="C905" t="str">
            <v xml:space="preserve">            LAKHWARA ENTERPRISES          -NEW DELHI</v>
          </cell>
          <cell r="D905">
            <v>2075</v>
          </cell>
          <cell r="H905">
            <v>2075</v>
          </cell>
          <cell r="J905">
            <v>-2075</v>
          </cell>
          <cell r="K905">
            <v>-2075</v>
          </cell>
        </row>
        <row r="906">
          <cell r="C906" t="str">
            <v xml:space="preserve">            LAXMI PLASTOPACK INDIA PVT LTD -BANAGLORE</v>
          </cell>
          <cell r="D906">
            <v>4874.8</v>
          </cell>
          <cell r="F906">
            <v>3372</v>
          </cell>
          <cell r="G906">
            <v>6888.84</v>
          </cell>
          <cell r="H906">
            <v>1357.96</v>
          </cell>
          <cell r="J906">
            <v>-1357.96</v>
          </cell>
          <cell r="K906">
            <v>-1357.96</v>
          </cell>
        </row>
        <row r="907">
          <cell r="C907" t="str">
            <v xml:space="preserve">            LEI REGISTER INDIA PRIVATE LIMITED -SILIGURI</v>
          </cell>
          <cell r="G907">
            <v>4989</v>
          </cell>
          <cell r="I907">
            <v>4989</v>
          </cell>
          <cell r="J907">
            <v>0</v>
          </cell>
          <cell r="K907">
            <v>4989</v>
          </cell>
        </row>
        <row r="908">
          <cell r="C908" t="str">
            <v xml:space="preserve">            LEVEL 10 CREATION             -BANAGLORE</v>
          </cell>
          <cell r="E908">
            <v>0.5</v>
          </cell>
          <cell r="F908">
            <v>0.5</v>
          </cell>
          <cell r="J908">
            <v>0</v>
          </cell>
          <cell r="K908">
            <v>0</v>
          </cell>
        </row>
        <row r="909">
          <cell r="C909" t="str">
            <v xml:space="preserve">            LIGHT SOURCE                  -BANAGLORE</v>
          </cell>
          <cell r="E909">
            <v>4113</v>
          </cell>
          <cell r="F909">
            <v>24898</v>
          </cell>
          <cell r="G909">
            <v>11210</v>
          </cell>
          <cell r="H909">
            <v>9575</v>
          </cell>
          <cell r="J909">
            <v>-9575</v>
          </cell>
          <cell r="K909">
            <v>-9575</v>
          </cell>
        </row>
        <row r="910">
          <cell r="C910" t="str">
            <v xml:space="preserve">            LOGIC ERP SOLUTIONS PVT LTD   -MOHALI</v>
          </cell>
          <cell r="D910">
            <v>13611</v>
          </cell>
          <cell r="F910">
            <v>302204</v>
          </cell>
          <cell r="G910">
            <v>307602</v>
          </cell>
          <cell r="H910">
            <v>8213</v>
          </cell>
          <cell r="J910">
            <v>-8213</v>
          </cell>
          <cell r="K910">
            <v>-8213</v>
          </cell>
        </row>
        <row r="911">
          <cell r="C911" t="str">
            <v xml:space="preserve">            MAHALAXMI BUTTON &amp; THREADS CO                                                                       </v>
          </cell>
          <cell r="F911">
            <v>2006</v>
          </cell>
          <cell r="G911">
            <v>2006</v>
          </cell>
          <cell r="J911">
            <v>0</v>
          </cell>
          <cell r="K911">
            <v>0</v>
          </cell>
        </row>
        <row r="912">
          <cell r="C912" t="str">
            <v xml:space="preserve">            MAKE MY TRIPS                                                                                       </v>
          </cell>
          <cell r="D912">
            <v>0</v>
          </cell>
          <cell r="F912">
            <v>200477</v>
          </cell>
          <cell r="G912">
            <v>188030</v>
          </cell>
          <cell r="H912">
            <v>12447</v>
          </cell>
          <cell r="J912">
            <v>-12447</v>
          </cell>
          <cell r="K912">
            <v>-12447</v>
          </cell>
        </row>
        <row r="913">
          <cell r="C913" t="str">
            <v xml:space="preserve">            MANJUNATHA FUEL STATION       -BANAGLORE</v>
          </cell>
          <cell r="E913">
            <v>45894.5</v>
          </cell>
          <cell r="F913">
            <v>299862.34999999998</v>
          </cell>
          <cell r="G913">
            <v>444629</v>
          </cell>
          <cell r="I913">
            <v>190661.15</v>
          </cell>
          <cell r="J913">
            <v>0</v>
          </cell>
          <cell r="K913">
            <v>190661.15</v>
          </cell>
        </row>
        <row r="914">
          <cell r="C914" t="str">
            <v xml:space="preserve">            MARKS TRANS PRIVATE LIMITED   -CHENNAI</v>
          </cell>
          <cell r="E914">
            <v>203770</v>
          </cell>
          <cell r="I914">
            <v>203770</v>
          </cell>
          <cell r="J914">
            <v>0</v>
          </cell>
          <cell r="K914">
            <v>203770</v>
          </cell>
        </row>
        <row r="915">
          <cell r="C915" t="str">
            <v xml:space="preserve">            MARUTHI CABLE NETWORK                                                                               </v>
          </cell>
          <cell r="E915">
            <v>1650</v>
          </cell>
          <cell r="F915">
            <v>11550</v>
          </cell>
          <cell r="G915">
            <v>9900</v>
          </cell>
          <cell r="J915">
            <v>0</v>
          </cell>
          <cell r="K915">
            <v>0</v>
          </cell>
        </row>
        <row r="916">
          <cell r="C916" t="str">
            <v xml:space="preserve">            MARUTHI ELETRIC UDHYOG        -BANAGLORE</v>
          </cell>
          <cell r="D916">
            <v>23600</v>
          </cell>
          <cell r="G916">
            <v>47200</v>
          </cell>
          <cell r="I916">
            <v>23600</v>
          </cell>
          <cell r="J916">
            <v>0</v>
          </cell>
          <cell r="K916">
            <v>23600</v>
          </cell>
        </row>
        <row r="917">
          <cell r="C917" t="str">
            <v xml:space="preserve">            MARUTHI MARKETING             -BANAGLORE</v>
          </cell>
          <cell r="E917">
            <v>7450</v>
          </cell>
          <cell r="F917">
            <v>15800</v>
          </cell>
          <cell r="G917">
            <v>11300</v>
          </cell>
          <cell r="I917">
            <v>2950</v>
          </cell>
          <cell r="J917">
            <v>0</v>
          </cell>
          <cell r="K917">
            <v>2950</v>
          </cell>
        </row>
        <row r="918">
          <cell r="C918" t="str">
            <v xml:space="preserve">            MASTER ENTERPRISES            -BANAGLORE</v>
          </cell>
          <cell r="E918">
            <v>10620</v>
          </cell>
          <cell r="I918">
            <v>10620</v>
          </cell>
          <cell r="J918">
            <v>0</v>
          </cell>
          <cell r="K918">
            <v>10620</v>
          </cell>
        </row>
        <row r="919">
          <cell r="C919" t="str">
            <v xml:space="preserve">            MATAJI HARDWARES &amp; ELECTRICALS -BANGALORE</v>
          </cell>
          <cell r="E919">
            <v>3668</v>
          </cell>
          <cell r="F919">
            <v>13912</v>
          </cell>
          <cell r="G919">
            <v>10244</v>
          </cell>
          <cell r="J919">
            <v>0</v>
          </cell>
          <cell r="K919">
            <v>0</v>
          </cell>
        </row>
        <row r="920">
          <cell r="C920" t="str">
            <v xml:space="preserve">            MATHA TOURS AND TRAVELS       -TUMKUR</v>
          </cell>
          <cell r="F920">
            <v>75600</v>
          </cell>
          <cell r="G920">
            <v>75600</v>
          </cell>
          <cell r="J920">
            <v>0</v>
          </cell>
          <cell r="K920">
            <v>0</v>
          </cell>
        </row>
        <row r="921">
          <cell r="C921" t="str">
            <v xml:space="preserve">            MATHRUSHREE ARTS              -BANGALORE</v>
          </cell>
          <cell r="F921">
            <v>6000</v>
          </cell>
          <cell r="G921">
            <v>4400</v>
          </cell>
          <cell r="H921">
            <v>1600</v>
          </cell>
          <cell r="J921">
            <v>-1600</v>
          </cell>
          <cell r="K921">
            <v>-1600</v>
          </cell>
        </row>
        <row r="922">
          <cell r="C922" t="str">
            <v xml:space="preserve">            METAL SHAPERS                 -BANGALORE</v>
          </cell>
          <cell r="E922">
            <v>10000</v>
          </cell>
          <cell r="I922">
            <v>10000</v>
          </cell>
          <cell r="J922">
            <v>0</v>
          </cell>
          <cell r="K922">
            <v>10000</v>
          </cell>
        </row>
        <row r="923">
          <cell r="C923" t="str">
            <v xml:space="preserve">            METRO  CASH &amp; CARRY INDIA PVT LTD -BANGALORE</v>
          </cell>
          <cell r="E923">
            <v>6386</v>
          </cell>
          <cell r="I923">
            <v>6386</v>
          </cell>
          <cell r="J923">
            <v>0</v>
          </cell>
          <cell r="K923">
            <v>6386</v>
          </cell>
        </row>
        <row r="924">
          <cell r="C924" t="str">
            <v xml:space="preserve">            MODERN TESTING SERVICES (INDIA) PRIVATE LTD -BANGALORE</v>
          </cell>
          <cell r="D924">
            <v>1774</v>
          </cell>
          <cell r="H924">
            <v>1774</v>
          </cell>
          <cell r="J924">
            <v>-1774</v>
          </cell>
          <cell r="K924">
            <v>-1774</v>
          </cell>
        </row>
        <row r="925">
          <cell r="C925" t="str">
            <v xml:space="preserve">            MOHAMMED MAQSOOD              -BANAGLORE</v>
          </cell>
          <cell r="E925">
            <v>1715109</v>
          </cell>
          <cell r="F925">
            <v>623676</v>
          </cell>
          <cell r="G925">
            <v>957795</v>
          </cell>
          <cell r="I925">
            <v>2049228</v>
          </cell>
          <cell r="J925">
            <v>0</v>
          </cell>
          <cell r="K925">
            <v>2049228</v>
          </cell>
        </row>
        <row r="926">
          <cell r="C926" t="str">
            <v xml:space="preserve">            MOHAMMED MASOOD               -BANAGLORE</v>
          </cell>
          <cell r="E926">
            <v>1715109</v>
          </cell>
          <cell r="F926">
            <v>623676</v>
          </cell>
          <cell r="G926">
            <v>957795</v>
          </cell>
          <cell r="I926">
            <v>2049228</v>
          </cell>
          <cell r="J926">
            <v>0</v>
          </cell>
          <cell r="K926">
            <v>2049228</v>
          </cell>
        </row>
        <row r="927">
          <cell r="C927" t="str">
            <v xml:space="preserve">            MOTHERLAND GARMENTS (PVT) LTD (CREDITOR AC) -BANAGLORE</v>
          </cell>
          <cell r="E927">
            <v>202498</v>
          </cell>
          <cell r="I927">
            <v>202498</v>
          </cell>
          <cell r="J927">
            <v>0</v>
          </cell>
          <cell r="K927">
            <v>202498</v>
          </cell>
        </row>
        <row r="928">
          <cell r="C928" t="str">
            <v xml:space="preserve">            MRL LOGISTICS                 -CHENNAI</v>
          </cell>
          <cell r="F928">
            <v>2610</v>
          </cell>
          <cell r="H928">
            <v>2610</v>
          </cell>
          <cell r="J928">
            <v>-2610</v>
          </cell>
          <cell r="K928">
            <v>-2610</v>
          </cell>
        </row>
        <row r="929">
          <cell r="C929" t="str">
            <v xml:space="preserve">            MSEDL                         -PUNE</v>
          </cell>
          <cell r="D929">
            <v>2000</v>
          </cell>
          <cell r="H929">
            <v>2000</v>
          </cell>
          <cell r="J929">
            <v>-2000</v>
          </cell>
          <cell r="K929">
            <v>-2000</v>
          </cell>
        </row>
        <row r="930">
          <cell r="C930" t="str">
            <v xml:space="preserve">            NANDI FAB TECH                -BANAGLORE</v>
          </cell>
          <cell r="E930">
            <v>28261</v>
          </cell>
          <cell r="F930">
            <v>148321</v>
          </cell>
          <cell r="G930">
            <v>80058</v>
          </cell>
          <cell r="H930">
            <v>40002</v>
          </cell>
          <cell r="J930">
            <v>-40002</v>
          </cell>
          <cell r="K930">
            <v>-40002</v>
          </cell>
        </row>
        <row r="931">
          <cell r="C931" t="str">
            <v xml:space="preserve">            NATIONAL AVIATION COMPANY                                                                           </v>
          </cell>
          <cell r="E931">
            <v>22462</v>
          </cell>
          <cell r="I931">
            <v>22462</v>
          </cell>
          <cell r="J931">
            <v>0</v>
          </cell>
          <cell r="K931">
            <v>22462</v>
          </cell>
        </row>
        <row r="932">
          <cell r="C932" t="str">
            <v xml:space="preserve">            NAVNIRMAN  MEDIA PUBLICITY    -PACHAKULA</v>
          </cell>
          <cell r="E932">
            <v>100000.07</v>
          </cell>
          <cell r="I932">
            <v>100000.07</v>
          </cell>
          <cell r="J932">
            <v>0</v>
          </cell>
          <cell r="K932">
            <v>100000.07</v>
          </cell>
        </row>
        <row r="933">
          <cell r="C933" t="str">
            <v xml:space="preserve">            NEXSSYS                                                                                             </v>
          </cell>
          <cell r="E933">
            <v>84100</v>
          </cell>
          <cell r="I933">
            <v>84100</v>
          </cell>
          <cell r="J933">
            <v>0</v>
          </cell>
          <cell r="K933">
            <v>84100</v>
          </cell>
        </row>
        <row r="934">
          <cell r="C934" t="str">
            <v xml:space="preserve">            NEXUSONE EXPRESS PVT LTD      -BANGALORE</v>
          </cell>
          <cell r="E934">
            <v>4112</v>
          </cell>
          <cell r="F934">
            <v>37830</v>
          </cell>
          <cell r="G934">
            <v>55908.2</v>
          </cell>
          <cell r="I934">
            <v>22190.2</v>
          </cell>
          <cell r="J934">
            <v>0</v>
          </cell>
          <cell r="K934">
            <v>22190.2</v>
          </cell>
        </row>
        <row r="935">
          <cell r="C935" t="str">
            <v xml:space="preserve">            NISHI ARTS                                                                                          </v>
          </cell>
          <cell r="G935">
            <v>81986.899999999994</v>
          </cell>
          <cell r="I935">
            <v>81986.899999999994</v>
          </cell>
          <cell r="J935">
            <v>0</v>
          </cell>
          <cell r="K935">
            <v>81986.899999999994</v>
          </cell>
        </row>
        <row r="936">
          <cell r="C936" t="str">
            <v xml:space="preserve">            OLYMPIC SPORTING CO- CREDITORS -BANGLORE</v>
          </cell>
          <cell r="E936">
            <v>27140</v>
          </cell>
          <cell r="I936">
            <v>27140</v>
          </cell>
          <cell r="J936">
            <v>0</v>
          </cell>
          <cell r="K936">
            <v>27140</v>
          </cell>
        </row>
        <row r="937">
          <cell r="C937" t="str">
            <v xml:space="preserve">            OM SHAKTHI ENTERPRISES        -BANAGLORE</v>
          </cell>
          <cell r="E937">
            <v>6280</v>
          </cell>
          <cell r="I937">
            <v>6280</v>
          </cell>
          <cell r="J937">
            <v>0</v>
          </cell>
          <cell r="K937">
            <v>6280</v>
          </cell>
        </row>
        <row r="938">
          <cell r="C938" t="str">
            <v xml:space="preserve">            OMNAMAHSHIVAYA TRAVELS        -TUMKUR</v>
          </cell>
          <cell r="G938">
            <v>24000</v>
          </cell>
          <cell r="I938">
            <v>24000</v>
          </cell>
          <cell r="J938">
            <v>0</v>
          </cell>
          <cell r="K938">
            <v>24000</v>
          </cell>
        </row>
        <row r="939">
          <cell r="C939" t="str">
            <v xml:space="preserve">            OSPREY SECURITY SOLUTIONS     -BANAGLORE</v>
          </cell>
          <cell r="E939">
            <v>488575.83</v>
          </cell>
          <cell r="F939">
            <v>701328</v>
          </cell>
          <cell r="G939">
            <v>640038</v>
          </cell>
          <cell r="I939">
            <v>427285.83</v>
          </cell>
          <cell r="J939">
            <v>0</v>
          </cell>
          <cell r="K939">
            <v>427285.83</v>
          </cell>
        </row>
        <row r="940">
          <cell r="C940" t="str">
            <v xml:space="preserve">            P SQUARE TECHNOLOGIES         -BANAGLORE</v>
          </cell>
          <cell r="G940">
            <v>3200</v>
          </cell>
          <cell r="I940">
            <v>3200</v>
          </cell>
          <cell r="J940">
            <v>0</v>
          </cell>
          <cell r="K940">
            <v>3200</v>
          </cell>
        </row>
        <row r="941">
          <cell r="C941" t="str">
            <v xml:space="preserve">            PAP PEST CONTROL SERVICE      -BANGALORE</v>
          </cell>
          <cell r="F941">
            <v>4484</v>
          </cell>
          <cell r="G941">
            <v>13452</v>
          </cell>
          <cell r="I941">
            <v>8968</v>
          </cell>
          <cell r="J941">
            <v>0</v>
          </cell>
          <cell r="K941">
            <v>8968</v>
          </cell>
        </row>
        <row r="942">
          <cell r="C942" t="str">
            <v xml:space="preserve">            PAVAN COMPUTECH               -BANAGLORE</v>
          </cell>
          <cell r="E942">
            <v>0.9</v>
          </cell>
          <cell r="F942">
            <v>0.9</v>
          </cell>
          <cell r="J942">
            <v>0</v>
          </cell>
          <cell r="K942">
            <v>0</v>
          </cell>
        </row>
        <row r="943">
          <cell r="C943" t="str">
            <v xml:space="preserve">            PHONOGRAPHIC PERFORMANCE LTD  -PUNE</v>
          </cell>
          <cell r="D943">
            <v>3717</v>
          </cell>
          <cell r="H943">
            <v>3717</v>
          </cell>
          <cell r="J943">
            <v>-3717</v>
          </cell>
          <cell r="K943">
            <v>-3717</v>
          </cell>
        </row>
        <row r="944">
          <cell r="C944" t="str">
            <v xml:space="preserve">            PORTER (SMARTSHIFT LOGISTICS) -BANAGLORE</v>
          </cell>
          <cell r="D944">
            <v>20000</v>
          </cell>
          <cell r="F944">
            <v>73000</v>
          </cell>
          <cell r="G944">
            <v>91942</v>
          </cell>
          <cell r="H944">
            <v>1058</v>
          </cell>
          <cell r="J944">
            <v>-1058</v>
          </cell>
          <cell r="K944">
            <v>-1058</v>
          </cell>
        </row>
        <row r="945">
          <cell r="C945" t="str">
            <v xml:space="preserve">            PRERANA MOTORS (P) LTD        -BANGALORE</v>
          </cell>
          <cell r="F945">
            <v>10616</v>
          </cell>
          <cell r="G945">
            <v>10615.93</v>
          </cell>
          <cell r="H945">
            <v>7.0000000000000007E-2</v>
          </cell>
          <cell r="J945">
            <v>-7.0000000000000007E-2</v>
          </cell>
          <cell r="K945">
            <v>-7.0000000000000007E-2</v>
          </cell>
        </row>
        <row r="946">
          <cell r="C946" t="str">
            <v xml:space="preserve">            PRISM INTERNATIONAL           -BANAGLORE</v>
          </cell>
          <cell r="E946">
            <v>40000</v>
          </cell>
          <cell r="I946">
            <v>40000</v>
          </cell>
          <cell r="J946">
            <v>0</v>
          </cell>
          <cell r="K946">
            <v>40000</v>
          </cell>
        </row>
        <row r="947">
          <cell r="C947" t="str">
            <v xml:space="preserve">            PUSHPENDER - EXPENSES                                                                               </v>
          </cell>
          <cell r="E947">
            <v>7590</v>
          </cell>
          <cell r="F947">
            <v>250000</v>
          </cell>
          <cell r="G947">
            <v>237002</v>
          </cell>
          <cell r="H947">
            <v>5408</v>
          </cell>
          <cell r="J947">
            <v>-5408</v>
          </cell>
          <cell r="K947">
            <v>-5408</v>
          </cell>
        </row>
        <row r="948">
          <cell r="C948" t="str">
            <v xml:space="preserve">            QUALITY HYDRAULIC SOLUTIONS                                                                         </v>
          </cell>
          <cell r="G948">
            <v>862</v>
          </cell>
          <cell r="I948">
            <v>862</v>
          </cell>
          <cell r="J948">
            <v>0</v>
          </cell>
          <cell r="K948">
            <v>862</v>
          </cell>
        </row>
        <row r="949">
          <cell r="C949" t="str">
            <v xml:space="preserve">            QUICK TECH                    -BANAGLORE</v>
          </cell>
          <cell r="E949">
            <v>3900</v>
          </cell>
          <cell r="I949">
            <v>3900</v>
          </cell>
          <cell r="J949">
            <v>0</v>
          </cell>
          <cell r="K949">
            <v>3900</v>
          </cell>
        </row>
        <row r="950">
          <cell r="C950" t="str">
            <v xml:space="preserve">            R J CREATION VISUAL           -LUCKNOW</v>
          </cell>
          <cell r="D950">
            <v>9732</v>
          </cell>
          <cell r="H950">
            <v>9732</v>
          </cell>
          <cell r="J950">
            <v>-9732</v>
          </cell>
          <cell r="K950">
            <v>-9732</v>
          </cell>
        </row>
        <row r="951">
          <cell r="C951" t="str">
            <v xml:space="preserve">            R.R.FASHION                   -BANGALORE</v>
          </cell>
          <cell r="E951">
            <v>577039</v>
          </cell>
          <cell r="F951">
            <v>655195</v>
          </cell>
          <cell r="G951">
            <v>78156</v>
          </cell>
          <cell r="J951">
            <v>0</v>
          </cell>
          <cell r="K951">
            <v>0</v>
          </cell>
        </row>
        <row r="952">
          <cell r="C952" t="str">
            <v xml:space="preserve">            RED CHERRY HR SOLUTIONS       -BANAGLORE</v>
          </cell>
          <cell r="F952">
            <v>16200</v>
          </cell>
          <cell r="G952">
            <v>32400</v>
          </cell>
          <cell r="I952">
            <v>16200</v>
          </cell>
          <cell r="J952">
            <v>0</v>
          </cell>
          <cell r="K952">
            <v>16200</v>
          </cell>
        </row>
        <row r="953">
          <cell r="C953" t="str">
            <v xml:space="preserve">            RED SCOOTER EVENTS            -MUMBAI</v>
          </cell>
          <cell r="E953">
            <v>8000</v>
          </cell>
          <cell r="F953">
            <v>8000</v>
          </cell>
          <cell r="J953">
            <v>0</v>
          </cell>
          <cell r="K953">
            <v>0</v>
          </cell>
        </row>
        <row r="954">
          <cell r="C954" t="str">
            <v xml:space="preserve">            RHEMS INDUSTRIES              -CHE NNAI</v>
          </cell>
          <cell r="E954">
            <v>709</v>
          </cell>
          <cell r="I954">
            <v>709</v>
          </cell>
          <cell r="J954">
            <v>0</v>
          </cell>
          <cell r="K954">
            <v>709</v>
          </cell>
        </row>
        <row r="955">
          <cell r="C955" t="str">
            <v xml:space="preserve">            RITECK PERIPHERALS            -BANGALORE</v>
          </cell>
          <cell r="G955">
            <v>2714</v>
          </cell>
          <cell r="I955">
            <v>2714</v>
          </cell>
          <cell r="J955">
            <v>0</v>
          </cell>
          <cell r="K955">
            <v>2714</v>
          </cell>
        </row>
        <row r="956">
          <cell r="C956" t="str">
            <v xml:space="preserve">            ROOTS MULTICLEAN LTD(BLR)     -BANGALORE</v>
          </cell>
          <cell r="F956">
            <v>5417</v>
          </cell>
          <cell r="G956">
            <v>8956.2000000000007</v>
          </cell>
          <cell r="I956">
            <v>3539.2</v>
          </cell>
          <cell r="J956">
            <v>0</v>
          </cell>
          <cell r="K956">
            <v>3539.2</v>
          </cell>
        </row>
        <row r="957">
          <cell r="C957" t="str">
            <v xml:space="preserve">            ROYAL EMBROIDERY THREADS PVT LTD (BLR) -BANGALORE</v>
          </cell>
          <cell r="F957">
            <v>5044</v>
          </cell>
          <cell r="G957">
            <v>5845.04</v>
          </cell>
          <cell r="I957">
            <v>801.04</v>
          </cell>
          <cell r="J957">
            <v>0</v>
          </cell>
          <cell r="K957">
            <v>801.04</v>
          </cell>
        </row>
        <row r="958">
          <cell r="C958" t="str">
            <v xml:space="preserve">            S R ELECTRICALS               -BANAGLORE</v>
          </cell>
          <cell r="E958">
            <v>23600</v>
          </cell>
          <cell r="F958">
            <v>23600</v>
          </cell>
          <cell r="J958">
            <v>0</v>
          </cell>
          <cell r="K958">
            <v>0</v>
          </cell>
        </row>
        <row r="959">
          <cell r="C959" t="str">
            <v xml:space="preserve">            S V ASSOCIATES MANAGEMENT CONSULTANCY PVT LTD -BANGALORE</v>
          </cell>
          <cell r="E959">
            <v>8433</v>
          </cell>
          <cell r="I959">
            <v>8433</v>
          </cell>
          <cell r="J959">
            <v>0</v>
          </cell>
          <cell r="K959">
            <v>8433</v>
          </cell>
        </row>
        <row r="960">
          <cell r="C960" t="str">
            <v xml:space="preserve">            S.L.N TOURS AND TRAVELS       -TUMAKURU</v>
          </cell>
          <cell r="F960">
            <v>197660</v>
          </cell>
          <cell r="G960">
            <v>230060</v>
          </cell>
          <cell r="I960">
            <v>32400</v>
          </cell>
          <cell r="J960">
            <v>0</v>
          </cell>
          <cell r="K960">
            <v>32400</v>
          </cell>
        </row>
        <row r="961">
          <cell r="C961" t="str">
            <v xml:space="preserve">            S.L.V. TOURS AND TRAVELS      -TUMAKURU</v>
          </cell>
          <cell r="E961">
            <v>87086</v>
          </cell>
          <cell r="F961">
            <v>795386</v>
          </cell>
          <cell r="G961">
            <v>708300</v>
          </cell>
          <cell r="J961">
            <v>0</v>
          </cell>
          <cell r="K961">
            <v>0</v>
          </cell>
        </row>
        <row r="962">
          <cell r="C962" t="str">
            <v xml:space="preserve">            S.R.GARMENTS                  -BANGALORE</v>
          </cell>
          <cell r="F962">
            <v>173251.8</v>
          </cell>
          <cell r="G962">
            <v>173251.8</v>
          </cell>
          <cell r="J962">
            <v>0</v>
          </cell>
          <cell r="K962">
            <v>0</v>
          </cell>
        </row>
        <row r="963">
          <cell r="C963" t="str">
            <v xml:space="preserve">            S.V.S TOURS AND TRAVELS       -TUMKUR</v>
          </cell>
          <cell r="E963">
            <v>70000</v>
          </cell>
          <cell r="F963">
            <v>487200</v>
          </cell>
          <cell r="G963">
            <v>484400</v>
          </cell>
          <cell r="I963">
            <v>67200</v>
          </cell>
          <cell r="J963">
            <v>0</v>
          </cell>
          <cell r="K963">
            <v>67200</v>
          </cell>
        </row>
        <row r="964">
          <cell r="C964" t="str">
            <v xml:space="preserve">            SAFE EXPRESS PVT LTD          -NEWDELHI</v>
          </cell>
          <cell r="D964">
            <v>5480.72</v>
          </cell>
          <cell r="H964">
            <v>5480.72</v>
          </cell>
          <cell r="J964">
            <v>-5480.72</v>
          </cell>
          <cell r="K964">
            <v>-5480.72</v>
          </cell>
        </row>
        <row r="965">
          <cell r="C965" t="str">
            <v xml:space="preserve">            SAGARIKA SAHU- DESIGN-TRAVELLING EXPENSES                                                           </v>
          </cell>
          <cell r="D965">
            <v>1439</v>
          </cell>
          <cell r="H965">
            <v>1439</v>
          </cell>
          <cell r="J965">
            <v>-1439</v>
          </cell>
          <cell r="K965">
            <v>-1439</v>
          </cell>
        </row>
        <row r="966">
          <cell r="C966" t="str">
            <v xml:space="preserve">            SAI BABA TYRES                -BANAGLORE</v>
          </cell>
          <cell r="E966">
            <v>28050</v>
          </cell>
          <cell r="I966">
            <v>28050</v>
          </cell>
          <cell r="J966">
            <v>0</v>
          </cell>
          <cell r="K966">
            <v>28050</v>
          </cell>
        </row>
        <row r="967">
          <cell r="C967" t="str">
            <v xml:space="preserve">            SAI ENVIRO TECH               -ANKOLA</v>
          </cell>
          <cell r="D967">
            <v>17700</v>
          </cell>
          <cell r="H967">
            <v>17700</v>
          </cell>
          <cell r="J967">
            <v>-17700</v>
          </cell>
          <cell r="K967">
            <v>-17700</v>
          </cell>
        </row>
        <row r="968">
          <cell r="C968" t="str">
            <v xml:space="preserve">            SAKETH AUTOMOBILES                                                                                  </v>
          </cell>
          <cell r="G968">
            <v>6721.96</v>
          </cell>
          <cell r="I968">
            <v>6721.96</v>
          </cell>
          <cell r="J968">
            <v>0</v>
          </cell>
          <cell r="K968">
            <v>6721.96</v>
          </cell>
        </row>
        <row r="969">
          <cell r="C969" t="str">
            <v xml:space="preserve">            SAKHO ENTERPRISES             -BANGALORE</v>
          </cell>
          <cell r="D969">
            <v>12853</v>
          </cell>
          <cell r="H969">
            <v>12853</v>
          </cell>
          <cell r="J969">
            <v>-12853</v>
          </cell>
          <cell r="K969">
            <v>-12853</v>
          </cell>
        </row>
        <row r="970">
          <cell r="C970" t="str">
            <v xml:space="preserve">            SARVIN PRINTERS PVT LTD       -NASHIK</v>
          </cell>
          <cell r="E970">
            <v>44488</v>
          </cell>
          <cell r="F970">
            <v>30682</v>
          </cell>
          <cell r="G970">
            <v>30680</v>
          </cell>
          <cell r="I970">
            <v>44486</v>
          </cell>
          <cell r="J970">
            <v>0</v>
          </cell>
          <cell r="K970">
            <v>44486</v>
          </cell>
        </row>
        <row r="971">
          <cell r="C971" t="str">
            <v xml:space="preserve">            SECUREMENT PACKAGING PVT LTD  -AHMEDABAD</v>
          </cell>
          <cell r="E971">
            <v>45792</v>
          </cell>
          <cell r="I971">
            <v>45792</v>
          </cell>
          <cell r="J971">
            <v>0</v>
          </cell>
          <cell r="K971">
            <v>45792</v>
          </cell>
        </row>
        <row r="972">
          <cell r="C972" t="str">
            <v xml:space="preserve">            SHAKTHI TRADING COMPANY       -BANAGLORE</v>
          </cell>
          <cell r="E972">
            <v>29932</v>
          </cell>
          <cell r="F972">
            <v>678790</v>
          </cell>
          <cell r="G972">
            <v>650000</v>
          </cell>
          <cell r="I972">
            <v>1142</v>
          </cell>
          <cell r="J972">
            <v>0</v>
          </cell>
          <cell r="K972">
            <v>1142</v>
          </cell>
        </row>
        <row r="973">
          <cell r="C973" t="str">
            <v xml:space="preserve">            SHAM ALLUMINIUM FABRICATORS   -BANAGLORE</v>
          </cell>
          <cell r="D973">
            <v>10000</v>
          </cell>
          <cell r="F973">
            <v>65000</v>
          </cell>
          <cell r="H973">
            <v>75000</v>
          </cell>
          <cell r="J973">
            <v>-75000</v>
          </cell>
          <cell r="K973">
            <v>-75000</v>
          </cell>
        </row>
        <row r="974">
          <cell r="C974" t="str">
            <v xml:space="preserve">            SHASTIK TEX                                                                                         </v>
          </cell>
          <cell r="F974">
            <v>24255</v>
          </cell>
          <cell r="G974">
            <v>24255</v>
          </cell>
          <cell r="J974">
            <v>0</v>
          </cell>
          <cell r="K974">
            <v>0</v>
          </cell>
        </row>
        <row r="975">
          <cell r="C975" t="str">
            <v xml:space="preserve">            SHIVALAYA GRAPHIC             -DELHI</v>
          </cell>
          <cell r="E975">
            <v>142328.15</v>
          </cell>
          <cell r="G975">
            <v>74789.62</v>
          </cell>
          <cell r="I975">
            <v>217117.77</v>
          </cell>
          <cell r="J975">
            <v>0</v>
          </cell>
          <cell r="K975">
            <v>217117.77</v>
          </cell>
        </row>
        <row r="976">
          <cell r="C976" t="str">
            <v xml:space="preserve">            SHIVAM ENTERPRISES            -MUMBAI</v>
          </cell>
          <cell r="G976">
            <v>6838</v>
          </cell>
          <cell r="I976">
            <v>6838</v>
          </cell>
          <cell r="J976">
            <v>0</v>
          </cell>
          <cell r="K976">
            <v>6838</v>
          </cell>
        </row>
        <row r="977">
          <cell r="C977" t="str">
            <v xml:space="preserve">            SHREE HANUMAN TEXTILE PRINTING -BANGALORE</v>
          </cell>
          <cell r="F977">
            <v>60022</v>
          </cell>
          <cell r="G977">
            <v>83001</v>
          </cell>
          <cell r="I977">
            <v>22979</v>
          </cell>
          <cell r="J977">
            <v>0</v>
          </cell>
          <cell r="K977">
            <v>22979</v>
          </cell>
        </row>
        <row r="978">
          <cell r="C978" t="str">
            <v xml:space="preserve">            SHRINIVAS                     -BANAGLORE</v>
          </cell>
          <cell r="D978">
            <v>2580</v>
          </cell>
          <cell r="H978">
            <v>2580</v>
          </cell>
          <cell r="J978">
            <v>-2580</v>
          </cell>
          <cell r="K978">
            <v>-2580</v>
          </cell>
        </row>
        <row r="979">
          <cell r="C979" t="str">
            <v xml:space="preserve">            SHUTTER SPEED                 -BANAGLORE</v>
          </cell>
          <cell r="F979">
            <v>241352</v>
          </cell>
          <cell r="G979">
            <v>241352</v>
          </cell>
          <cell r="J979">
            <v>0</v>
          </cell>
          <cell r="K979">
            <v>0</v>
          </cell>
        </row>
        <row r="980">
          <cell r="C980" t="str">
            <v xml:space="preserve">            SLN ENTERPRISES               -BANAGLORE</v>
          </cell>
          <cell r="E980">
            <v>2654</v>
          </cell>
          <cell r="I980">
            <v>2654</v>
          </cell>
          <cell r="J980">
            <v>0</v>
          </cell>
          <cell r="K980">
            <v>2654</v>
          </cell>
        </row>
        <row r="981">
          <cell r="C981" t="str">
            <v xml:space="preserve">            SLN FASHIONS                  -BANAGLORE</v>
          </cell>
          <cell r="E981">
            <v>4926</v>
          </cell>
          <cell r="I981">
            <v>4926</v>
          </cell>
          <cell r="J981">
            <v>0</v>
          </cell>
          <cell r="K981">
            <v>4926</v>
          </cell>
        </row>
        <row r="982">
          <cell r="C982" t="str">
            <v xml:space="preserve">            SLV WASH TECH                 -BANAGLORE</v>
          </cell>
          <cell r="E982">
            <v>4</v>
          </cell>
          <cell r="F982">
            <v>4</v>
          </cell>
          <cell r="J982">
            <v>0</v>
          </cell>
          <cell r="K982">
            <v>0</v>
          </cell>
        </row>
        <row r="983">
          <cell r="C983" t="str">
            <v xml:space="preserve">            SMS APPARELS                  -BANGALORE</v>
          </cell>
          <cell r="E983">
            <v>110564</v>
          </cell>
          <cell r="F983">
            <v>911503</v>
          </cell>
          <cell r="G983">
            <v>834794</v>
          </cell>
          <cell r="I983">
            <v>33855</v>
          </cell>
          <cell r="J983">
            <v>0</v>
          </cell>
          <cell r="K983">
            <v>33855</v>
          </cell>
        </row>
        <row r="984">
          <cell r="C984" t="str">
            <v xml:space="preserve">            SMS CREATIONS                 -BANAGLORE</v>
          </cell>
          <cell r="E984">
            <v>222886</v>
          </cell>
          <cell r="F984">
            <v>100000</v>
          </cell>
          <cell r="I984">
            <v>122886</v>
          </cell>
          <cell r="J984">
            <v>0</v>
          </cell>
          <cell r="K984">
            <v>122886</v>
          </cell>
        </row>
        <row r="985">
          <cell r="C985" t="str">
            <v xml:space="preserve">            SNEHA HI TECH PRODUCTS &amp; TEST HOUSE -BANGALORE</v>
          </cell>
          <cell r="F985">
            <v>7257</v>
          </cell>
          <cell r="G985">
            <v>7257</v>
          </cell>
          <cell r="J985">
            <v>0</v>
          </cell>
          <cell r="K985">
            <v>0</v>
          </cell>
        </row>
        <row r="986">
          <cell r="C986" t="str">
            <v xml:space="preserve">            SOURABH GOSWAMI - INCENTIVES                                                                        </v>
          </cell>
          <cell r="D986">
            <v>20000</v>
          </cell>
          <cell r="H986">
            <v>20000</v>
          </cell>
          <cell r="J986">
            <v>-20000</v>
          </cell>
          <cell r="K986">
            <v>-20000</v>
          </cell>
        </row>
        <row r="987">
          <cell r="C987" t="str">
            <v xml:space="preserve">            SOURABH GOSWAMI - T BASE EXPENSES                                                                   </v>
          </cell>
          <cell r="D987">
            <v>6177</v>
          </cell>
          <cell r="F987">
            <v>210000</v>
          </cell>
          <cell r="G987">
            <v>245246</v>
          </cell>
          <cell r="I987">
            <v>29069</v>
          </cell>
          <cell r="J987">
            <v>0</v>
          </cell>
          <cell r="K987">
            <v>29069</v>
          </cell>
        </row>
        <row r="988">
          <cell r="C988" t="str">
            <v xml:space="preserve">            SOUTHWAYS SYSTEMS             -BANAGLORE</v>
          </cell>
          <cell r="E988">
            <v>5576.62</v>
          </cell>
          <cell r="F988">
            <v>41514.42</v>
          </cell>
          <cell r="G988">
            <v>43242.8</v>
          </cell>
          <cell r="I988">
            <v>7305</v>
          </cell>
          <cell r="J988">
            <v>0</v>
          </cell>
          <cell r="K988">
            <v>7305</v>
          </cell>
        </row>
        <row r="989">
          <cell r="C989" t="str">
            <v xml:space="preserve">            SPICEJET CARGO                                                                                      </v>
          </cell>
          <cell r="E989">
            <v>0.17</v>
          </cell>
          <cell r="I989">
            <v>0.17</v>
          </cell>
          <cell r="J989">
            <v>0</v>
          </cell>
          <cell r="K989">
            <v>0.17</v>
          </cell>
        </row>
        <row r="990">
          <cell r="C990" t="str">
            <v xml:space="preserve">            SREE SHILPAM  EMBROIDERY      -BANGALORE</v>
          </cell>
          <cell r="E990">
            <v>299405</v>
          </cell>
          <cell r="F990">
            <v>339920</v>
          </cell>
          <cell r="G990">
            <v>137743.79999999999</v>
          </cell>
          <cell r="I990">
            <v>97228.800000000003</v>
          </cell>
          <cell r="J990">
            <v>0</v>
          </cell>
          <cell r="K990">
            <v>97228.800000000003</v>
          </cell>
        </row>
        <row r="991">
          <cell r="C991" t="str">
            <v xml:space="preserve">            SREERAMA TYRES                -TUMKUR</v>
          </cell>
          <cell r="G991">
            <v>15200</v>
          </cell>
          <cell r="I991">
            <v>15200</v>
          </cell>
          <cell r="J991">
            <v>0</v>
          </cell>
          <cell r="K991">
            <v>15200</v>
          </cell>
        </row>
        <row r="992">
          <cell r="C992" t="str">
            <v xml:space="preserve">            SRI BALAJI ENTERPRISES -NELAMANGALA -BANGALORE RURAL</v>
          </cell>
          <cell r="D992">
            <v>5916</v>
          </cell>
          <cell r="H992">
            <v>5916</v>
          </cell>
          <cell r="J992">
            <v>-5916</v>
          </cell>
          <cell r="K992">
            <v>-5916</v>
          </cell>
        </row>
        <row r="993">
          <cell r="C993" t="str">
            <v xml:space="preserve">            SRI DHARMASHASTHA ENTERPRISES                                                                       </v>
          </cell>
          <cell r="F993">
            <v>6832</v>
          </cell>
          <cell r="G993">
            <v>6832</v>
          </cell>
          <cell r="J993">
            <v>0</v>
          </cell>
          <cell r="K993">
            <v>0</v>
          </cell>
        </row>
        <row r="994">
          <cell r="C994" t="str">
            <v xml:space="preserve">            SRI GURU RAGAVENDRA FASHIONS  -BANAGLORE</v>
          </cell>
          <cell r="E994">
            <v>1000</v>
          </cell>
          <cell r="I994">
            <v>1000</v>
          </cell>
          <cell r="J994">
            <v>0</v>
          </cell>
          <cell r="K994">
            <v>1000</v>
          </cell>
        </row>
        <row r="995">
          <cell r="C995" t="str">
            <v xml:space="preserve">            SRI JS STORE                  -BANAGLORE</v>
          </cell>
          <cell r="E995">
            <v>39560</v>
          </cell>
          <cell r="F995">
            <v>104164</v>
          </cell>
          <cell r="G995">
            <v>93107</v>
          </cell>
          <cell r="I995">
            <v>28503</v>
          </cell>
          <cell r="J995">
            <v>0</v>
          </cell>
          <cell r="K995">
            <v>28503</v>
          </cell>
        </row>
        <row r="996">
          <cell r="C996" t="str">
            <v xml:space="preserve">            SRI KRISHNA INTERNATIONAL                                                                           </v>
          </cell>
          <cell r="F996">
            <v>22102.400000000001</v>
          </cell>
          <cell r="G996">
            <v>22102.400000000001</v>
          </cell>
          <cell r="J996">
            <v>0</v>
          </cell>
          <cell r="K996">
            <v>0</v>
          </cell>
        </row>
        <row r="997">
          <cell r="C997" t="str">
            <v xml:space="preserve">            SRI LAKSHMI VENKATESHWARA GARMENTS -BANAGLORE</v>
          </cell>
          <cell r="E997">
            <v>0.5</v>
          </cell>
          <cell r="F997">
            <v>0.5</v>
          </cell>
          <cell r="J997">
            <v>0</v>
          </cell>
          <cell r="K997">
            <v>0</v>
          </cell>
        </row>
        <row r="998">
          <cell r="C998" t="str">
            <v xml:space="preserve">            SRI MARUTHI DESIGNS &amp; PRINTS  -BANAGLORE</v>
          </cell>
          <cell r="E998">
            <v>7670</v>
          </cell>
          <cell r="I998">
            <v>7670</v>
          </cell>
          <cell r="J998">
            <v>0</v>
          </cell>
          <cell r="K998">
            <v>7670</v>
          </cell>
        </row>
        <row r="999">
          <cell r="C999" t="str">
            <v xml:space="preserve">            SRI MARUTI MEDICAL &amp; GENERAL STORES -BANAGLORE</v>
          </cell>
          <cell r="F999">
            <v>18737</v>
          </cell>
          <cell r="G999">
            <v>26898</v>
          </cell>
          <cell r="I999">
            <v>8161</v>
          </cell>
          <cell r="J999">
            <v>0</v>
          </cell>
          <cell r="K999">
            <v>8161</v>
          </cell>
        </row>
        <row r="1000">
          <cell r="C1000" t="str">
            <v xml:space="preserve">            STS TRANSLOG SOLUTION LLP     -AHMEDABAD</v>
          </cell>
          <cell r="D1000">
            <v>39399</v>
          </cell>
          <cell r="F1000">
            <v>131785</v>
          </cell>
          <cell r="G1000">
            <v>182564</v>
          </cell>
          <cell r="I1000">
            <v>11380</v>
          </cell>
          <cell r="J1000">
            <v>0</v>
          </cell>
          <cell r="K1000">
            <v>11380</v>
          </cell>
        </row>
        <row r="1001">
          <cell r="C1001" t="str">
            <v xml:space="preserve">            SUNIL KUMAR - EXPENSES-ASM                                                                          </v>
          </cell>
          <cell r="D1001">
            <v>3070</v>
          </cell>
          <cell r="F1001">
            <v>110000</v>
          </cell>
          <cell r="G1001">
            <v>95000</v>
          </cell>
          <cell r="H1001">
            <v>18070</v>
          </cell>
          <cell r="J1001">
            <v>-18070</v>
          </cell>
          <cell r="K1001">
            <v>-18070</v>
          </cell>
        </row>
        <row r="1002">
          <cell r="C1002" t="str">
            <v xml:space="preserve">            SUNIL MERCHANDISER ( 578) - EXPENSES                                                                </v>
          </cell>
          <cell r="D1002">
            <v>2000</v>
          </cell>
          <cell r="H1002">
            <v>2000</v>
          </cell>
          <cell r="J1002">
            <v>-2000</v>
          </cell>
          <cell r="K1002">
            <v>-2000</v>
          </cell>
        </row>
        <row r="1003">
          <cell r="C1003" t="str">
            <v xml:space="preserve">            SUNSHINE TEX PROCESS          -TUMKUR</v>
          </cell>
          <cell r="E1003">
            <v>901453</v>
          </cell>
          <cell r="F1003">
            <v>839408</v>
          </cell>
          <cell r="G1003">
            <v>647792.6</v>
          </cell>
          <cell r="I1003">
            <v>709837.6</v>
          </cell>
          <cell r="J1003">
            <v>0</v>
          </cell>
          <cell r="K1003">
            <v>709837.6</v>
          </cell>
        </row>
        <row r="1004">
          <cell r="C1004" t="str">
            <v xml:space="preserve">            SYGNATURE LAB LLP             -BANGALORE</v>
          </cell>
          <cell r="E1004">
            <v>46386</v>
          </cell>
          <cell r="F1004">
            <v>23193</v>
          </cell>
          <cell r="I1004">
            <v>23193</v>
          </cell>
          <cell r="J1004">
            <v>0</v>
          </cell>
          <cell r="K1004">
            <v>23193</v>
          </cell>
        </row>
        <row r="1005">
          <cell r="C1005" t="str">
            <v xml:space="preserve">            SYSCOM SERVICE                -BENGALURU</v>
          </cell>
          <cell r="F1005">
            <v>1800</v>
          </cell>
          <cell r="G1005">
            <v>1800</v>
          </cell>
          <cell r="J1005">
            <v>0</v>
          </cell>
          <cell r="K1005">
            <v>0</v>
          </cell>
        </row>
        <row r="1006">
          <cell r="C1006" t="str">
            <v xml:space="preserve">            TAJURBA BUSINESS NETWORK PRIVATE LIMITED -HARYANA</v>
          </cell>
          <cell r="E1006">
            <v>18879</v>
          </cell>
          <cell r="I1006">
            <v>18879</v>
          </cell>
          <cell r="J1006">
            <v>0</v>
          </cell>
          <cell r="K1006">
            <v>18879</v>
          </cell>
        </row>
        <row r="1007">
          <cell r="C1007" t="str">
            <v xml:space="preserve">            TARUNYAHA INDUSTRIES          -BANAGLORE</v>
          </cell>
          <cell r="E1007">
            <v>6200</v>
          </cell>
          <cell r="I1007">
            <v>6200</v>
          </cell>
          <cell r="J1007">
            <v>0</v>
          </cell>
          <cell r="K1007">
            <v>6200</v>
          </cell>
        </row>
        <row r="1008">
          <cell r="C1008" t="str">
            <v xml:space="preserve">            THE CLOTHING MANUFACTURERS ASSOCIATION -MUMBAI</v>
          </cell>
          <cell r="G1008">
            <v>11800</v>
          </cell>
          <cell r="I1008">
            <v>11800</v>
          </cell>
          <cell r="J1008">
            <v>0</v>
          </cell>
          <cell r="K1008">
            <v>11800</v>
          </cell>
        </row>
        <row r="1009">
          <cell r="C1009" t="str">
            <v xml:space="preserve">            THE LUGGAGE BOUTIQUE                                                                                </v>
          </cell>
          <cell r="E1009">
            <v>2000</v>
          </cell>
          <cell r="I1009">
            <v>2000</v>
          </cell>
          <cell r="J1009">
            <v>0</v>
          </cell>
          <cell r="K1009">
            <v>2000</v>
          </cell>
        </row>
        <row r="1010">
          <cell r="C1010" t="str">
            <v xml:space="preserve">            THERMO GLOBAL SERVICES        -BANAGLORE</v>
          </cell>
          <cell r="E1010">
            <v>2790</v>
          </cell>
          <cell r="I1010">
            <v>2790</v>
          </cell>
          <cell r="J1010">
            <v>0</v>
          </cell>
          <cell r="K1010">
            <v>2790</v>
          </cell>
        </row>
        <row r="1011">
          <cell r="C1011" t="str">
            <v xml:space="preserve">            TRADE LINK TECHNOLOGIES INDIA PVT L                                                                 </v>
          </cell>
          <cell r="E1011">
            <v>26530.799999999999</v>
          </cell>
          <cell r="G1011">
            <v>0.2</v>
          </cell>
          <cell r="I1011">
            <v>26531</v>
          </cell>
          <cell r="J1011">
            <v>0</v>
          </cell>
          <cell r="K1011">
            <v>26531</v>
          </cell>
        </row>
        <row r="1012">
          <cell r="C1012" t="str">
            <v xml:space="preserve">            TUV RHEINLAND (INDIA) PVT LTD (GURGAON)                                                             </v>
          </cell>
          <cell r="E1012">
            <v>4200</v>
          </cell>
          <cell r="F1012">
            <v>4200</v>
          </cell>
          <cell r="J1012">
            <v>0</v>
          </cell>
          <cell r="K1012">
            <v>0</v>
          </cell>
        </row>
        <row r="1013">
          <cell r="C1013" t="str">
            <v xml:space="preserve">            TUV RHEINLAND (INDIA) PVT LTD -BANGALORE</v>
          </cell>
          <cell r="E1013">
            <v>12385.66</v>
          </cell>
          <cell r="F1013">
            <v>12385.66</v>
          </cell>
          <cell r="J1013">
            <v>0</v>
          </cell>
          <cell r="K1013">
            <v>0</v>
          </cell>
        </row>
        <row r="1014">
          <cell r="C1014" t="str">
            <v xml:space="preserve">            UES SERVICES                  -BANGALORE</v>
          </cell>
          <cell r="E1014">
            <v>9204</v>
          </cell>
          <cell r="I1014">
            <v>9204</v>
          </cell>
          <cell r="J1014">
            <v>0</v>
          </cell>
          <cell r="K1014">
            <v>9204</v>
          </cell>
        </row>
        <row r="1015">
          <cell r="C1015" t="str">
            <v xml:space="preserve">            UNATHI SYSTEMS AND COMMUNICATIONS -BANGALORE</v>
          </cell>
          <cell r="E1015">
            <v>27582.959999999999</v>
          </cell>
          <cell r="I1015">
            <v>27582.959999999999</v>
          </cell>
          <cell r="J1015">
            <v>0</v>
          </cell>
          <cell r="K1015">
            <v>27582.959999999999</v>
          </cell>
        </row>
        <row r="1016">
          <cell r="C1016" t="str">
            <v xml:space="preserve">            UNICOMMERCE ESOLUTIONS PVT LTD -GURGOAN</v>
          </cell>
          <cell r="F1016">
            <v>116000</v>
          </cell>
          <cell r="G1016">
            <v>139200</v>
          </cell>
          <cell r="I1016">
            <v>23200</v>
          </cell>
          <cell r="J1016">
            <v>0</v>
          </cell>
          <cell r="K1016">
            <v>23200</v>
          </cell>
        </row>
        <row r="1017">
          <cell r="C1017" t="str">
            <v xml:space="preserve">            UNIK TECHNOLOGYZ              -BANGALORE</v>
          </cell>
          <cell r="E1017">
            <v>151</v>
          </cell>
          <cell r="F1017">
            <v>151</v>
          </cell>
          <cell r="J1017">
            <v>0</v>
          </cell>
          <cell r="K1017">
            <v>0</v>
          </cell>
        </row>
        <row r="1018">
          <cell r="C1018" t="str">
            <v xml:space="preserve">            UNIVERSAL DYEING WORKS        -BANGALORE</v>
          </cell>
          <cell r="E1018">
            <v>2388.8000000000002</v>
          </cell>
          <cell r="G1018">
            <v>12810</v>
          </cell>
          <cell r="I1018">
            <v>15198.8</v>
          </cell>
          <cell r="J1018">
            <v>0</v>
          </cell>
          <cell r="K1018">
            <v>15198.8</v>
          </cell>
        </row>
        <row r="1019">
          <cell r="C1019" t="str">
            <v xml:space="preserve">            UTTAM ENTERPRISES             -BANAGLORE</v>
          </cell>
          <cell r="F1019">
            <v>10019</v>
          </cell>
          <cell r="G1019">
            <v>10019</v>
          </cell>
          <cell r="J1019">
            <v>0</v>
          </cell>
          <cell r="K1019">
            <v>0</v>
          </cell>
        </row>
        <row r="1020">
          <cell r="C1020" t="str">
            <v xml:space="preserve">            V D FASHIONS                  -BANGALORE</v>
          </cell>
          <cell r="E1020">
            <v>404.21</v>
          </cell>
          <cell r="F1020">
            <v>404.21</v>
          </cell>
          <cell r="J1020">
            <v>0</v>
          </cell>
          <cell r="K1020">
            <v>0</v>
          </cell>
        </row>
        <row r="1021">
          <cell r="C1021" t="str">
            <v xml:space="preserve">            V XPRESS                      -MUMBAI</v>
          </cell>
          <cell r="E1021">
            <v>498734.69</v>
          </cell>
          <cell r="F1021">
            <v>64774</v>
          </cell>
          <cell r="I1021">
            <v>433960.69</v>
          </cell>
          <cell r="J1021">
            <v>0</v>
          </cell>
          <cell r="K1021">
            <v>433960.69</v>
          </cell>
        </row>
        <row r="1022">
          <cell r="C1022" t="str">
            <v xml:space="preserve">            VASHKLEEN LAUNDRY SERVICES PVT LTD -BANAGLORE</v>
          </cell>
          <cell r="E1022">
            <v>9710</v>
          </cell>
          <cell r="F1022">
            <v>27541</v>
          </cell>
          <cell r="G1022">
            <v>17831</v>
          </cell>
          <cell r="J1022">
            <v>0</v>
          </cell>
          <cell r="K1022">
            <v>0</v>
          </cell>
        </row>
        <row r="1023">
          <cell r="C1023" t="str">
            <v xml:space="preserve">            VIJAY DESIGNS                 -BANAGLORE</v>
          </cell>
          <cell r="E1023">
            <v>1333</v>
          </cell>
          <cell r="I1023">
            <v>1333</v>
          </cell>
          <cell r="J1023">
            <v>0</v>
          </cell>
          <cell r="K1023">
            <v>1333</v>
          </cell>
        </row>
        <row r="1024">
          <cell r="C1024" t="str">
            <v xml:space="preserve">            VISHAL ELECTRONICS                                                                                  </v>
          </cell>
          <cell r="F1024">
            <v>1062</v>
          </cell>
          <cell r="G1024">
            <v>1062</v>
          </cell>
          <cell r="J1024">
            <v>0</v>
          </cell>
          <cell r="K1024">
            <v>0</v>
          </cell>
        </row>
        <row r="1025">
          <cell r="C1025" t="str">
            <v xml:space="preserve">            VIVEK TEXTILE PRINTING        -BANGALORE</v>
          </cell>
          <cell r="E1025">
            <v>312782</v>
          </cell>
          <cell r="F1025">
            <v>77306</v>
          </cell>
          <cell r="G1025">
            <v>41421</v>
          </cell>
          <cell r="I1025">
            <v>276897</v>
          </cell>
          <cell r="J1025">
            <v>0</v>
          </cell>
          <cell r="K1025">
            <v>276897</v>
          </cell>
        </row>
        <row r="1026">
          <cell r="C1026" t="str">
            <v xml:space="preserve">            VODA FONE A/C                 -BANGALORE</v>
          </cell>
          <cell r="F1026">
            <v>589</v>
          </cell>
          <cell r="H1026">
            <v>589</v>
          </cell>
          <cell r="J1026">
            <v>-589</v>
          </cell>
          <cell r="K1026">
            <v>-589</v>
          </cell>
        </row>
        <row r="1027">
          <cell r="C1027" t="str">
            <v xml:space="preserve">            WINMAN SOFTWARE INDIA LLP     -MANGALURU</v>
          </cell>
          <cell r="F1027">
            <v>5490</v>
          </cell>
          <cell r="G1027">
            <v>5490</v>
          </cell>
          <cell r="J1027">
            <v>0</v>
          </cell>
          <cell r="K1027">
            <v>0</v>
          </cell>
        </row>
        <row r="1028">
          <cell r="C1028" t="str">
            <v xml:space="preserve">            WONDERFEX PROCESSING PVT LTD  -BANGALORE</v>
          </cell>
          <cell r="E1028">
            <v>755629</v>
          </cell>
          <cell r="F1028">
            <v>2940412</v>
          </cell>
          <cell r="G1028">
            <v>2859687.88</v>
          </cell>
          <cell r="I1028">
            <v>674904.88</v>
          </cell>
          <cell r="J1028">
            <v>0</v>
          </cell>
          <cell r="K1028">
            <v>674904.88</v>
          </cell>
        </row>
        <row r="1029">
          <cell r="C1029" t="str">
            <v xml:space="preserve">            YASHAS PEST CONTROL AND ALLIED SERVICES PVT LTD -BANAGLORE</v>
          </cell>
          <cell r="E1029">
            <v>10964</v>
          </cell>
          <cell r="G1029">
            <v>10</v>
          </cell>
          <cell r="I1029">
            <v>10974</v>
          </cell>
          <cell r="J1029">
            <v>0</v>
          </cell>
          <cell r="K1029">
            <v>10974</v>
          </cell>
        </row>
        <row r="1030">
          <cell r="C1030" t="str">
            <v xml:space="preserve">            YASHAS PRINTS                 -BANGALORE</v>
          </cell>
          <cell r="E1030">
            <v>19647</v>
          </cell>
          <cell r="I1030">
            <v>19647</v>
          </cell>
          <cell r="J1030">
            <v>0</v>
          </cell>
          <cell r="K1030">
            <v>19647</v>
          </cell>
        </row>
        <row r="1031">
          <cell r="C1031" t="str">
            <v xml:space="preserve">            YESKAY HARDWARE                                                                                     </v>
          </cell>
          <cell r="G1031">
            <v>83</v>
          </cell>
          <cell r="I1031">
            <v>83</v>
          </cell>
          <cell r="J1031">
            <v>0</v>
          </cell>
          <cell r="K1031">
            <v>83</v>
          </cell>
        </row>
        <row r="1032">
          <cell r="C1032" t="str">
            <v xml:space="preserve">            ZOOM ENTERPRISES              -MANAROVAR</v>
          </cell>
          <cell r="E1032">
            <v>0.61</v>
          </cell>
          <cell r="F1032">
            <v>0.61</v>
          </cell>
          <cell r="J1032">
            <v>0</v>
          </cell>
          <cell r="K1032">
            <v>0</v>
          </cell>
        </row>
        <row r="1033">
          <cell r="C1033" t="str">
            <v xml:space="preserve">        FINISHED GOODS</v>
          </cell>
          <cell r="E1033">
            <v>7198595.1900000004</v>
          </cell>
          <cell r="F1033">
            <v>9997186.8800000008</v>
          </cell>
          <cell r="G1033">
            <v>19845962.039999999</v>
          </cell>
          <cell r="I1033">
            <v>17047370.350000001</v>
          </cell>
          <cell r="J1033">
            <v>0</v>
          </cell>
          <cell r="K1033">
            <v>17047370.350000001</v>
          </cell>
        </row>
        <row r="1034">
          <cell r="C1034" t="str">
            <v xml:space="preserve">            FINISHED GOODS</v>
          </cell>
          <cell r="E1034">
            <v>7198595.1900000004</v>
          </cell>
          <cell r="F1034">
            <v>7614652.8799999999</v>
          </cell>
          <cell r="G1034">
            <v>13109476.220000001</v>
          </cell>
          <cell r="I1034">
            <v>12693418.529999999</v>
          </cell>
          <cell r="J1034">
            <v>0</v>
          </cell>
          <cell r="K1034">
            <v>12693418.529999999</v>
          </cell>
        </row>
        <row r="1035">
          <cell r="C1035" t="str">
            <v xml:space="preserve">                ABHIDAKSHA GLOBALE            -TIRUPPUR</v>
          </cell>
          <cell r="F1035">
            <v>35475</v>
          </cell>
          <cell r="H1035">
            <v>35475</v>
          </cell>
          <cell r="J1035">
            <v>-35475</v>
          </cell>
          <cell r="K1035">
            <v>-35475</v>
          </cell>
        </row>
        <row r="1036">
          <cell r="C1036" t="str">
            <v xml:space="preserve">                ANSHUL ENTERPRISES            -LUDHIANA</v>
          </cell>
          <cell r="E1036">
            <v>15120</v>
          </cell>
          <cell r="I1036">
            <v>15120</v>
          </cell>
          <cell r="J1036">
            <v>0</v>
          </cell>
          <cell r="K1036">
            <v>15120</v>
          </cell>
        </row>
        <row r="1037">
          <cell r="C1037" t="str">
            <v xml:space="preserve">                APH KNITWEAR                  -LUDHIANA</v>
          </cell>
          <cell r="E1037">
            <v>2541597.5</v>
          </cell>
          <cell r="F1037">
            <v>2621359</v>
          </cell>
          <cell r="G1037">
            <v>9586063.7300000004</v>
          </cell>
          <cell r="I1037">
            <v>9506302.2300000004</v>
          </cell>
          <cell r="J1037">
            <v>0</v>
          </cell>
          <cell r="K1037">
            <v>9506302.2300000004</v>
          </cell>
        </row>
        <row r="1038">
          <cell r="C1038" t="str">
            <v xml:space="preserve">                APPARELS &amp; LINENS INDIA PVT LTD -LUDHIANA</v>
          </cell>
          <cell r="D1038">
            <v>146941</v>
          </cell>
          <cell r="H1038">
            <v>146941</v>
          </cell>
          <cell r="J1038">
            <v>-146941</v>
          </cell>
          <cell r="K1038">
            <v>-146941</v>
          </cell>
        </row>
        <row r="1039">
          <cell r="C1039" t="str">
            <v xml:space="preserve">                B R BHOOMIKA CREATION         -BANGALORE</v>
          </cell>
          <cell r="E1039">
            <v>1285387</v>
          </cell>
          <cell r="F1039">
            <v>1243609</v>
          </cell>
          <cell r="I1039">
            <v>41778</v>
          </cell>
          <cell r="J1039">
            <v>0</v>
          </cell>
          <cell r="K1039">
            <v>41778</v>
          </cell>
        </row>
        <row r="1040">
          <cell r="C1040" t="str">
            <v xml:space="preserve">                BHANDARI HOSIERY EXPORTS LTD  -LUDHIANA</v>
          </cell>
          <cell r="D1040">
            <v>166371.21</v>
          </cell>
          <cell r="H1040">
            <v>166371.21</v>
          </cell>
          <cell r="J1040">
            <v>-166371.21</v>
          </cell>
          <cell r="K1040">
            <v>-166371.21</v>
          </cell>
        </row>
        <row r="1041">
          <cell r="C1041" t="str">
            <v xml:space="preserve">                CANOPUSS IMPEX PVT LTD        -TIRUPUR</v>
          </cell>
          <cell r="D1041">
            <v>74342.5</v>
          </cell>
          <cell r="H1041">
            <v>74342.5</v>
          </cell>
          <cell r="J1041">
            <v>-74342.5</v>
          </cell>
          <cell r="K1041">
            <v>-74342.5</v>
          </cell>
        </row>
        <row r="1042">
          <cell r="C1042" t="str">
            <v xml:space="preserve">                DAVINDER EXPORTS              -LUDHIANA</v>
          </cell>
          <cell r="E1042">
            <v>0.88</v>
          </cell>
          <cell r="F1042">
            <v>0.88</v>
          </cell>
          <cell r="J1042">
            <v>0</v>
          </cell>
          <cell r="K1042">
            <v>0</v>
          </cell>
        </row>
        <row r="1043">
          <cell r="C1043" t="str">
            <v xml:space="preserve">                E GRAM CREATIONS              -LUDHIANA</v>
          </cell>
          <cell r="E1043">
            <v>15120</v>
          </cell>
          <cell r="I1043">
            <v>15120</v>
          </cell>
          <cell r="J1043">
            <v>0</v>
          </cell>
          <cell r="K1043">
            <v>15120</v>
          </cell>
        </row>
        <row r="1044">
          <cell r="C1044" t="str">
            <v xml:space="preserve">                ELECTRA FASHIONS              -TIRUPUR</v>
          </cell>
          <cell r="D1044">
            <v>51422</v>
          </cell>
          <cell r="F1044">
            <v>64078</v>
          </cell>
          <cell r="G1044">
            <v>115500</v>
          </cell>
          <cell r="J1044">
            <v>0</v>
          </cell>
          <cell r="K1044">
            <v>0</v>
          </cell>
        </row>
        <row r="1045">
          <cell r="C1045" t="str">
            <v xml:space="preserve">                FASHION GAUGE KNITWEARS       -ROPAR</v>
          </cell>
          <cell r="E1045">
            <v>738202</v>
          </cell>
          <cell r="F1045">
            <v>1059807</v>
          </cell>
          <cell r="G1045">
            <v>2088457.43</v>
          </cell>
          <cell r="I1045">
            <v>1766852.43</v>
          </cell>
          <cell r="J1045">
            <v>0</v>
          </cell>
          <cell r="K1045">
            <v>1766852.43</v>
          </cell>
        </row>
        <row r="1046">
          <cell r="C1046" t="str">
            <v xml:space="preserve">                FOUR SEASONS CLOHTING COMPANY -TIRUPUR</v>
          </cell>
          <cell r="E1046">
            <v>24192</v>
          </cell>
          <cell r="I1046">
            <v>24192</v>
          </cell>
          <cell r="J1046">
            <v>0</v>
          </cell>
          <cell r="K1046">
            <v>24192</v>
          </cell>
        </row>
        <row r="1047">
          <cell r="C1047" t="str">
            <v xml:space="preserve">                G.S.SETTIA &amp; BROS PVT. LTD.   -LUDHIANA</v>
          </cell>
          <cell r="D1047">
            <v>54274</v>
          </cell>
          <cell r="H1047">
            <v>54274</v>
          </cell>
          <cell r="J1047">
            <v>-54274</v>
          </cell>
          <cell r="K1047">
            <v>-54274</v>
          </cell>
        </row>
        <row r="1048">
          <cell r="C1048" t="str">
            <v xml:space="preserve">                GLAMAZE INC                   -LUDHIANA</v>
          </cell>
          <cell r="E1048">
            <v>175522</v>
          </cell>
          <cell r="F1048">
            <v>175522</v>
          </cell>
          <cell r="J1048">
            <v>0</v>
          </cell>
          <cell r="K1048">
            <v>0</v>
          </cell>
        </row>
        <row r="1049">
          <cell r="C1049" t="str">
            <v xml:space="preserve">                HAV2 APPARELS LLP             -BANAGLORE</v>
          </cell>
          <cell r="E1049">
            <v>1298.52</v>
          </cell>
          <cell r="F1049">
            <v>7575</v>
          </cell>
          <cell r="G1049">
            <v>926351.5</v>
          </cell>
          <cell r="I1049">
            <v>920075.02</v>
          </cell>
          <cell r="J1049">
            <v>0</v>
          </cell>
          <cell r="K1049">
            <v>920075.02</v>
          </cell>
        </row>
        <row r="1050">
          <cell r="C1050" t="str">
            <v xml:space="preserve">                HAV2 APPARELS LLP             -TIRUPPUR</v>
          </cell>
          <cell r="F1050">
            <v>27447</v>
          </cell>
          <cell r="H1050">
            <v>27447</v>
          </cell>
          <cell r="J1050">
            <v>-27447</v>
          </cell>
          <cell r="K1050">
            <v>-27447</v>
          </cell>
        </row>
        <row r="1051">
          <cell r="C1051" t="str">
            <v xml:space="preserve">                INLEAGUE SOURCING INDIA PVT. LTD. -GURGOAN</v>
          </cell>
          <cell r="D1051">
            <v>30956</v>
          </cell>
          <cell r="H1051">
            <v>30956</v>
          </cell>
          <cell r="J1051">
            <v>-30956</v>
          </cell>
          <cell r="K1051">
            <v>-30956</v>
          </cell>
        </row>
        <row r="1052">
          <cell r="C1052" t="str">
            <v xml:space="preserve">                KAS CAREWEARS PVT LTD         -LUDHIANA</v>
          </cell>
          <cell r="E1052">
            <v>41743</v>
          </cell>
          <cell r="I1052">
            <v>41743</v>
          </cell>
          <cell r="J1052">
            <v>0</v>
          </cell>
          <cell r="K1052">
            <v>41743</v>
          </cell>
        </row>
        <row r="1053">
          <cell r="C1053" t="str">
            <v xml:space="preserve">                KAUSHAL FABRICS               -LUDHIANA</v>
          </cell>
          <cell r="E1053">
            <v>131767</v>
          </cell>
          <cell r="F1053">
            <v>131767</v>
          </cell>
          <cell r="J1053">
            <v>0</v>
          </cell>
          <cell r="K1053">
            <v>0</v>
          </cell>
        </row>
        <row r="1054">
          <cell r="C1054" t="str">
            <v xml:space="preserve">                KAY JAIN HOSIERY              -LUDHIANA</v>
          </cell>
          <cell r="E1054">
            <v>908695</v>
          </cell>
          <cell r="F1054">
            <v>952468</v>
          </cell>
          <cell r="G1054">
            <v>98591</v>
          </cell>
          <cell r="I1054">
            <v>54818</v>
          </cell>
          <cell r="J1054">
            <v>0</v>
          </cell>
          <cell r="K1054">
            <v>54818</v>
          </cell>
        </row>
        <row r="1055">
          <cell r="C1055" t="str">
            <v xml:space="preserve">                KJM GARMENTS PRIVATE LIMITED  -SURAT</v>
          </cell>
          <cell r="D1055">
            <v>26763</v>
          </cell>
          <cell r="H1055">
            <v>26763</v>
          </cell>
          <cell r="J1055">
            <v>-26763</v>
          </cell>
          <cell r="K1055">
            <v>-26763</v>
          </cell>
        </row>
        <row r="1056">
          <cell r="C1056" t="str">
            <v xml:space="preserve">                KNIT N CRAFT                  -LUDHIANA</v>
          </cell>
          <cell r="D1056">
            <v>13362</v>
          </cell>
          <cell r="H1056">
            <v>13362</v>
          </cell>
          <cell r="J1056">
            <v>-13362</v>
          </cell>
          <cell r="K1056">
            <v>-13362</v>
          </cell>
        </row>
        <row r="1057">
          <cell r="C1057" t="str">
            <v xml:space="preserve">                KS GARMENTS                   -TIRUPUR</v>
          </cell>
          <cell r="E1057">
            <v>5374</v>
          </cell>
          <cell r="I1057">
            <v>5374</v>
          </cell>
          <cell r="J1057">
            <v>0</v>
          </cell>
          <cell r="K1057">
            <v>5374</v>
          </cell>
        </row>
        <row r="1058">
          <cell r="C1058" t="str">
            <v xml:space="preserve">                OPTIM APPARELS                -TIRUPUR</v>
          </cell>
          <cell r="E1058">
            <v>66906</v>
          </cell>
          <cell r="F1058">
            <v>66906</v>
          </cell>
          <cell r="J1058">
            <v>0</v>
          </cell>
          <cell r="K1058">
            <v>0</v>
          </cell>
        </row>
        <row r="1059">
          <cell r="C1059" t="str">
            <v xml:space="preserve">                PHOENIX INTERNATIONAL         -LUDHIANA</v>
          </cell>
          <cell r="D1059">
            <v>103676</v>
          </cell>
          <cell r="H1059">
            <v>103676</v>
          </cell>
          <cell r="J1059">
            <v>-103676</v>
          </cell>
          <cell r="K1059">
            <v>-103676</v>
          </cell>
        </row>
        <row r="1060">
          <cell r="C1060" t="str">
            <v xml:space="preserve">                PRUTHI EXPORTS                -LUDHIANA</v>
          </cell>
          <cell r="D1060">
            <v>7240</v>
          </cell>
          <cell r="H1060">
            <v>7240</v>
          </cell>
          <cell r="J1060">
            <v>-7240</v>
          </cell>
          <cell r="K1060">
            <v>-7240</v>
          </cell>
        </row>
        <row r="1061">
          <cell r="C1061" t="str">
            <v xml:space="preserve">                SAI NATH FASHIONS             -LUDHIANA</v>
          </cell>
          <cell r="D1061">
            <v>42436</v>
          </cell>
          <cell r="H1061">
            <v>42436</v>
          </cell>
          <cell r="J1061">
            <v>-42436</v>
          </cell>
          <cell r="K1061">
            <v>-42436</v>
          </cell>
        </row>
        <row r="1062">
          <cell r="C1062" t="str">
            <v xml:space="preserve">                SANDEEP  WEAVERS PVT, LTD     -LUDHIANA</v>
          </cell>
          <cell r="E1062">
            <v>30712</v>
          </cell>
          <cell r="I1062">
            <v>30712</v>
          </cell>
          <cell r="J1062">
            <v>0</v>
          </cell>
          <cell r="K1062">
            <v>30712</v>
          </cell>
        </row>
        <row r="1063">
          <cell r="C1063" t="str">
            <v xml:space="preserve">                SEATEX                        -TIRUPUR</v>
          </cell>
          <cell r="D1063">
            <v>19362</v>
          </cell>
          <cell r="H1063">
            <v>19362</v>
          </cell>
          <cell r="J1063">
            <v>-19362</v>
          </cell>
          <cell r="K1063">
            <v>-19362</v>
          </cell>
        </row>
        <row r="1064">
          <cell r="C1064" t="str">
            <v xml:space="preserve">                SHRIVI KNITS                  -TIRUPUR</v>
          </cell>
          <cell r="E1064">
            <v>10931</v>
          </cell>
          <cell r="I1064">
            <v>10931</v>
          </cell>
          <cell r="J1064">
            <v>0</v>
          </cell>
          <cell r="K1064">
            <v>10931</v>
          </cell>
        </row>
        <row r="1065">
          <cell r="C1065" t="str">
            <v xml:space="preserve">                SIMCO KNIT                    -LUDHIANA</v>
          </cell>
          <cell r="E1065">
            <v>1305710</v>
          </cell>
          <cell r="F1065">
            <v>1228639</v>
          </cell>
          <cell r="G1065">
            <v>294512.56</v>
          </cell>
          <cell r="I1065">
            <v>371583.56</v>
          </cell>
          <cell r="J1065">
            <v>0</v>
          </cell>
          <cell r="K1065">
            <v>371583.56</v>
          </cell>
        </row>
        <row r="1066">
          <cell r="C1066" t="str">
            <v xml:space="preserve">                SRI SAI KNITS                 -BANAGLORE</v>
          </cell>
          <cell r="E1066">
            <v>701633</v>
          </cell>
          <cell r="I1066">
            <v>701633</v>
          </cell>
          <cell r="J1066">
            <v>0</v>
          </cell>
          <cell r="K1066">
            <v>701633</v>
          </cell>
        </row>
        <row r="1067">
          <cell r="C1067" t="str">
            <v xml:space="preserve">                STALLVIN FASHIONS             -LUDHIANA</v>
          </cell>
          <cell r="E1067">
            <v>32244</v>
          </cell>
          <cell r="I1067">
            <v>32244</v>
          </cell>
          <cell r="J1067">
            <v>0</v>
          </cell>
          <cell r="K1067">
            <v>32244</v>
          </cell>
        </row>
        <row r="1068">
          <cell r="C1068" t="str">
            <v xml:space="preserve">                UNICORN ASSOCIATES            -TIRUPUR</v>
          </cell>
          <cell r="D1068">
            <v>78397</v>
          </cell>
          <cell r="H1068">
            <v>78397</v>
          </cell>
          <cell r="J1068">
            <v>-78397</v>
          </cell>
          <cell r="K1068">
            <v>-78397</v>
          </cell>
        </row>
        <row r="1069">
          <cell r="C1069" t="str">
            <v xml:space="preserve">                VI-TEX SOURCING APPAREL       -TIRUPUR</v>
          </cell>
          <cell r="D1069">
            <v>18017</v>
          </cell>
          <cell r="H1069">
            <v>18017</v>
          </cell>
          <cell r="J1069">
            <v>-18017</v>
          </cell>
          <cell r="K1069">
            <v>-18017</v>
          </cell>
        </row>
        <row r="1070">
          <cell r="C1070" t="str">
            <v xml:space="preserve">            EYE SPY KNIT                  -LUDHIANA</v>
          </cell>
          <cell r="F1070">
            <v>246961</v>
          </cell>
          <cell r="G1070">
            <v>29724</v>
          </cell>
          <cell r="H1070">
            <v>217237</v>
          </cell>
          <cell r="J1070">
            <v>-217237</v>
          </cell>
          <cell r="K1070">
            <v>-217237</v>
          </cell>
        </row>
        <row r="1071">
          <cell r="C1071" t="str">
            <v xml:space="preserve">            JAIMITHRAN GARMENTS           -TIRUPUR</v>
          </cell>
          <cell r="F1071">
            <v>1940059</v>
          </cell>
          <cell r="G1071">
            <v>6552141</v>
          </cell>
          <cell r="I1071">
            <v>4612082</v>
          </cell>
          <cell r="J1071">
            <v>0</v>
          </cell>
          <cell r="K1071">
            <v>4612082</v>
          </cell>
        </row>
        <row r="1072">
          <cell r="C1072" t="str">
            <v xml:space="preserve">            SHIVAAY  KNITWEAR                                                                                   </v>
          </cell>
          <cell r="G1072">
            <v>154620.82</v>
          </cell>
          <cell r="I1072">
            <v>154620.82</v>
          </cell>
          <cell r="J1072">
            <v>0</v>
          </cell>
          <cell r="K1072">
            <v>154620.82</v>
          </cell>
        </row>
        <row r="1073">
          <cell r="C1073" t="str">
            <v xml:space="preserve">            SPACE FASHIONS LTD            -LUDHIANA</v>
          </cell>
          <cell r="F1073">
            <v>135908</v>
          </cell>
          <cell r="H1073">
            <v>135908</v>
          </cell>
          <cell r="J1073">
            <v>-135908</v>
          </cell>
          <cell r="K1073">
            <v>-135908</v>
          </cell>
        </row>
        <row r="1074">
          <cell r="C1074" t="str">
            <v xml:space="preserve">            ZENITH INTERNATIONAL          -TIRUPUR</v>
          </cell>
          <cell r="F1074">
            <v>59606</v>
          </cell>
          <cell r="H1074">
            <v>59606</v>
          </cell>
          <cell r="J1074">
            <v>-59606</v>
          </cell>
          <cell r="K1074">
            <v>-59606</v>
          </cell>
        </row>
        <row r="1075">
          <cell r="C1075" t="str">
            <v xml:space="preserve">        IMPORTS</v>
          </cell>
          <cell r="D1075">
            <v>51089.39</v>
          </cell>
          <cell r="F1075">
            <v>961693.02</v>
          </cell>
          <cell r="G1075">
            <v>922541.04</v>
          </cell>
          <cell r="H1075">
            <v>90241.37</v>
          </cell>
          <cell r="J1075">
            <v>-90241.37</v>
          </cell>
          <cell r="K1075">
            <v>-90241.37</v>
          </cell>
        </row>
        <row r="1076">
          <cell r="C1076" t="str">
            <v xml:space="preserve">            AURELIA ASIA                  -HONG KONG</v>
          </cell>
          <cell r="D1076">
            <v>72058.52</v>
          </cell>
          <cell r="H1076">
            <v>72058.52</v>
          </cell>
          <cell r="J1076">
            <v>-72058.52</v>
          </cell>
          <cell r="K1076">
            <v>-72058.52</v>
          </cell>
        </row>
        <row r="1077">
          <cell r="C1077" t="str">
            <v xml:space="preserve">            AVERY DENNSION HONG KONG B V                                                                        </v>
          </cell>
          <cell r="E1077">
            <v>49</v>
          </cell>
          <cell r="I1077">
            <v>49</v>
          </cell>
          <cell r="J1077">
            <v>0</v>
          </cell>
          <cell r="K1077">
            <v>49</v>
          </cell>
        </row>
        <row r="1078">
          <cell r="C1078" t="str">
            <v xml:space="preserve">            BSN (HK) LIMITED              -CHINA</v>
          </cell>
          <cell r="E1078">
            <v>3148</v>
          </cell>
          <cell r="I1078">
            <v>3148</v>
          </cell>
          <cell r="J1078">
            <v>0</v>
          </cell>
          <cell r="K1078">
            <v>3148</v>
          </cell>
        </row>
        <row r="1079">
          <cell r="C1079" t="str">
            <v xml:space="preserve">            CHARMING PRINTING LTD                                                                               </v>
          </cell>
          <cell r="E1079">
            <v>2118</v>
          </cell>
          <cell r="I1079">
            <v>2118</v>
          </cell>
          <cell r="J1079">
            <v>0</v>
          </cell>
          <cell r="K1079">
            <v>2118</v>
          </cell>
        </row>
        <row r="1080">
          <cell r="C1080" t="str">
            <v xml:space="preserve">            DERIDESEN ETIKET DIS          -AJJARAM</v>
          </cell>
          <cell r="E1080">
            <v>0.08</v>
          </cell>
          <cell r="F1080">
            <v>0.08</v>
          </cell>
          <cell r="J1080">
            <v>0</v>
          </cell>
          <cell r="K1080">
            <v>0</v>
          </cell>
        </row>
        <row r="1081">
          <cell r="C1081" t="str">
            <v xml:space="preserve">            GUANGDONG GOLDEN BRAND TECHNOLGY CO.LTD -CHINA</v>
          </cell>
          <cell r="F1081">
            <v>47028.41</v>
          </cell>
          <cell r="G1081">
            <v>47085.15</v>
          </cell>
          <cell r="I1081">
            <v>56.74</v>
          </cell>
          <cell r="J1081">
            <v>0</v>
          </cell>
          <cell r="K1081">
            <v>56.74</v>
          </cell>
        </row>
        <row r="1082">
          <cell r="C1082" t="str">
            <v xml:space="preserve">            JIANGSU CMZ ZIPPER SCI &amp; TECH CO. LTD -CHINA</v>
          </cell>
          <cell r="D1082">
            <v>8086.41</v>
          </cell>
          <cell r="F1082">
            <v>255853.05</v>
          </cell>
          <cell r="G1082">
            <v>257198</v>
          </cell>
          <cell r="H1082">
            <v>6741.46</v>
          </cell>
          <cell r="J1082">
            <v>-6741.46</v>
          </cell>
          <cell r="K1082">
            <v>-6741.46</v>
          </cell>
        </row>
        <row r="1083">
          <cell r="C1083" t="str">
            <v xml:space="preserve">            M.Y. &amp; UNION (HK) LIMITED     -HONG KONG</v>
          </cell>
          <cell r="E1083">
            <v>15089</v>
          </cell>
          <cell r="I1083">
            <v>15089</v>
          </cell>
          <cell r="J1083">
            <v>0</v>
          </cell>
          <cell r="K1083">
            <v>15089</v>
          </cell>
        </row>
        <row r="1084">
          <cell r="C1084" t="str">
            <v xml:space="preserve">            M.Y. AND COMPANY              -HONG KONG</v>
          </cell>
          <cell r="D1084">
            <v>15255.48</v>
          </cell>
          <cell r="H1084">
            <v>15255.48</v>
          </cell>
          <cell r="J1084">
            <v>-15255.48</v>
          </cell>
          <cell r="K1084">
            <v>-15255.48</v>
          </cell>
        </row>
        <row r="1085">
          <cell r="C1085" t="str">
            <v xml:space="preserve">            OCEAN RICH GARMENT ACCESSORIES COMPANY LTD.                                                         </v>
          </cell>
          <cell r="F1085">
            <v>59171.01</v>
          </cell>
          <cell r="G1085">
            <v>58365.49</v>
          </cell>
          <cell r="H1085">
            <v>805.52</v>
          </cell>
          <cell r="J1085">
            <v>-805.52</v>
          </cell>
          <cell r="K1085">
            <v>-805.52</v>
          </cell>
        </row>
        <row r="1086">
          <cell r="C1086" t="str">
            <v xml:space="preserve">            PROMINENT METAL MFG FTY       -HONG KONG</v>
          </cell>
          <cell r="E1086">
            <v>114</v>
          </cell>
          <cell r="F1086">
            <v>114</v>
          </cell>
          <cell r="J1086">
            <v>0</v>
          </cell>
          <cell r="K1086">
            <v>0</v>
          </cell>
        </row>
        <row r="1087">
          <cell r="C1087" t="str">
            <v xml:space="preserve">            SEAFULL PACIFIC LIMITED                                                                             </v>
          </cell>
          <cell r="D1087">
            <v>0.4</v>
          </cell>
          <cell r="G1087">
            <v>0.4</v>
          </cell>
          <cell r="J1087">
            <v>0</v>
          </cell>
          <cell r="K1087">
            <v>0</v>
          </cell>
        </row>
        <row r="1088">
          <cell r="C1088" t="str">
            <v xml:space="preserve">            SHANGHAI T.H.S CO.LTD         -CHINA</v>
          </cell>
          <cell r="E1088">
            <v>6795.82</v>
          </cell>
          <cell r="I1088">
            <v>6795.82</v>
          </cell>
          <cell r="J1088">
            <v>0</v>
          </cell>
          <cell r="K1088">
            <v>6795.82</v>
          </cell>
        </row>
        <row r="1089">
          <cell r="C1089" t="str">
            <v xml:space="preserve">            SHENZHEN YES CLOTHING ACCESSORIES CO. LTD -CHINA</v>
          </cell>
          <cell r="E1089">
            <v>1157371.99</v>
          </cell>
          <cell r="G1089">
            <v>559892</v>
          </cell>
          <cell r="I1089">
            <v>1717263.99</v>
          </cell>
          <cell r="J1089">
            <v>0</v>
          </cell>
          <cell r="K1089">
            <v>1717263.99</v>
          </cell>
        </row>
        <row r="1090">
          <cell r="C1090" t="str">
            <v xml:space="preserve">            TRIMS MASTER CO.                                                                                    </v>
          </cell>
          <cell r="E1090">
            <v>6004</v>
          </cell>
          <cell r="I1090">
            <v>6004</v>
          </cell>
          <cell r="J1090">
            <v>0</v>
          </cell>
          <cell r="K1090">
            <v>6004</v>
          </cell>
        </row>
        <row r="1091">
          <cell r="C1091" t="str">
            <v xml:space="preserve">            YES CLOTHING ACCESSORIES HK LTD                                                                     </v>
          </cell>
          <cell r="D1091">
            <v>1146378.47</v>
          </cell>
          <cell r="F1091">
            <v>599526.47</v>
          </cell>
          <cell r="H1091">
            <v>1745904.94</v>
          </cell>
          <cell r="J1091">
            <v>-1745904.94</v>
          </cell>
          <cell r="K1091">
            <v>-1745904.94</v>
          </cell>
        </row>
        <row r="1092">
          <cell r="C1092" t="str">
            <v xml:space="preserve">        PACKING MATERIAL</v>
          </cell>
          <cell r="E1092">
            <v>2732808.5</v>
          </cell>
          <cell r="F1092">
            <v>1475632</v>
          </cell>
          <cell r="G1092">
            <v>696325</v>
          </cell>
          <cell r="I1092">
            <v>1953501.5</v>
          </cell>
          <cell r="J1092">
            <v>0</v>
          </cell>
          <cell r="K1092">
            <v>1953501.5</v>
          </cell>
        </row>
        <row r="1093">
          <cell r="C1093" t="str">
            <v xml:space="preserve">            PACKING MATERIAL</v>
          </cell>
          <cell r="E1093">
            <v>2181398.5</v>
          </cell>
          <cell r="F1093">
            <v>1172661</v>
          </cell>
          <cell r="G1093">
            <v>665322</v>
          </cell>
          <cell r="I1093">
            <v>1674059.5</v>
          </cell>
          <cell r="J1093">
            <v>0</v>
          </cell>
          <cell r="K1093">
            <v>1674059.5</v>
          </cell>
        </row>
        <row r="1094">
          <cell r="C1094" t="str">
            <v xml:space="preserve">                GIRIRAJ PACKAGING             -BANAGLORE</v>
          </cell>
          <cell r="E1094">
            <v>309349</v>
          </cell>
          <cell r="F1094">
            <v>419372</v>
          </cell>
          <cell r="G1094">
            <v>98666</v>
          </cell>
          <cell r="H1094">
            <v>11357</v>
          </cell>
          <cell r="J1094">
            <v>-11357</v>
          </cell>
          <cell r="K1094">
            <v>-11357</v>
          </cell>
        </row>
        <row r="1095">
          <cell r="C1095" t="str">
            <v xml:space="preserve">                UDAYA RAVI PRINT AND PACK     -BANGALORE</v>
          </cell>
          <cell r="E1095">
            <v>1838661</v>
          </cell>
          <cell r="F1095">
            <v>744037</v>
          </cell>
          <cell r="G1095">
            <v>566656</v>
          </cell>
          <cell r="I1095">
            <v>1661280</v>
          </cell>
          <cell r="J1095">
            <v>0</v>
          </cell>
          <cell r="K1095">
            <v>1661280</v>
          </cell>
        </row>
        <row r="1096">
          <cell r="C1096" t="str">
            <v xml:space="preserve">                UK PRINT AND PACK             -CHENNAI</v>
          </cell>
          <cell r="E1096">
            <v>23582.5</v>
          </cell>
          <cell r="F1096">
            <v>9248</v>
          </cell>
          <cell r="I1096">
            <v>14334.5</v>
          </cell>
          <cell r="J1096">
            <v>0</v>
          </cell>
          <cell r="K1096">
            <v>14334.5</v>
          </cell>
        </row>
        <row r="1097">
          <cell r="C1097" t="str">
            <v xml:space="preserve">                UNITED PACKAGING SOLUTIONS    -BANAGLORE</v>
          </cell>
          <cell r="E1097">
            <v>9802</v>
          </cell>
          <cell r="I1097">
            <v>9802</v>
          </cell>
          <cell r="J1097">
            <v>0</v>
          </cell>
          <cell r="K1097">
            <v>9802</v>
          </cell>
        </row>
        <row r="1098">
          <cell r="C1098" t="str">
            <v xml:space="preserve">                UNITED PRECISION PLASTICS     -BANGALORE</v>
          </cell>
          <cell r="E1098">
            <v>4</v>
          </cell>
          <cell r="F1098">
            <v>4</v>
          </cell>
          <cell r="J1098">
            <v>0</v>
          </cell>
          <cell r="K1098">
            <v>0</v>
          </cell>
        </row>
        <row r="1099">
          <cell r="C1099" t="str">
            <v xml:space="preserve">            SRI MANJUNATHA PRINT &amp; PACKAGING                                                                    </v>
          </cell>
          <cell r="E1099">
            <v>551410</v>
          </cell>
          <cell r="F1099">
            <v>302971</v>
          </cell>
          <cell r="G1099">
            <v>31003</v>
          </cell>
          <cell r="I1099">
            <v>279442</v>
          </cell>
          <cell r="J1099">
            <v>0</v>
          </cell>
          <cell r="K1099">
            <v>279442</v>
          </cell>
        </row>
        <row r="1100">
          <cell r="C1100" t="str">
            <v xml:space="preserve">        PPE KIT</v>
          </cell>
          <cell r="D1100">
            <v>64250</v>
          </cell>
          <cell r="H1100">
            <v>64250</v>
          </cell>
          <cell r="J1100">
            <v>-64250</v>
          </cell>
          <cell r="K1100">
            <v>-64250</v>
          </cell>
        </row>
        <row r="1101">
          <cell r="C1101" t="str">
            <v xml:space="preserve">            MEADOWS KNOWLEDGE SERVICES PVT LTD                                                                  </v>
          </cell>
          <cell r="D1101">
            <v>14250</v>
          </cell>
          <cell r="H1101">
            <v>14250</v>
          </cell>
          <cell r="J1101">
            <v>-14250</v>
          </cell>
          <cell r="K1101">
            <v>-14250</v>
          </cell>
        </row>
        <row r="1102">
          <cell r="C1102" t="str">
            <v xml:space="preserve">            MENSCHLICH HEALTH CARE ( OPC) PVT LTD                                                               </v>
          </cell>
          <cell r="D1102">
            <v>50000</v>
          </cell>
          <cell r="H1102">
            <v>50000</v>
          </cell>
          <cell r="J1102">
            <v>-50000</v>
          </cell>
          <cell r="K1102">
            <v>-50000</v>
          </cell>
        </row>
        <row r="1103">
          <cell r="C1103" t="str">
            <v xml:space="preserve">        RAW MATERIAL</v>
          </cell>
          <cell r="E1103">
            <v>62546775.619999997</v>
          </cell>
          <cell r="F1103">
            <v>68473181.280000001</v>
          </cell>
          <cell r="G1103">
            <v>60597591.649999999</v>
          </cell>
          <cell r="I1103">
            <v>54671185.990000002</v>
          </cell>
          <cell r="J1103">
            <v>0</v>
          </cell>
          <cell r="K1103">
            <v>54671185.990000002</v>
          </cell>
        </row>
        <row r="1104">
          <cell r="C1104" t="str">
            <v xml:space="preserve">            ACCESORIES</v>
          </cell>
          <cell r="E1104">
            <v>12208157.699999999</v>
          </cell>
          <cell r="F1104">
            <v>11613220.23</v>
          </cell>
          <cell r="G1104">
            <v>10762298.02</v>
          </cell>
          <cell r="I1104">
            <v>11357235.49</v>
          </cell>
          <cell r="J1104">
            <v>0</v>
          </cell>
          <cell r="K1104">
            <v>11357235.49</v>
          </cell>
        </row>
        <row r="1105">
          <cell r="C1105" t="str">
            <v xml:space="preserve">                BUTTONS</v>
          </cell>
          <cell r="E1105">
            <v>525195</v>
          </cell>
          <cell r="F1105">
            <v>498081</v>
          </cell>
          <cell r="G1105">
            <v>135002</v>
          </cell>
          <cell r="I1105">
            <v>162116</v>
          </cell>
          <cell r="J1105">
            <v>0</v>
          </cell>
          <cell r="K1105">
            <v>162116</v>
          </cell>
        </row>
        <row r="1106">
          <cell r="C1106" t="str">
            <v xml:space="preserve">                    BOMBAY RAYON FASHIONS LIMITED -BANGALORE RURAL</v>
          </cell>
          <cell r="D1106">
            <v>7139</v>
          </cell>
          <cell r="F1106">
            <v>141810</v>
          </cell>
          <cell r="G1106">
            <v>107358</v>
          </cell>
          <cell r="H1106">
            <v>41591</v>
          </cell>
          <cell r="J1106">
            <v>-41591</v>
          </cell>
          <cell r="K1106">
            <v>-41591</v>
          </cell>
        </row>
        <row r="1107">
          <cell r="C1107" t="str">
            <v xml:space="preserve">                    MUSKAN ENTERPRISES            -BANAGLORE</v>
          </cell>
          <cell r="F1107">
            <v>22066</v>
          </cell>
          <cell r="H1107">
            <v>22066</v>
          </cell>
          <cell r="J1107">
            <v>-22066</v>
          </cell>
          <cell r="K1107">
            <v>-22066</v>
          </cell>
        </row>
        <row r="1108">
          <cell r="C1108" t="str">
            <v xml:space="preserve">                    PAARTH TRADERS                -CHENNAI</v>
          </cell>
          <cell r="E1108">
            <v>10760</v>
          </cell>
          <cell r="F1108">
            <v>10763</v>
          </cell>
          <cell r="G1108">
            <v>3</v>
          </cell>
          <cell r="J1108">
            <v>0</v>
          </cell>
          <cell r="K1108">
            <v>0</v>
          </cell>
        </row>
        <row r="1109">
          <cell r="C1109" t="str">
            <v xml:space="preserve">                    VAIBHAV BUTTON UDYOG          -BANGALORE</v>
          </cell>
          <cell r="E1109">
            <v>464874</v>
          </cell>
          <cell r="F1109">
            <v>239101</v>
          </cell>
          <cell r="I1109">
            <v>225773</v>
          </cell>
          <cell r="J1109">
            <v>0</v>
          </cell>
          <cell r="K1109">
            <v>225773</v>
          </cell>
        </row>
        <row r="1110">
          <cell r="C1110" t="str">
            <v xml:space="preserve">                    VERITAS TRIMS COMPANY         -BANAGLORE</v>
          </cell>
          <cell r="E1110">
            <v>56700</v>
          </cell>
          <cell r="F1110">
            <v>84341</v>
          </cell>
          <cell r="G1110">
            <v>27641</v>
          </cell>
          <cell r="J1110">
            <v>0</v>
          </cell>
          <cell r="K1110">
            <v>0</v>
          </cell>
        </row>
        <row r="1111">
          <cell r="C1111" t="str">
            <v xml:space="preserve">                THREAD</v>
          </cell>
          <cell r="E1111">
            <v>2661646.13</v>
          </cell>
          <cell r="F1111">
            <v>2394846.1</v>
          </cell>
          <cell r="G1111">
            <v>2163546</v>
          </cell>
          <cell r="I1111">
            <v>2430346.0299999998</v>
          </cell>
          <cell r="J1111">
            <v>0</v>
          </cell>
          <cell r="K1111">
            <v>2430346.0299999998</v>
          </cell>
        </row>
        <row r="1112">
          <cell r="C1112" t="str">
            <v xml:space="preserve">                    KWALITY THREADS PVT. LTD.     -BAHADURGARH</v>
          </cell>
          <cell r="F1112">
            <v>16100</v>
          </cell>
          <cell r="G1112">
            <v>49974</v>
          </cell>
          <cell r="I1112">
            <v>33874</v>
          </cell>
          <cell r="J1112">
            <v>0</v>
          </cell>
          <cell r="K1112">
            <v>33874</v>
          </cell>
        </row>
        <row r="1113">
          <cell r="C1113" t="str">
            <v xml:space="preserve">                    MADURACOATS PVT LTD           -BANGALORE</v>
          </cell>
          <cell r="E1113">
            <v>361863</v>
          </cell>
          <cell r="F1113">
            <v>193011</v>
          </cell>
          <cell r="I1113">
            <v>168852</v>
          </cell>
          <cell r="J1113">
            <v>0</v>
          </cell>
          <cell r="K1113">
            <v>168852</v>
          </cell>
        </row>
        <row r="1114">
          <cell r="C1114" t="str">
            <v xml:space="preserve">                    MAYUR YARN &amp; THREAD PVT LTD   -BANGALORE</v>
          </cell>
          <cell r="E1114">
            <v>1289100.1000000001</v>
          </cell>
          <cell r="F1114">
            <v>251905.6</v>
          </cell>
          <cell r="G1114">
            <v>272865</v>
          </cell>
          <cell r="I1114">
            <v>1310059.5</v>
          </cell>
          <cell r="J1114">
            <v>0</v>
          </cell>
          <cell r="K1114">
            <v>1310059.5</v>
          </cell>
        </row>
        <row r="1115">
          <cell r="C1115" t="str">
            <v xml:space="preserve">                    TEX CORP PRIVATE LIMITED      -GURGOAN</v>
          </cell>
          <cell r="E1115">
            <v>45134.5</v>
          </cell>
          <cell r="F1115">
            <v>232188</v>
          </cell>
          <cell r="G1115">
            <v>163604</v>
          </cell>
          <cell r="H1115">
            <v>23449.5</v>
          </cell>
          <cell r="J1115">
            <v>-23449.5</v>
          </cell>
          <cell r="K1115">
            <v>-23449.5</v>
          </cell>
        </row>
        <row r="1116">
          <cell r="C1116" t="str">
            <v xml:space="preserve">                    TRIO APPARELS INDIA PVT. LTD  -BANAGLORE</v>
          </cell>
          <cell r="D1116">
            <v>7605</v>
          </cell>
          <cell r="H1116">
            <v>7605</v>
          </cell>
          <cell r="J1116">
            <v>-7605</v>
          </cell>
          <cell r="K1116">
            <v>-7605</v>
          </cell>
        </row>
        <row r="1117">
          <cell r="C1117" t="str">
            <v xml:space="preserve">                    U B THRED LLP                 -BANGALORE</v>
          </cell>
          <cell r="E1117">
            <v>48112.5</v>
          </cell>
          <cell r="F1117">
            <v>171970.5</v>
          </cell>
          <cell r="G1117">
            <v>123858</v>
          </cell>
          <cell r="J1117">
            <v>0</v>
          </cell>
          <cell r="K1117">
            <v>0</v>
          </cell>
        </row>
        <row r="1118">
          <cell r="C1118" t="str">
            <v xml:space="preserve">                    VARDHMAN YARNS AND THREADS LIMITED -BANGALORE</v>
          </cell>
          <cell r="E1118">
            <v>925041.03</v>
          </cell>
          <cell r="F1118">
            <v>1529671</v>
          </cell>
          <cell r="G1118">
            <v>1553245</v>
          </cell>
          <cell r="I1118">
            <v>948615.03</v>
          </cell>
          <cell r="J1118">
            <v>0</v>
          </cell>
          <cell r="K1118">
            <v>948615.03</v>
          </cell>
        </row>
        <row r="1119">
          <cell r="C1119" t="str">
            <v xml:space="preserve">                ZIPPERS</v>
          </cell>
          <cell r="E1119">
            <v>1125834.19</v>
          </cell>
          <cell r="F1119">
            <v>2494365</v>
          </cell>
          <cell r="G1119">
            <v>3304715</v>
          </cell>
          <cell r="I1119">
            <v>1936184.19</v>
          </cell>
          <cell r="J1119">
            <v>0</v>
          </cell>
          <cell r="K1119">
            <v>1936184.19</v>
          </cell>
        </row>
        <row r="1120">
          <cell r="C1120" t="str">
            <v xml:space="preserve">                    IDEAL FASTENER INDIA PVT LTD(SEZ UNIT) -CHENNAI</v>
          </cell>
          <cell r="G1120">
            <v>500</v>
          </cell>
          <cell r="I1120">
            <v>500</v>
          </cell>
          <cell r="J1120">
            <v>0</v>
          </cell>
          <cell r="K1120">
            <v>500</v>
          </cell>
        </row>
        <row r="1121">
          <cell r="C1121" t="str">
            <v xml:space="preserve">                    JASKIRAT ACCESSORIES          -LUDHIANA</v>
          </cell>
          <cell r="E1121">
            <v>370263</v>
          </cell>
          <cell r="F1121">
            <v>83476</v>
          </cell>
          <cell r="G1121">
            <v>98754</v>
          </cell>
          <cell r="I1121">
            <v>385541</v>
          </cell>
          <cell r="J1121">
            <v>0</v>
          </cell>
          <cell r="K1121">
            <v>385541</v>
          </cell>
        </row>
        <row r="1122">
          <cell r="C1122" t="str">
            <v xml:space="preserve">                    SAI IMPEX                     -NEW DELHI</v>
          </cell>
          <cell r="E1122">
            <v>756917.69</v>
          </cell>
          <cell r="F1122">
            <v>1998325</v>
          </cell>
          <cell r="G1122">
            <v>2782051</v>
          </cell>
          <cell r="I1122">
            <v>1540643.69</v>
          </cell>
          <cell r="J1122">
            <v>0</v>
          </cell>
          <cell r="K1122">
            <v>1540643.69</v>
          </cell>
        </row>
        <row r="1123">
          <cell r="C1123" t="str">
            <v xml:space="preserve">                    YKK INDIA PRIVATE LIMITED     -BANAGLORE</v>
          </cell>
          <cell r="E1123">
            <v>1</v>
          </cell>
          <cell r="F1123">
            <v>8979</v>
          </cell>
          <cell r="H1123">
            <v>8978</v>
          </cell>
          <cell r="J1123">
            <v>-8978</v>
          </cell>
          <cell r="K1123">
            <v>-8978</v>
          </cell>
        </row>
        <row r="1124">
          <cell r="C1124" t="str">
            <v xml:space="preserve">                    YKK INDIA PVT LTD             -NEW DELHI</v>
          </cell>
          <cell r="D1124">
            <v>1347.5</v>
          </cell>
          <cell r="F1124">
            <v>403585</v>
          </cell>
          <cell r="G1124">
            <v>414659</v>
          </cell>
          <cell r="I1124">
            <v>9726.5</v>
          </cell>
          <cell r="J1124">
            <v>0</v>
          </cell>
          <cell r="K1124">
            <v>9726.5</v>
          </cell>
        </row>
        <row r="1125">
          <cell r="C1125" t="str">
            <v xml:space="preserve">                    ZIP INDUSTRIES LTD            -CHENNAI</v>
          </cell>
          <cell r="G1125">
            <v>8751</v>
          </cell>
          <cell r="I1125">
            <v>8751</v>
          </cell>
          <cell r="J1125">
            <v>0</v>
          </cell>
          <cell r="K1125">
            <v>8751</v>
          </cell>
        </row>
        <row r="1126">
          <cell r="C1126" t="str">
            <v xml:space="preserve">                A R IMPEX CORPORATION         -BANAGLORE</v>
          </cell>
          <cell r="F1126">
            <v>31290</v>
          </cell>
          <cell r="G1126">
            <v>46595</v>
          </cell>
          <cell r="I1126">
            <v>15305</v>
          </cell>
          <cell r="J1126">
            <v>0</v>
          </cell>
          <cell r="K1126">
            <v>15305</v>
          </cell>
        </row>
        <row r="1127">
          <cell r="C1127" t="str">
            <v xml:space="preserve">                A1 BARCODE SOLUTIONS          -BANAGLORE</v>
          </cell>
          <cell r="E1127">
            <v>5015</v>
          </cell>
          <cell r="I1127">
            <v>5015</v>
          </cell>
          <cell r="J1127">
            <v>0</v>
          </cell>
          <cell r="K1127">
            <v>5015</v>
          </cell>
        </row>
        <row r="1128">
          <cell r="C1128" t="str">
            <v xml:space="preserve">                AKARSH YASHASH IMPEX          -BANAGLORE</v>
          </cell>
          <cell r="G1128">
            <v>2520</v>
          </cell>
          <cell r="I1128">
            <v>2520</v>
          </cell>
          <cell r="J1128">
            <v>0</v>
          </cell>
          <cell r="K1128">
            <v>2520</v>
          </cell>
        </row>
        <row r="1129">
          <cell r="C1129" t="str">
            <v xml:space="preserve">                AMMAN LABELS                  -TIRUPUR</v>
          </cell>
          <cell r="E1129">
            <v>38986</v>
          </cell>
          <cell r="F1129">
            <v>337563</v>
          </cell>
          <cell r="G1129">
            <v>362637</v>
          </cell>
          <cell r="I1129">
            <v>64060</v>
          </cell>
          <cell r="J1129">
            <v>0</v>
          </cell>
          <cell r="K1129">
            <v>64060</v>
          </cell>
        </row>
        <row r="1130">
          <cell r="C1130" t="str">
            <v xml:space="preserve">                ARTEL CREATIONS(2023-24)      -BHUBANESWAR</v>
          </cell>
          <cell r="D1130">
            <v>18348</v>
          </cell>
          <cell r="H1130">
            <v>18348</v>
          </cell>
          <cell r="J1130">
            <v>-18348</v>
          </cell>
          <cell r="K1130">
            <v>-18348</v>
          </cell>
        </row>
        <row r="1131">
          <cell r="C1131" t="str">
            <v xml:space="preserve">                ATAM ASSOCIATES PVT LTD       -SOLAN</v>
          </cell>
          <cell r="E1131">
            <v>410165.5</v>
          </cell>
          <cell r="F1131">
            <v>315467</v>
          </cell>
          <cell r="G1131">
            <v>203947</v>
          </cell>
          <cell r="I1131">
            <v>298645.5</v>
          </cell>
          <cell r="J1131">
            <v>0</v>
          </cell>
          <cell r="K1131">
            <v>298645.5</v>
          </cell>
        </row>
        <row r="1132">
          <cell r="C1132" t="str">
            <v xml:space="preserve">                AURORA TEX                    -DELHI</v>
          </cell>
          <cell r="E1132">
            <v>236</v>
          </cell>
          <cell r="F1132">
            <v>236</v>
          </cell>
          <cell r="J1132">
            <v>0</v>
          </cell>
          <cell r="K1132">
            <v>0</v>
          </cell>
        </row>
        <row r="1133">
          <cell r="C1133" t="str">
            <v xml:space="preserve">                BBC IMPEX                     -BANAGLORE</v>
          </cell>
          <cell r="F1133">
            <v>459061</v>
          </cell>
          <cell r="G1133">
            <v>918355.1</v>
          </cell>
          <cell r="I1133">
            <v>459294.1</v>
          </cell>
          <cell r="J1133">
            <v>0</v>
          </cell>
          <cell r="K1133">
            <v>459294.1</v>
          </cell>
        </row>
        <row r="1134">
          <cell r="C1134" t="str">
            <v xml:space="preserve">                BHAGYALAKSHMI ELECTRICALS     -TUMKUR</v>
          </cell>
          <cell r="F1134">
            <v>9827</v>
          </cell>
          <cell r="G1134">
            <v>9827</v>
          </cell>
          <cell r="J1134">
            <v>0</v>
          </cell>
          <cell r="K1134">
            <v>0</v>
          </cell>
        </row>
        <row r="1135">
          <cell r="C1135" t="str">
            <v xml:space="preserve">                BOMBAY RAYON FASHIONS LTD (TRIMS DIVISION) -BANAGLORE</v>
          </cell>
          <cell r="G1135">
            <v>61685</v>
          </cell>
          <cell r="I1135">
            <v>61685</v>
          </cell>
          <cell r="J1135">
            <v>0</v>
          </cell>
          <cell r="K1135">
            <v>61685</v>
          </cell>
        </row>
        <row r="1136">
          <cell r="C1136" t="str">
            <v xml:space="preserve">                COTTON TAAPES                 -TIRUPUR</v>
          </cell>
          <cell r="E1136">
            <v>2.5</v>
          </cell>
          <cell r="F1136">
            <v>2.5</v>
          </cell>
          <cell r="J1136">
            <v>0</v>
          </cell>
          <cell r="K1136">
            <v>0</v>
          </cell>
        </row>
        <row r="1137">
          <cell r="C1137" t="str">
            <v xml:space="preserve">                D.T. SHANKARSA &amp; SONS         -BANGALORE</v>
          </cell>
          <cell r="E1137">
            <v>138894.03</v>
          </cell>
          <cell r="F1137">
            <v>99302.03</v>
          </cell>
          <cell r="I1137">
            <v>39592</v>
          </cell>
          <cell r="J1137">
            <v>0</v>
          </cell>
          <cell r="K1137">
            <v>39592</v>
          </cell>
        </row>
        <row r="1138">
          <cell r="C1138" t="str">
            <v xml:space="preserve">                DELTA MANUFACTURING  LIMITED  -NASHIK</v>
          </cell>
          <cell r="E1138">
            <v>73334</v>
          </cell>
          <cell r="I1138">
            <v>73334</v>
          </cell>
          <cell r="J1138">
            <v>0</v>
          </cell>
          <cell r="K1138">
            <v>73334</v>
          </cell>
        </row>
        <row r="1139">
          <cell r="C1139" t="str">
            <v xml:space="preserve">                EXIM TAGS                     -BHIWANDI</v>
          </cell>
          <cell r="F1139">
            <v>46407</v>
          </cell>
          <cell r="G1139">
            <v>46437</v>
          </cell>
          <cell r="I1139">
            <v>30</v>
          </cell>
          <cell r="J1139">
            <v>0</v>
          </cell>
          <cell r="K1139">
            <v>30</v>
          </cell>
        </row>
        <row r="1140">
          <cell r="C1140" t="str">
            <v xml:space="preserve">                FAIRFAX COUTURE PRIVATE LIMITED -NOIDA</v>
          </cell>
          <cell r="F1140">
            <v>277154</v>
          </cell>
          <cell r="H1140">
            <v>277154</v>
          </cell>
          <cell r="J1140">
            <v>-277154</v>
          </cell>
          <cell r="K1140">
            <v>-277154</v>
          </cell>
        </row>
        <row r="1141">
          <cell r="C1141" t="str">
            <v xml:space="preserve">                FASHION ACCESSORIES INDIA PRIVATE LIMITED -MUMBAI</v>
          </cell>
          <cell r="F1141">
            <v>15576</v>
          </cell>
          <cell r="G1141">
            <v>15576</v>
          </cell>
          <cell r="J1141">
            <v>0</v>
          </cell>
          <cell r="K1141">
            <v>0</v>
          </cell>
        </row>
        <row r="1142">
          <cell r="C1142" t="str">
            <v xml:space="preserve">                FORTUNE INC                   -BANAGLORE</v>
          </cell>
          <cell r="E1142">
            <v>1052236</v>
          </cell>
          <cell r="F1142">
            <v>578135</v>
          </cell>
          <cell r="G1142">
            <v>431264</v>
          </cell>
          <cell r="I1142">
            <v>905365</v>
          </cell>
          <cell r="J1142">
            <v>0</v>
          </cell>
          <cell r="K1142">
            <v>905365</v>
          </cell>
        </row>
        <row r="1143">
          <cell r="C1143" t="str">
            <v xml:space="preserve">                GANGA ENTERPRISES             -BANAGLORE</v>
          </cell>
          <cell r="F1143">
            <v>3360</v>
          </cell>
          <cell r="G1143">
            <v>3360</v>
          </cell>
          <cell r="J1143">
            <v>0</v>
          </cell>
          <cell r="K1143">
            <v>0</v>
          </cell>
        </row>
        <row r="1144">
          <cell r="C1144" t="str">
            <v xml:space="preserve">                GURU GRAFIX                   -BANGALORE</v>
          </cell>
          <cell r="E1144">
            <v>97041.5</v>
          </cell>
          <cell r="F1144">
            <v>66341</v>
          </cell>
          <cell r="I1144">
            <v>30700.5</v>
          </cell>
          <cell r="J1144">
            <v>0</v>
          </cell>
          <cell r="K1144">
            <v>30700.5</v>
          </cell>
        </row>
        <row r="1145">
          <cell r="C1145" t="str">
            <v xml:space="preserve">                GURUGRAM PRINTING PRESS       -GURGOAN</v>
          </cell>
          <cell r="E1145">
            <v>5493</v>
          </cell>
          <cell r="I1145">
            <v>5493</v>
          </cell>
          <cell r="J1145">
            <v>0</v>
          </cell>
          <cell r="K1145">
            <v>5493</v>
          </cell>
        </row>
        <row r="1146">
          <cell r="C1146" t="str">
            <v xml:space="preserve">                HK LABELS INDIA PRIVATE LIMITED -SONIPAT</v>
          </cell>
          <cell r="E1146">
            <v>9747</v>
          </cell>
          <cell r="I1146">
            <v>9747</v>
          </cell>
          <cell r="J1146">
            <v>0</v>
          </cell>
          <cell r="K1146">
            <v>9747</v>
          </cell>
        </row>
        <row r="1147">
          <cell r="C1147" t="str">
            <v xml:space="preserve">                HSD ZIPPER LIMITED            -HONG KONG</v>
          </cell>
          <cell r="E1147">
            <v>3069</v>
          </cell>
          <cell r="I1147">
            <v>3069</v>
          </cell>
          <cell r="J1147">
            <v>0</v>
          </cell>
          <cell r="K1147">
            <v>3069</v>
          </cell>
        </row>
        <row r="1148">
          <cell r="C1148" t="str">
            <v xml:space="preserve">                IIGM PVT LTD.                 -BANGALORE</v>
          </cell>
          <cell r="E1148">
            <v>38729</v>
          </cell>
          <cell r="I1148">
            <v>38729</v>
          </cell>
          <cell r="J1148">
            <v>0</v>
          </cell>
          <cell r="K1148">
            <v>38729</v>
          </cell>
        </row>
        <row r="1149">
          <cell r="C1149" t="str">
            <v xml:space="preserve">                J V TAPES                     -TIRUPUR</v>
          </cell>
          <cell r="E1149">
            <v>1538</v>
          </cell>
          <cell r="I1149">
            <v>1538</v>
          </cell>
          <cell r="J1149">
            <v>0</v>
          </cell>
          <cell r="K1149">
            <v>1538</v>
          </cell>
        </row>
        <row r="1150">
          <cell r="C1150" t="str">
            <v xml:space="preserve">                KATHIT IMPEX                  -MUMBAI</v>
          </cell>
          <cell r="F1150">
            <v>4027</v>
          </cell>
          <cell r="G1150">
            <v>4027</v>
          </cell>
          <cell r="J1150">
            <v>0</v>
          </cell>
          <cell r="K1150">
            <v>0</v>
          </cell>
        </row>
        <row r="1151">
          <cell r="C1151" t="str">
            <v xml:space="preserve">                KHYAATI LEATHER INNOVATIONS PRIVATE LI -MUMBAI</v>
          </cell>
          <cell r="D1151">
            <v>26654</v>
          </cell>
          <cell r="H1151">
            <v>26654</v>
          </cell>
          <cell r="J1151">
            <v>-26654</v>
          </cell>
          <cell r="K1151">
            <v>-26654</v>
          </cell>
        </row>
        <row r="1152">
          <cell r="C1152" t="str">
            <v xml:space="preserve">                KIRAN POLY PLAST              -BANAGLORE</v>
          </cell>
          <cell r="E1152">
            <v>681708</v>
          </cell>
          <cell r="F1152">
            <v>141329</v>
          </cell>
          <cell r="G1152">
            <v>69369</v>
          </cell>
          <cell r="I1152">
            <v>609748</v>
          </cell>
          <cell r="J1152">
            <v>0</v>
          </cell>
          <cell r="K1152">
            <v>609748</v>
          </cell>
        </row>
        <row r="1153">
          <cell r="C1153" t="str">
            <v xml:space="preserve">                KLASSIC LABELS                -BANAGLORE</v>
          </cell>
          <cell r="E1153">
            <v>309960.76</v>
          </cell>
          <cell r="F1153">
            <v>128801</v>
          </cell>
          <cell r="I1153">
            <v>181159.76</v>
          </cell>
          <cell r="J1153">
            <v>0</v>
          </cell>
          <cell r="K1153">
            <v>181159.76</v>
          </cell>
        </row>
        <row r="1154">
          <cell r="C1154" t="str">
            <v xml:space="preserve">                KOHINOOR RIBBON FACTORY PVT. LTD.		 -NEWDELHI</v>
          </cell>
          <cell r="G1154">
            <v>16408</v>
          </cell>
          <cell r="I1154">
            <v>16408</v>
          </cell>
          <cell r="J1154">
            <v>0</v>
          </cell>
          <cell r="K1154">
            <v>16408</v>
          </cell>
        </row>
        <row r="1155">
          <cell r="C1155" t="str">
            <v xml:space="preserve">                KRISHNA LAMICOAT PVT LTD      -SAKINAKA</v>
          </cell>
          <cell r="E1155">
            <v>196721</v>
          </cell>
          <cell r="F1155">
            <v>127456</v>
          </cell>
          <cell r="G1155">
            <v>3087</v>
          </cell>
          <cell r="I1155">
            <v>72352</v>
          </cell>
          <cell r="J1155">
            <v>0</v>
          </cell>
          <cell r="K1155">
            <v>72352</v>
          </cell>
        </row>
        <row r="1156">
          <cell r="C1156" t="str">
            <v xml:space="preserve">                KWALITY LEATHERS              -BANAGLORE</v>
          </cell>
          <cell r="E1156">
            <v>3</v>
          </cell>
          <cell r="F1156">
            <v>3</v>
          </cell>
          <cell r="J1156">
            <v>0</v>
          </cell>
          <cell r="K1156">
            <v>0</v>
          </cell>
        </row>
        <row r="1157">
          <cell r="C1157" t="str">
            <v xml:space="preserve">                LAKSHMI CREATION              -BANAGLORE</v>
          </cell>
          <cell r="E1157">
            <v>78963</v>
          </cell>
          <cell r="F1157">
            <v>22428</v>
          </cell>
          <cell r="G1157">
            <v>14549.58</v>
          </cell>
          <cell r="I1157">
            <v>71084.58</v>
          </cell>
          <cell r="J1157">
            <v>0</v>
          </cell>
          <cell r="K1157">
            <v>71084.58</v>
          </cell>
        </row>
        <row r="1158">
          <cell r="C1158" t="str">
            <v xml:space="preserve">                M R TAPES                     -ADYAR</v>
          </cell>
          <cell r="G1158">
            <v>65757</v>
          </cell>
          <cell r="I1158">
            <v>65757</v>
          </cell>
          <cell r="J1158">
            <v>0</v>
          </cell>
          <cell r="K1158">
            <v>65757</v>
          </cell>
        </row>
        <row r="1159">
          <cell r="C1159" t="str">
            <v xml:space="preserve">                MAGRAA FASHIONS PVT LTD       -BANGALORE</v>
          </cell>
          <cell r="E1159">
            <v>935</v>
          </cell>
          <cell r="I1159">
            <v>935</v>
          </cell>
          <cell r="J1159">
            <v>0</v>
          </cell>
          <cell r="K1159">
            <v>935</v>
          </cell>
        </row>
        <row r="1160">
          <cell r="C1160" t="str">
            <v xml:space="preserve">                NATUR TEC INDIA PRIVATE LIMITED -CHENNAI</v>
          </cell>
          <cell r="E1160">
            <v>0.5</v>
          </cell>
          <cell r="F1160">
            <v>0.5</v>
          </cell>
          <cell r="J1160">
            <v>0</v>
          </cell>
          <cell r="K1160">
            <v>0</v>
          </cell>
        </row>
        <row r="1161">
          <cell r="C1161" t="str">
            <v xml:space="preserve">                PADMAVATI ENTERPRISES         -BANGALORE</v>
          </cell>
          <cell r="F1161">
            <v>101416</v>
          </cell>
          <cell r="G1161">
            <v>94334.24</v>
          </cell>
          <cell r="H1161">
            <v>7081.76</v>
          </cell>
          <cell r="J1161">
            <v>-7081.76</v>
          </cell>
          <cell r="K1161">
            <v>-7081.76</v>
          </cell>
        </row>
        <row r="1162">
          <cell r="C1162" t="str">
            <v xml:space="preserve">                PARSHWA INTERNATIONAL         -BANAGLORE</v>
          </cell>
          <cell r="E1162">
            <v>338392</v>
          </cell>
          <cell r="F1162">
            <v>113742</v>
          </cell>
          <cell r="G1162">
            <v>105285.3</v>
          </cell>
          <cell r="I1162">
            <v>329935.3</v>
          </cell>
          <cell r="J1162">
            <v>0</v>
          </cell>
          <cell r="K1162">
            <v>329935.3</v>
          </cell>
        </row>
        <row r="1163">
          <cell r="C1163" t="str">
            <v xml:space="preserve">                PAWAN PUTRA PACKAGING         -BANAGLORE</v>
          </cell>
          <cell r="E1163">
            <v>1103</v>
          </cell>
          <cell r="I1163">
            <v>1103</v>
          </cell>
          <cell r="J1163">
            <v>0</v>
          </cell>
          <cell r="K1163">
            <v>1103</v>
          </cell>
        </row>
        <row r="1164">
          <cell r="C1164" t="str">
            <v xml:space="preserve">                PENTAGUN LABELS PRIVATE LIMITED -CHENNAI</v>
          </cell>
          <cell r="E1164">
            <v>1</v>
          </cell>
          <cell r="F1164">
            <v>1</v>
          </cell>
          <cell r="J1164">
            <v>0</v>
          </cell>
          <cell r="K1164">
            <v>0</v>
          </cell>
        </row>
        <row r="1165">
          <cell r="C1165" t="str">
            <v xml:space="preserve">                PHOENIX                       -TIRUPUR</v>
          </cell>
          <cell r="E1165">
            <v>10467</v>
          </cell>
          <cell r="I1165">
            <v>10467</v>
          </cell>
          <cell r="J1165">
            <v>0</v>
          </cell>
          <cell r="K1165">
            <v>10467</v>
          </cell>
        </row>
        <row r="1166">
          <cell r="C1166" t="str">
            <v xml:space="preserve">                PLAITEX                       -BANGALORE</v>
          </cell>
          <cell r="E1166">
            <v>80472</v>
          </cell>
          <cell r="I1166">
            <v>80472</v>
          </cell>
          <cell r="J1166">
            <v>0</v>
          </cell>
          <cell r="K1166">
            <v>80472</v>
          </cell>
        </row>
        <row r="1167">
          <cell r="C1167" t="str">
            <v xml:space="preserve">                PRAKASH LABELS PVT LTD        -BANGALORE</v>
          </cell>
          <cell r="E1167">
            <v>134943.79999999999</v>
          </cell>
          <cell r="I1167">
            <v>134943.79999999999</v>
          </cell>
          <cell r="J1167">
            <v>0</v>
          </cell>
          <cell r="K1167">
            <v>134943.79999999999</v>
          </cell>
        </row>
        <row r="1168">
          <cell r="C1168" t="str">
            <v xml:space="preserve">                PRASHANT PLASTICS             -MUMBAI</v>
          </cell>
          <cell r="F1168">
            <v>74181</v>
          </cell>
          <cell r="G1168">
            <v>74181</v>
          </cell>
          <cell r="J1168">
            <v>0</v>
          </cell>
          <cell r="K1168">
            <v>0</v>
          </cell>
        </row>
        <row r="1169">
          <cell r="C1169" t="str">
            <v xml:space="preserve">                PREMCO GLOBAL LTD.                                                                                  </v>
          </cell>
          <cell r="D1169">
            <v>2860</v>
          </cell>
          <cell r="H1169">
            <v>2860</v>
          </cell>
          <cell r="J1169">
            <v>-2860</v>
          </cell>
          <cell r="K1169">
            <v>-2860</v>
          </cell>
        </row>
        <row r="1170">
          <cell r="C1170" t="str">
            <v xml:space="preserve">                PRINTO DOCUMENT SERVICE PVT  LTD -CHENNAI</v>
          </cell>
          <cell r="E1170">
            <v>0.5</v>
          </cell>
          <cell r="F1170">
            <v>0.5</v>
          </cell>
          <cell r="J1170">
            <v>0</v>
          </cell>
          <cell r="K1170">
            <v>0</v>
          </cell>
        </row>
        <row r="1171">
          <cell r="C1171" t="str">
            <v xml:space="preserve">                PRIYESH LABELS                -MUMBAI</v>
          </cell>
          <cell r="F1171">
            <v>17519</v>
          </cell>
          <cell r="G1171">
            <v>17519</v>
          </cell>
          <cell r="J1171">
            <v>0</v>
          </cell>
          <cell r="K1171">
            <v>0</v>
          </cell>
        </row>
        <row r="1172">
          <cell r="C1172" t="str">
            <v xml:space="preserve">                PUSHTI CREATION               -MUMBAI</v>
          </cell>
          <cell r="F1172">
            <v>96775</v>
          </cell>
          <cell r="G1172">
            <v>96775</v>
          </cell>
          <cell r="J1172">
            <v>0</v>
          </cell>
          <cell r="K1172">
            <v>0</v>
          </cell>
        </row>
        <row r="1173">
          <cell r="C1173" t="str">
            <v xml:space="preserve">                Q BIRDS BRIADERS              -TIRUPPUR</v>
          </cell>
          <cell r="E1173">
            <v>4985</v>
          </cell>
          <cell r="I1173">
            <v>4985</v>
          </cell>
          <cell r="J1173">
            <v>0</v>
          </cell>
          <cell r="K1173">
            <v>4985</v>
          </cell>
        </row>
        <row r="1174">
          <cell r="C1174" t="str">
            <v xml:space="preserve">                QUALITY LABELS                -MUMBAI</v>
          </cell>
          <cell r="E1174">
            <v>17545</v>
          </cell>
          <cell r="I1174">
            <v>17545</v>
          </cell>
          <cell r="J1174">
            <v>0</v>
          </cell>
          <cell r="K1174">
            <v>17545</v>
          </cell>
        </row>
        <row r="1175">
          <cell r="C1175" t="str">
            <v xml:space="preserve">                QUENBY TRANSFERS (INDIA) PVT LTD. -BANAGLORE</v>
          </cell>
          <cell r="D1175">
            <v>3233</v>
          </cell>
          <cell r="F1175">
            <v>51802</v>
          </cell>
          <cell r="G1175">
            <v>127618</v>
          </cell>
          <cell r="I1175">
            <v>72583</v>
          </cell>
          <cell r="J1175">
            <v>0</v>
          </cell>
          <cell r="K1175">
            <v>72583</v>
          </cell>
        </row>
        <row r="1176">
          <cell r="C1176" t="str">
            <v xml:space="preserve">                RANGANATH GRAPHICS            -BANAGLORE</v>
          </cell>
          <cell r="F1176">
            <v>7273</v>
          </cell>
          <cell r="G1176">
            <v>33079.160000000003</v>
          </cell>
          <cell r="I1176">
            <v>25806.16</v>
          </cell>
          <cell r="J1176">
            <v>0</v>
          </cell>
          <cell r="K1176">
            <v>25806.16</v>
          </cell>
        </row>
        <row r="1177">
          <cell r="C1177" t="str">
            <v xml:space="preserve">                REGAL ELASTICS                -MUMBAI</v>
          </cell>
          <cell r="E1177">
            <v>1</v>
          </cell>
          <cell r="F1177">
            <v>1</v>
          </cell>
          <cell r="J1177">
            <v>0</v>
          </cell>
          <cell r="K1177">
            <v>0</v>
          </cell>
        </row>
        <row r="1178">
          <cell r="C1178" t="str">
            <v xml:space="preserve">                REX INDIA                     -MUMBAI</v>
          </cell>
          <cell r="E1178">
            <v>282658</v>
          </cell>
          <cell r="I1178">
            <v>282658</v>
          </cell>
          <cell r="J1178">
            <v>0</v>
          </cell>
          <cell r="K1178">
            <v>282658</v>
          </cell>
        </row>
        <row r="1179">
          <cell r="C1179" t="str">
            <v xml:space="preserve">                RITHUNA TEXTILES              -TIRUPUR</v>
          </cell>
          <cell r="E1179">
            <v>0.4</v>
          </cell>
          <cell r="F1179">
            <v>0.4</v>
          </cell>
          <cell r="J1179">
            <v>0</v>
          </cell>
          <cell r="K1179">
            <v>0</v>
          </cell>
        </row>
        <row r="1180">
          <cell r="C1180" t="str">
            <v xml:space="preserve">                ROYAL KRAFT                   -BANGALORE</v>
          </cell>
          <cell r="E1180">
            <v>122338</v>
          </cell>
          <cell r="I1180">
            <v>122338</v>
          </cell>
          <cell r="J1180">
            <v>0</v>
          </cell>
          <cell r="K1180">
            <v>122338</v>
          </cell>
        </row>
        <row r="1181">
          <cell r="C1181" t="str">
            <v xml:space="preserve">                ROYALTEXT                     -BANAGLORE</v>
          </cell>
          <cell r="G1181">
            <v>57120</v>
          </cell>
          <cell r="I1181">
            <v>57120</v>
          </cell>
          <cell r="J1181">
            <v>0</v>
          </cell>
          <cell r="K1181">
            <v>57120</v>
          </cell>
        </row>
        <row r="1182">
          <cell r="C1182" t="str">
            <v xml:space="preserve">                S R PRINTS                    -BANAGLORE</v>
          </cell>
          <cell r="E1182">
            <v>873020</v>
          </cell>
          <cell r="F1182">
            <v>307343</v>
          </cell>
          <cell r="G1182">
            <v>144193</v>
          </cell>
          <cell r="I1182">
            <v>709870</v>
          </cell>
          <cell r="J1182">
            <v>0</v>
          </cell>
          <cell r="K1182">
            <v>709870</v>
          </cell>
        </row>
        <row r="1183">
          <cell r="C1183" t="str">
            <v xml:space="preserve">                S S CORPORATION               -MUMBAI</v>
          </cell>
          <cell r="E1183">
            <v>146</v>
          </cell>
          <cell r="F1183">
            <v>146</v>
          </cell>
          <cell r="J1183">
            <v>0</v>
          </cell>
          <cell r="K1183">
            <v>0</v>
          </cell>
        </row>
        <row r="1184">
          <cell r="C1184" t="str">
            <v xml:space="preserve">                S.S. INDUSTRIES               -BANGALORE</v>
          </cell>
          <cell r="E1184">
            <v>147860.5</v>
          </cell>
          <cell r="I1184">
            <v>147860.5</v>
          </cell>
          <cell r="J1184">
            <v>0</v>
          </cell>
          <cell r="K1184">
            <v>147860.5</v>
          </cell>
        </row>
        <row r="1185">
          <cell r="C1185" t="str">
            <v xml:space="preserve">                SABAREE PACKS                 -TIRUPUR</v>
          </cell>
          <cell r="E1185">
            <v>56274</v>
          </cell>
          <cell r="F1185">
            <v>56274</v>
          </cell>
          <cell r="J1185">
            <v>0</v>
          </cell>
          <cell r="K1185">
            <v>0</v>
          </cell>
        </row>
        <row r="1186">
          <cell r="C1186" t="str">
            <v xml:space="preserve">                SAI DHURGA ENTERPRISES        -BANGALORE</v>
          </cell>
          <cell r="D1186">
            <v>14750</v>
          </cell>
          <cell r="H1186">
            <v>14750</v>
          </cell>
          <cell r="J1186">
            <v>-14750</v>
          </cell>
          <cell r="K1186">
            <v>-14750</v>
          </cell>
        </row>
        <row r="1187">
          <cell r="C1187" t="str">
            <v xml:space="preserve">                SAMITHA TRADING CO.           -BANAGLORE</v>
          </cell>
          <cell r="E1187">
            <v>504116.2</v>
          </cell>
          <cell r="F1187">
            <v>297075.20000000001</v>
          </cell>
          <cell r="G1187">
            <v>352878.64</v>
          </cell>
          <cell r="I1187">
            <v>559919.64</v>
          </cell>
          <cell r="J1187">
            <v>0</v>
          </cell>
          <cell r="K1187">
            <v>559919.64</v>
          </cell>
        </row>
        <row r="1188">
          <cell r="C1188" t="str">
            <v xml:space="preserve">                SANJAY IMPEX                  -BANGALORE</v>
          </cell>
          <cell r="E1188">
            <v>517</v>
          </cell>
          <cell r="F1188">
            <v>23342</v>
          </cell>
          <cell r="G1188">
            <v>23342</v>
          </cell>
          <cell r="I1188">
            <v>517</v>
          </cell>
          <cell r="J1188">
            <v>0</v>
          </cell>
          <cell r="K1188">
            <v>517</v>
          </cell>
        </row>
        <row r="1189">
          <cell r="C1189" t="str">
            <v xml:space="preserve">                SANJAY TRADING COMPANY        -MUMBAI</v>
          </cell>
          <cell r="F1189">
            <v>155155</v>
          </cell>
          <cell r="G1189">
            <v>157953</v>
          </cell>
          <cell r="I1189">
            <v>2798</v>
          </cell>
          <cell r="J1189">
            <v>0</v>
          </cell>
          <cell r="K1189">
            <v>2798</v>
          </cell>
        </row>
        <row r="1190">
          <cell r="C1190" t="str">
            <v xml:space="preserve">                SANTEX SPORTS                 -JALANDHAR</v>
          </cell>
          <cell r="D1190">
            <v>13570</v>
          </cell>
          <cell r="H1190">
            <v>13570</v>
          </cell>
          <cell r="J1190">
            <v>-13570</v>
          </cell>
          <cell r="K1190">
            <v>-13570</v>
          </cell>
        </row>
        <row r="1191">
          <cell r="C1191" t="str">
            <v xml:space="preserve">                SAWANT DYES &amp; CHEMICALS       -BANGALORE</v>
          </cell>
          <cell r="E1191">
            <v>92954.5</v>
          </cell>
          <cell r="I1191">
            <v>92954.5</v>
          </cell>
          <cell r="J1191">
            <v>0</v>
          </cell>
          <cell r="K1191">
            <v>92954.5</v>
          </cell>
        </row>
        <row r="1192">
          <cell r="C1192" t="str">
            <v xml:space="preserve">                SHARMAN UDYOG PVT LTD         -SONIPET</v>
          </cell>
          <cell r="E1192">
            <v>30197</v>
          </cell>
          <cell r="F1192">
            <v>83221</v>
          </cell>
          <cell r="G1192">
            <v>53024</v>
          </cell>
          <cell r="J1192">
            <v>0</v>
          </cell>
          <cell r="K1192">
            <v>0</v>
          </cell>
        </row>
        <row r="1193">
          <cell r="C1193" t="str">
            <v xml:space="preserve">                SHIVA POLY FAB                -LUDHIANA</v>
          </cell>
          <cell r="E1193">
            <v>388225</v>
          </cell>
          <cell r="F1193">
            <v>388225</v>
          </cell>
          <cell r="J1193">
            <v>0</v>
          </cell>
          <cell r="K1193">
            <v>0</v>
          </cell>
        </row>
        <row r="1194">
          <cell r="C1194" t="str">
            <v xml:space="preserve">                SHREE IMPEX                   -BANAGLORE</v>
          </cell>
          <cell r="E1194">
            <v>7560</v>
          </cell>
          <cell r="I1194">
            <v>7560</v>
          </cell>
          <cell r="J1194">
            <v>0</v>
          </cell>
          <cell r="K1194">
            <v>7560</v>
          </cell>
        </row>
        <row r="1195">
          <cell r="C1195" t="str">
            <v xml:space="preserve">                SHREE POLYPACKS               -BANGALORE</v>
          </cell>
          <cell r="E1195">
            <v>141482</v>
          </cell>
          <cell r="F1195">
            <v>442347</v>
          </cell>
          <cell r="G1195">
            <v>593956</v>
          </cell>
          <cell r="I1195">
            <v>293091</v>
          </cell>
          <cell r="J1195">
            <v>0</v>
          </cell>
          <cell r="K1195">
            <v>293091</v>
          </cell>
        </row>
        <row r="1196">
          <cell r="C1196" t="str">
            <v xml:space="preserve">                SHREEJI FASHION ACCESSORIES   -THANE</v>
          </cell>
          <cell r="E1196">
            <v>64106.5</v>
          </cell>
          <cell r="F1196">
            <v>229590</v>
          </cell>
          <cell r="G1196">
            <v>192383</v>
          </cell>
          <cell r="I1196">
            <v>26899.5</v>
          </cell>
          <cell r="J1196">
            <v>0</v>
          </cell>
          <cell r="K1196">
            <v>26899.5</v>
          </cell>
        </row>
        <row r="1197">
          <cell r="C1197" t="str">
            <v xml:space="preserve">                SHRI CHAKRA WEBBING CO.       -BANGALORE</v>
          </cell>
          <cell r="E1197">
            <v>1575</v>
          </cell>
          <cell r="I1197">
            <v>1575</v>
          </cell>
          <cell r="J1197">
            <v>0</v>
          </cell>
          <cell r="K1197">
            <v>1575</v>
          </cell>
        </row>
        <row r="1198">
          <cell r="C1198" t="str">
            <v xml:space="preserve">                SHRI SAI PAPER MART           -BANAGLORE</v>
          </cell>
          <cell r="E1198">
            <v>51800</v>
          </cell>
          <cell r="F1198">
            <v>206920</v>
          </cell>
          <cell r="G1198">
            <v>205240</v>
          </cell>
          <cell r="I1198">
            <v>50120</v>
          </cell>
          <cell r="J1198">
            <v>0</v>
          </cell>
          <cell r="K1198">
            <v>50120</v>
          </cell>
        </row>
        <row r="1199">
          <cell r="C1199" t="str">
            <v xml:space="preserve">                SRI AMMAN TAPES               -TIRUPUR</v>
          </cell>
          <cell r="E1199">
            <v>437135</v>
          </cell>
          <cell r="F1199">
            <v>367841</v>
          </cell>
          <cell r="G1199">
            <v>156299</v>
          </cell>
          <cell r="I1199">
            <v>225593</v>
          </cell>
          <cell r="J1199">
            <v>0</v>
          </cell>
          <cell r="K1199">
            <v>225593</v>
          </cell>
        </row>
        <row r="1200">
          <cell r="C1200" t="str">
            <v xml:space="preserve">                SRI BALAJI TRADERS            -BANAGLORE</v>
          </cell>
          <cell r="E1200">
            <v>4602</v>
          </cell>
          <cell r="G1200">
            <v>4602</v>
          </cell>
          <cell r="I1200">
            <v>9204</v>
          </cell>
          <cell r="J1200">
            <v>0</v>
          </cell>
          <cell r="K1200">
            <v>9204</v>
          </cell>
        </row>
        <row r="1201">
          <cell r="C1201" t="str">
            <v xml:space="preserve">                SRISHA INDUSTRIES             -BANAGLORE</v>
          </cell>
          <cell r="E1201">
            <v>117599</v>
          </cell>
          <cell r="F1201">
            <v>117599</v>
          </cell>
          <cell r="G1201">
            <v>115652</v>
          </cell>
          <cell r="I1201">
            <v>115652</v>
          </cell>
          <cell r="J1201">
            <v>0</v>
          </cell>
          <cell r="K1201">
            <v>115652</v>
          </cell>
        </row>
        <row r="1202">
          <cell r="C1202" t="str">
            <v xml:space="preserve">                SUMERU GRAPHICS               -BANAGLORE</v>
          </cell>
          <cell r="E1202">
            <v>74188.320000000007</v>
          </cell>
          <cell r="I1202">
            <v>74188.320000000007</v>
          </cell>
          <cell r="J1202">
            <v>0</v>
          </cell>
          <cell r="K1202">
            <v>74188.320000000007</v>
          </cell>
        </row>
        <row r="1203">
          <cell r="C1203" t="str">
            <v xml:space="preserve">                SUMUKH RIBBONS                -BANAGLORE</v>
          </cell>
          <cell r="E1203">
            <v>258126.5</v>
          </cell>
          <cell r="F1203">
            <v>2362</v>
          </cell>
          <cell r="G1203">
            <v>28350</v>
          </cell>
          <cell r="I1203">
            <v>284114.5</v>
          </cell>
          <cell r="J1203">
            <v>0</v>
          </cell>
          <cell r="K1203">
            <v>284114.5</v>
          </cell>
        </row>
        <row r="1204">
          <cell r="C1204" t="str">
            <v xml:space="preserve">                SWAN ENTERPRISES              -BANAGLORE</v>
          </cell>
          <cell r="E1204">
            <v>10148</v>
          </cell>
          <cell r="I1204">
            <v>10148</v>
          </cell>
          <cell r="J1204">
            <v>0</v>
          </cell>
          <cell r="K1204">
            <v>10148</v>
          </cell>
        </row>
        <row r="1205">
          <cell r="C1205" t="str">
            <v xml:space="preserve">                SWASTIK ENTERPRISES           -MUMBAI</v>
          </cell>
          <cell r="E1205">
            <v>579</v>
          </cell>
          <cell r="F1205">
            <v>579</v>
          </cell>
          <cell r="J1205">
            <v>0</v>
          </cell>
          <cell r="K1205">
            <v>0</v>
          </cell>
        </row>
        <row r="1206">
          <cell r="C1206" t="str">
            <v xml:space="preserve">                SYNPACK FLEXPACK PVT LTD      -BANAGLORE</v>
          </cell>
          <cell r="F1206">
            <v>99728</v>
          </cell>
          <cell r="G1206">
            <v>87438</v>
          </cell>
          <cell r="H1206">
            <v>12290</v>
          </cell>
          <cell r="J1206">
            <v>-12290</v>
          </cell>
          <cell r="K1206">
            <v>-12290</v>
          </cell>
        </row>
        <row r="1207">
          <cell r="C1207" t="str">
            <v xml:space="preserve">                TAG ID SOLUTIONS PRIVATE LIMITED					 -MUMBAI</v>
          </cell>
          <cell r="E1207">
            <v>26884</v>
          </cell>
          <cell r="I1207">
            <v>26884</v>
          </cell>
          <cell r="J1207">
            <v>0</v>
          </cell>
          <cell r="K1207">
            <v>26884</v>
          </cell>
        </row>
        <row r="1208">
          <cell r="C1208" t="str">
            <v xml:space="preserve">                TEXTRONICS DESIGN SYSTEMS PVT LTD                                                                   </v>
          </cell>
          <cell r="D1208">
            <v>1416</v>
          </cell>
          <cell r="H1208">
            <v>1416</v>
          </cell>
          <cell r="J1208">
            <v>-1416</v>
          </cell>
          <cell r="K1208">
            <v>-1416</v>
          </cell>
        </row>
        <row r="1209">
          <cell r="C1209" t="str">
            <v xml:space="preserve">                THANGAM GARMENT ACCESSORIES PVT LTD -CHENNAI</v>
          </cell>
          <cell r="E1209">
            <v>1</v>
          </cell>
          <cell r="F1209">
            <v>1</v>
          </cell>
          <cell r="J1209">
            <v>0</v>
          </cell>
          <cell r="K1209">
            <v>0</v>
          </cell>
        </row>
        <row r="1210">
          <cell r="C1210" t="str">
            <v xml:space="preserve">                TIRUPATI PRINT INDIA          -NEW DELHI</v>
          </cell>
          <cell r="E1210">
            <v>64411</v>
          </cell>
          <cell r="I1210">
            <v>64411</v>
          </cell>
          <cell r="J1210">
            <v>0</v>
          </cell>
          <cell r="K1210">
            <v>64411</v>
          </cell>
        </row>
        <row r="1211">
          <cell r="C1211" t="str">
            <v xml:space="preserve">                TOP LIGHT TRIMS PRIVATE LIMITED -TIRUPUR</v>
          </cell>
          <cell r="E1211">
            <v>364452.37</v>
          </cell>
          <cell r="F1211">
            <v>148923</v>
          </cell>
          <cell r="I1211">
            <v>215529.37</v>
          </cell>
          <cell r="J1211">
            <v>0</v>
          </cell>
          <cell r="K1211">
            <v>215529.37</v>
          </cell>
        </row>
        <row r="1212">
          <cell r="C1212" t="str">
            <v xml:space="preserve">                UNIQUE ENTERPRISES            -BANAGLORE</v>
          </cell>
          <cell r="E1212">
            <v>234</v>
          </cell>
          <cell r="F1212">
            <v>234</v>
          </cell>
          <cell r="J1212">
            <v>0</v>
          </cell>
          <cell r="K1212">
            <v>0</v>
          </cell>
        </row>
        <row r="1213">
          <cell r="C1213" t="str">
            <v xml:space="preserve">                UNIROYAL INDUSTRIES LTD       -PACHAKULA</v>
          </cell>
          <cell r="E1213">
            <v>1</v>
          </cell>
          <cell r="F1213">
            <v>1</v>
          </cell>
          <cell r="J1213">
            <v>0</v>
          </cell>
          <cell r="K1213">
            <v>0</v>
          </cell>
        </row>
        <row r="1214">
          <cell r="C1214" t="str">
            <v xml:space="preserve">                VIBGYOR TRIMS                 -CHENNAI</v>
          </cell>
          <cell r="E1214">
            <v>119976</v>
          </cell>
          <cell r="F1214">
            <v>99501</v>
          </cell>
          <cell r="G1214">
            <v>80007</v>
          </cell>
          <cell r="I1214">
            <v>100482</v>
          </cell>
          <cell r="J1214">
            <v>0</v>
          </cell>
          <cell r="K1214">
            <v>100482</v>
          </cell>
        </row>
        <row r="1215">
          <cell r="C1215" t="str">
            <v xml:space="preserve">                VINTEJ TRIMS                  -BANGLORE</v>
          </cell>
          <cell r="G1215">
            <v>9450</v>
          </cell>
          <cell r="I1215">
            <v>9450</v>
          </cell>
          <cell r="J1215">
            <v>0</v>
          </cell>
          <cell r="K1215">
            <v>9450</v>
          </cell>
        </row>
        <row r="1216">
          <cell r="C1216" t="str">
            <v xml:space="preserve">                VIVIDEAS SOLUTIONS PVT LTD    -AHMEDABAD</v>
          </cell>
          <cell r="F1216">
            <v>63689</v>
          </cell>
          <cell r="G1216">
            <v>63689</v>
          </cell>
          <cell r="J1216">
            <v>0</v>
          </cell>
          <cell r="K1216">
            <v>0</v>
          </cell>
        </row>
        <row r="1217">
          <cell r="C1217" t="str">
            <v xml:space="preserve">                VRB LABELS                    -NEW DELHI</v>
          </cell>
          <cell r="E1217">
            <v>2369</v>
          </cell>
          <cell r="I1217">
            <v>2369</v>
          </cell>
          <cell r="J1217">
            <v>0</v>
          </cell>
          <cell r="K1217">
            <v>2369</v>
          </cell>
        </row>
        <row r="1218">
          <cell r="C1218" t="str">
            <v xml:space="preserve">                WESTERN FASHION ACCESSORIES   -MUMBAI</v>
          </cell>
          <cell r="F1218">
            <v>9266</v>
          </cell>
          <cell r="G1218">
            <v>9266</v>
          </cell>
          <cell r="J1218">
            <v>0</v>
          </cell>
          <cell r="K1218">
            <v>0</v>
          </cell>
        </row>
        <row r="1219">
          <cell r="C1219" t="str">
            <v xml:space="preserve">                YASHRAJ INDUSTRIES            -MUMBAI</v>
          </cell>
          <cell r="E1219">
            <v>89</v>
          </cell>
          <cell r="F1219">
            <v>89</v>
          </cell>
          <cell r="J1219">
            <v>0</v>
          </cell>
          <cell r="K1219">
            <v>0</v>
          </cell>
        </row>
        <row r="1220">
          <cell r="C1220" t="str">
            <v xml:space="preserve">            FABRIC</v>
          </cell>
          <cell r="E1220">
            <v>50338617.920000002</v>
          </cell>
          <cell r="F1220">
            <v>56859961.049999997</v>
          </cell>
          <cell r="G1220">
            <v>49835293.630000003</v>
          </cell>
          <cell r="I1220">
            <v>43313950.5</v>
          </cell>
          <cell r="J1220">
            <v>0</v>
          </cell>
          <cell r="K1220">
            <v>43313950.5</v>
          </cell>
        </row>
        <row r="1221">
          <cell r="C1221" t="str">
            <v xml:space="preserve">                AARNAV FASHIONS LIMITED       -AHMEDABAD</v>
          </cell>
          <cell r="E1221">
            <v>1180.76</v>
          </cell>
          <cell r="I1221">
            <v>1180.76</v>
          </cell>
          <cell r="J1221">
            <v>0</v>
          </cell>
          <cell r="K1221">
            <v>1180.76</v>
          </cell>
        </row>
        <row r="1222">
          <cell r="C1222" t="str">
            <v xml:space="preserve">                ALFA INSTRUMENTS              -NEW DELHI</v>
          </cell>
          <cell r="E1222">
            <v>2950</v>
          </cell>
          <cell r="I1222">
            <v>2950</v>
          </cell>
          <cell r="J1222">
            <v>0</v>
          </cell>
          <cell r="K1222">
            <v>2950</v>
          </cell>
        </row>
        <row r="1223">
          <cell r="C1223" t="str">
            <v xml:space="preserve">                ALOK INDUSTRIES LIMITED       -VAPI</v>
          </cell>
          <cell r="E1223">
            <v>8017</v>
          </cell>
          <cell r="I1223">
            <v>8017</v>
          </cell>
          <cell r="J1223">
            <v>0</v>
          </cell>
          <cell r="K1223">
            <v>8017</v>
          </cell>
        </row>
        <row r="1224">
          <cell r="C1224" t="str">
            <v xml:space="preserve">                APPAREL  LINING &amp;TEXTILES  PVT  LTD -BANGALORE</v>
          </cell>
          <cell r="E1224">
            <v>2417331.7999999998</v>
          </cell>
          <cell r="F1224">
            <v>875280</v>
          </cell>
          <cell r="G1224">
            <v>12320</v>
          </cell>
          <cell r="I1224">
            <v>1554371.8</v>
          </cell>
          <cell r="J1224">
            <v>0</v>
          </cell>
          <cell r="K1224">
            <v>1554371.8</v>
          </cell>
        </row>
        <row r="1225">
          <cell r="C1225" t="str">
            <v xml:space="preserve">                APT KNITS                     -LUDHIANA</v>
          </cell>
          <cell r="E1225">
            <v>4363</v>
          </cell>
          <cell r="F1225">
            <v>4363</v>
          </cell>
          <cell r="G1225">
            <v>1740</v>
          </cell>
          <cell r="I1225">
            <v>1740</v>
          </cell>
          <cell r="J1225">
            <v>0</v>
          </cell>
          <cell r="K1225">
            <v>1740</v>
          </cell>
        </row>
        <row r="1226">
          <cell r="C1226" t="str">
            <v xml:space="preserve">                ARIHANT SYNTEX                -AHMEDABAD</v>
          </cell>
          <cell r="E1226">
            <v>5930</v>
          </cell>
          <cell r="I1226">
            <v>5930</v>
          </cell>
          <cell r="J1226">
            <v>0</v>
          </cell>
          <cell r="K1226">
            <v>5930</v>
          </cell>
        </row>
        <row r="1227">
          <cell r="C1227" t="str">
            <v xml:space="preserve">                ARTHANARI LOOM CENTRE (TEXTILE) PVT. LTD. -SALEM</v>
          </cell>
          <cell r="E1227">
            <v>12679</v>
          </cell>
          <cell r="I1227">
            <v>12679</v>
          </cell>
          <cell r="J1227">
            <v>0</v>
          </cell>
          <cell r="K1227">
            <v>12679</v>
          </cell>
        </row>
        <row r="1228">
          <cell r="C1228" t="str">
            <v xml:space="preserve">                ARVIND LIMITED  (DENIM DIVISION) -AHMEDABAD</v>
          </cell>
          <cell r="E1228">
            <v>9450</v>
          </cell>
          <cell r="I1228">
            <v>9450</v>
          </cell>
          <cell r="J1228">
            <v>0</v>
          </cell>
          <cell r="K1228">
            <v>9450</v>
          </cell>
        </row>
        <row r="1229">
          <cell r="C1229" t="str">
            <v xml:space="preserve">                ASERA SALES CORPORATION       -BANGALORE</v>
          </cell>
          <cell r="E1229">
            <v>193436</v>
          </cell>
          <cell r="F1229">
            <v>193436</v>
          </cell>
          <cell r="G1229">
            <v>307100</v>
          </cell>
          <cell r="I1229">
            <v>307100</v>
          </cell>
          <cell r="J1229">
            <v>0</v>
          </cell>
          <cell r="K1229">
            <v>307100</v>
          </cell>
        </row>
        <row r="1230">
          <cell r="C1230" t="str">
            <v xml:space="preserve">                ASHIMA LTD                    -AHMEDABAD</v>
          </cell>
          <cell r="E1230">
            <v>3825062.5</v>
          </cell>
          <cell r="F1230">
            <v>5161505</v>
          </cell>
          <cell r="G1230">
            <v>1950539.8</v>
          </cell>
          <cell r="I1230">
            <v>614097.30000000005</v>
          </cell>
          <cell r="J1230">
            <v>0</v>
          </cell>
          <cell r="K1230">
            <v>614097.30000000005</v>
          </cell>
        </row>
        <row r="1231">
          <cell r="C1231" t="str">
            <v xml:space="preserve">                ASHVIRA FASHIONS PVT .LTD.    -MUMBAI</v>
          </cell>
          <cell r="E1231">
            <v>459240</v>
          </cell>
          <cell r="F1231">
            <v>512216</v>
          </cell>
          <cell r="G1231">
            <v>16901</v>
          </cell>
          <cell r="H1231">
            <v>36075</v>
          </cell>
          <cell r="J1231">
            <v>-36075</v>
          </cell>
          <cell r="K1231">
            <v>-36075</v>
          </cell>
        </row>
        <row r="1232">
          <cell r="C1232" t="str">
            <v xml:space="preserve">                ASLEE COTS ( A UNIT OF ASHVIRA INDUSTRIES LLP) -MUMBAI</v>
          </cell>
          <cell r="D1232">
            <v>8704</v>
          </cell>
          <cell r="H1232">
            <v>8704</v>
          </cell>
          <cell r="J1232">
            <v>-8704</v>
          </cell>
          <cell r="K1232">
            <v>-8704</v>
          </cell>
        </row>
        <row r="1233">
          <cell r="C1233" t="str">
            <v xml:space="preserve">                AURO TEXTILES(A UNIT OF VARDHMAN TEXTIL -SOLAN</v>
          </cell>
          <cell r="E1233">
            <v>10533.88</v>
          </cell>
          <cell r="I1233">
            <v>10533.88</v>
          </cell>
          <cell r="J1233">
            <v>0</v>
          </cell>
          <cell r="K1233">
            <v>10533.88</v>
          </cell>
        </row>
        <row r="1234">
          <cell r="C1234" t="str">
            <v xml:space="preserve">                BALAR IMPEX PRIVATE LIMITED   -BANAGLORE</v>
          </cell>
          <cell r="G1234">
            <v>536486</v>
          </cell>
          <cell r="I1234">
            <v>536486</v>
          </cell>
          <cell r="J1234">
            <v>0</v>
          </cell>
          <cell r="K1234">
            <v>536486</v>
          </cell>
        </row>
        <row r="1235">
          <cell r="C1235" t="str">
            <v xml:space="preserve">                BANSWARA SYNTEX LIMITED       -JAIPUR</v>
          </cell>
          <cell r="E1235">
            <v>8295</v>
          </cell>
          <cell r="I1235">
            <v>8295</v>
          </cell>
          <cell r="J1235">
            <v>0</v>
          </cell>
          <cell r="K1235">
            <v>8295</v>
          </cell>
        </row>
        <row r="1236">
          <cell r="C1236" t="str">
            <v xml:space="preserve">                BHAGSONS                      -LUDHIANA</v>
          </cell>
          <cell r="E1236">
            <v>1365</v>
          </cell>
          <cell r="I1236">
            <v>1365</v>
          </cell>
          <cell r="J1236">
            <v>0</v>
          </cell>
          <cell r="K1236">
            <v>1365</v>
          </cell>
        </row>
        <row r="1237">
          <cell r="C1237" t="str">
            <v xml:space="preserve">                BHAGWAN ENTERPRISES TEXTILES PVT LTD -MUMBAI</v>
          </cell>
          <cell r="E1237">
            <v>15300</v>
          </cell>
          <cell r="I1237">
            <v>15300</v>
          </cell>
          <cell r="J1237">
            <v>0</v>
          </cell>
          <cell r="K1237">
            <v>15300</v>
          </cell>
        </row>
        <row r="1238">
          <cell r="C1238" t="str">
            <v xml:space="preserve">                BHAGWAN FABRICS               -MUMBAI</v>
          </cell>
          <cell r="E1238">
            <v>9128</v>
          </cell>
          <cell r="I1238">
            <v>9128</v>
          </cell>
          <cell r="J1238">
            <v>0</v>
          </cell>
          <cell r="K1238">
            <v>9128</v>
          </cell>
        </row>
        <row r="1239">
          <cell r="C1239" t="str">
            <v xml:space="preserve">                BRFL TEXTILES PRIVATE LIMITED -MUMBAI</v>
          </cell>
          <cell r="D1239">
            <v>30008</v>
          </cell>
          <cell r="H1239">
            <v>30008</v>
          </cell>
          <cell r="J1239">
            <v>-30008</v>
          </cell>
          <cell r="K1239">
            <v>-30008</v>
          </cell>
        </row>
        <row r="1240">
          <cell r="C1240" t="str">
            <v xml:space="preserve">                C MOHAN FABRICS PRIVATE LIMITED -LUDHIANA</v>
          </cell>
          <cell r="G1240">
            <v>11385</v>
          </cell>
          <cell r="I1240">
            <v>11385</v>
          </cell>
          <cell r="J1240">
            <v>0</v>
          </cell>
          <cell r="K1240">
            <v>11385</v>
          </cell>
        </row>
        <row r="1241">
          <cell r="C1241" t="str">
            <v xml:space="preserve">                D BADAMI FASHION CONNECTION LLP -MUMBAI</v>
          </cell>
          <cell r="G1241">
            <v>3508</v>
          </cell>
          <cell r="I1241">
            <v>3508</v>
          </cell>
          <cell r="J1241">
            <v>0</v>
          </cell>
          <cell r="K1241">
            <v>3508</v>
          </cell>
        </row>
        <row r="1242">
          <cell r="C1242" t="str">
            <v xml:space="preserve">                D.S.INTERNATIONAL             -NEW DELHI</v>
          </cell>
          <cell r="E1242">
            <v>257823</v>
          </cell>
          <cell r="I1242">
            <v>257823</v>
          </cell>
          <cell r="J1242">
            <v>0</v>
          </cell>
          <cell r="K1242">
            <v>257823</v>
          </cell>
        </row>
        <row r="1243">
          <cell r="C1243" t="str">
            <v xml:space="preserve">                DAMAN TEXTILES                -LUDHIANA</v>
          </cell>
          <cell r="E1243">
            <v>5126410.41</v>
          </cell>
          <cell r="F1243">
            <v>500000</v>
          </cell>
          <cell r="G1243">
            <v>58016</v>
          </cell>
          <cell r="I1243">
            <v>4684426.41</v>
          </cell>
          <cell r="J1243">
            <v>0</v>
          </cell>
          <cell r="K1243">
            <v>4684426.41</v>
          </cell>
        </row>
        <row r="1244">
          <cell r="C1244" t="str">
            <v xml:space="preserve">                DHINGAR SILK MILLS PVT LTD    -BHIWANDI</v>
          </cell>
          <cell r="G1244">
            <v>15483</v>
          </cell>
          <cell r="I1244">
            <v>15483</v>
          </cell>
          <cell r="J1244">
            <v>0</v>
          </cell>
          <cell r="K1244">
            <v>15483</v>
          </cell>
        </row>
        <row r="1245">
          <cell r="C1245" t="str">
            <v xml:space="preserve">                DINESH EXPORTS PRIVATE LIMITED -CHENNAI</v>
          </cell>
          <cell r="E1245">
            <v>141580</v>
          </cell>
          <cell r="I1245">
            <v>141580</v>
          </cell>
          <cell r="J1245">
            <v>0</v>
          </cell>
          <cell r="K1245">
            <v>141580</v>
          </cell>
        </row>
        <row r="1246">
          <cell r="C1246" t="str">
            <v xml:space="preserve">                DM FASHIONS                   -LUDHIANA</v>
          </cell>
          <cell r="D1246">
            <v>1621</v>
          </cell>
          <cell r="H1246">
            <v>1621</v>
          </cell>
          <cell r="J1246">
            <v>-1621</v>
          </cell>
          <cell r="K1246">
            <v>-1621</v>
          </cell>
        </row>
        <row r="1247">
          <cell r="C1247" t="str">
            <v xml:space="preserve">                DONEAR INDUTRIES LTD          -SURAT</v>
          </cell>
          <cell r="D1247">
            <v>4830</v>
          </cell>
          <cell r="H1247">
            <v>4830</v>
          </cell>
          <cell r="J1247">
            <v>-4830</v>
          </cell>
          <cell r="K1247">
            <v>-4830</v>
          </cell>
        </row>
        <row r="1248">
          <cell r="C1248" t="str">
            <v xml:space="preserve">                EURO SUITS MANUFACTURING CO PVT LTD -BANAGLORE</v>
          </cell>
          <cell r="E1248">
            <v>1</v>
          </cell>
          <cell r="F1248">
            <v>1</v>
          </cell>
          <cell r="J1248">
            <v>0</v>
          </cell>
          <cell r="K1248">
            <v>0</v>
          </cell>
        </row>
        <row r="1249">
          <cell r="C1249" t="str">
            <v xml:space="preserve">                EXCLUSIVE OVERSEAS P LTD      -BANGALORE</v>
          </cell>
          <cell r="E1249">
            <v>1169894</v>
          </cell>
          <cell r="F1249">
            <v>463494</v>
          </cell>
          <cell r="G1249">
            <v>35885.199999999997</v>
          </cell>
          <cell r="I1249">
            <v>742285.2</v>
          </cell>
          <cell r="J1249">
            <v>0</v>
          </cell>
          <cell r="K1249">
            <v>742285.2</v>
          </cell>
        </row>
        <row r="1250">
          <cell r="C1250" t="str">
            <v xml:space="preserve">                FAIR FAX EXPORTS PVT LTD      -NOIDA</v>
          </cell>
          <cell r="D1250">
            <v>796796</v>
          </cell>
          <cell r="G1250">
            <v>607</v>
          </cell>
          <cell r="H1250">
            <v>796189</v>
          </cell>
          <cell r="J1250">
            <v>-796189</v>
          </cell>
          <cell r="K1250">
            <v>-796189</v>
          </cell>
        </row>
        <row r="1251">
          <cell r="C1251" t="str">
            <v xml:space="preserve">                FORMAL CLOTHING COMPANY       -BANAGLORE</v>
          </cell>
          <cell r="D1251">
            <v>5443</v>
          </cell>
          <cell r="H1251">
            <v>5443</v>
          </cell>
          <cell r="J1251">
            <v>-5443</v>
          </cell>
          <cell r="K1251">
            <v>-5443</v>
          </cell>
        </row>
        <row r="1252">
          <cell r="C1252" t="str">
            <v xml:space="preserve">                GOODWEAR FASHIONS PRIVATE LIMITED -GURUGRAM</v>
          </cell>
          <cell r="E1252">
            <v>76864</v>
          </cell>
          <cell r="F1252">
            <v>76864</v>
          </cell>
          <cell r="J1252">
            <v>0</v>
          </cell>
          <cell r="K1252">
            <v>0</v>
          </cell>
        </row>
        <row r="1253">
          <cell r="C1253" t="str">
            <v xml:space="preserve">                GOPI SYNTHETICS PVT LTD.      -AHMEDABAD</v>
          </cell>
          <cell r="D1253">
            <v>1600</v>
          </cell>
          <cell r="H1253">
            <v>1600</v>
          </cell>
          <cell r="J1253">
            <v>-1600</v>
          </cell>
          <cell r="K1253">
            <v>-1600</v>
          </cell>
        </row>
        <row r="1254">
          <cell r="C1254" t="str">
            <v xml:space="preserve">                GRAPES FABRICS PVT LTD        -AHMEDABAD</v>
          </cell>
          <cell r="D1254">
            <v>4171</v>
          </cell>
          <cell r="H1254">
            <v>4171</v>
          </cell>
          <cell r="J1254">
            <v>-4171</v>
          </cell>
          <cell r="K1254">
            <v>-4171</v>
          </cell>
        </row>
        <row r="1255">
          <cell r="C1255" t="str">
            <v xml:space="preserve">                GREATEX SYNTHETICS (P) LTD    -GHAZIABAD</v>
          </cell>
          <cell r="F1255">
            <v>6955</v>
          </cell>
          <cell r="G1255">
            <v>94701</v>
          </cell>
          <cell r="I1255">
            <v>87746</v>
          </cell>
          <cell r="J1255">
            <v>0</v>
          </cell>
          <cell r="K1255">
            <v>87746</v>
          </cell>
        </row>
        <row r="1256">
          <cell r="C1256" t="str">
            <v xml:space="preserve">                GUNIAA                                                                                              </v>
          </cell>
          <cell r="E1256">
            <v>1260</v>
          </cell>
          <cell r="F1256">
            <v>3150</v>
          </cell>
          <cell r="G1256">
            <v>3150</v>
          </cell>
          <cell r="I1256">
            <v>1260</v>
          </cell>
          <cell r="J1256">
            <v>0</v>
          </cell>
          <cell r="K1256">
            <v>1260</v>
          </cell>
        </row>
        <row r="1257">
          <cell r="C1257" t="str">
            <v xml:space="preserve">                HONGKONG TROPICAL LIMITED     -KOWLOON</v>
          </cell>
          <cell r="E1257">
            <v>264137.44</v>
          </cell>
          <cell r="I1257">
            <v>264137.44</v>
          </cell>
          <cell r="J1257">
            <v>0</v>
          </cell>
          <cell r="K1257">
            <v>264137.44</v>
          </cell>
        </row>
        <row r="1258">
          <cell r="C1258" t="str">
            <v xml:space="preserve">                INDIGO MULTIFAB PVT LTD       -NEW DELHI</v>
          </cell>
          <cell r="E1258">
            <v>525</v>
          </cell>
          <cell r="I1258">
            <v>525</v>
          </cell>
          <cell r="J1258">
            <v>0</v>
          </cell>
          <cell r="K1258">
            <v>525</v>
          </cell>
        </row>
        <row r="1259">
          <cell r="C1259" t="str">
            <v xml:space="preserve">                ISA INTERFAB                  -BANGALORE</v>
          </cell>
          <cell r="E1259">
            <v>353659</v>
          </cell>
          <cell r="G1259">
            <v>593712</v>
          </cell>
          <cell r="I1259">
            <v>947371</v>
          </cell>
          <cell r="J1259">
            <v>0</v>
          </cell>
          <cell r="K1259">
            <v>947371</v>
          </cell>
        </row>
        <row r="1260">
          <cell r="C1260" t="str">
            <v xml:space="preserve">                JAIN CORD INDUSTRIES PVT LTD - UTTAR PRADESH -MATHURA</v>
          </cell>
          <cell r="D1260">
            <v>72131</v>
          </cell>
          <cell r="H1260">
            <v>72131</v>
          </cell>
          <cell r="J1260">
            <v>-72131</v>
          </cell>
          <cell r="K1260">
            <v>-72131</v>
          </cell>
        </row>
        <row r="1261">
          <cell r="C1261" t="str">
            <v xml:space="preserve">                JAIN IMPEX                    -CHENNAI</v>
          </cell>
          <cell r="E1261">
            <v>337036</v>
          </cell>
          <cell r="F1261">
            <v>337666</v>
          </cell>
          <cell r="G1261">
            <v>182910</v>
          </cell>
          <cell r="I1261">
            <v>182280</v>
          </cell>
          <cell r="J1261">
            <v>0</v>
          </cell>
          <cell r="K1261">
            <v>182280</v>
          </cell>
        </row>
        <row r="1262">
          <cell r="C1262" t="str">
            <v xml:space="preserve">                JAINCORD INDUSTRIES PVT LTD   -GURGOAN</v>
          </cell>
          <cell r="E1262">
            <v>68426</v>
          </cell>
          <cell r="I1262">
            <v>68426</v>
          </cell>
          <cell r="J1262">
            <v>0</v>
          </cell>
          <cell r="K1262">
            <v>68426</v>
          </cell>
        </row>
        <row r="1263">
          <cell r="C1263" t="str">
            <v xml:space="preserve">                JASKIRAT TEXTILES             -LUDHIANA</v>
          </cell>
          <cell r="E1263">
            <v>1586851</v>
          </cell>
          <cell r="G1263">
            <v>3497</v>
          </cell>
          <cell r="I1263">
            <v>1590348</v>
          </cell>
          <cell r="J1263">
            <v>0</v>
          </cell>
          <cell r="K1263">
            <v>1590348</v>
          </cell>
        </row>
        <row r="1264">
          <cell r="C1264" t="str">
            <v xml:space="preserve">                JCT LIMITED                   -PHAGWARA</v>
          </cell>
          <cell r="D1264">
            <v>69085.789999999994</v>
          </cell>
          <cell r="H1264">
            <v>69085.789999999994</v>
          </cell>
          <cell r="J1264">
            <v>-69085.789999999994</v>
          </cell>
          <cell r="K1264">
            <v>-69085.789999999994</v>
          </cell>
        </row>
        <row r="1265">
          <cell r="C1265" t="str">
            <v xml:space="preserve">                KANNAV INTERNATIONAL          -LUDHIANA</v>
          </cell>
          <cell r="E1265">
            <v>4071530</v>
          </cell>
          <cell r="F1265">
            <v>1200000</v>
          </cell>
          <cell r="I1265">
            <v>2871530</v>
          </cell>
          <cell r="J1265">
            <v>0</v>
          </cell>
          <cell r="K1265">
            <v>2871530</v>
          </cell>
        </row>
        <row r="1266">
          <cell r="C1266" t="str">
            <v xml:space="preserve">                KARLE &amp; COMPANY               -BANGALORE</v>
          </cell>
          <cell r="D1266">
            <v>80395</v>
          </cell>
          <cell r="H1266">
            <v>80395</v>
          </cell>
          <cell r="J1266">
            <v>-80395</v>
          </cell>
          <cell r="K1266">
            <v>-80395</v>
          </cell>
        </row>
        <row r="1267">
          <cell r="C1267" t="str">
            <v xml:space="preserve">                KAY JAIN PROCESSORS           -LUDHIANA</v>
          </cell>
          <cell r="G1267">
            <v>8201.0300000000007</v>
          </cell>
          <cell r="I1267">
            <v>8201.0300000000007</v>
          </cell>
          <cell r="J1267">
            <v>0</v>
          </cell>
          <cell r="K1267">
            <v>8201.0300000000007</v>
          </cell>
        </row>
        <row r="1268">
          <cell r="C1268" t="str">
            <v xml:space="preserve">                KG DENIM LIMITED              -COIMBATORE</v>
          </cell>
          <cell r="E1268">
            <v>2188593</v>
          </cell>
          <cell r="F1268">
            <v>2230631</v>
          </cell>
          <cell r="G1268">
            <v>473</v>
          </cell>
          <cell r="H1268">
            <v>41565</v>
          </cell>
          <cell r="J1268">
            <v>-41565</v>
          </cell>
          <cell r="K1268">
            <v>-41565</v>
          </cell>
        </row>
        <row r="1269">
          <cell r="C1269" t="str">
            <v xml:space="preserve">                KHAWAISH CREATIONS            -LUDHIANA</v>
          </cell>
          <cell r="D1269">
            <v>34000</v>
          </cell>
          <cell r="H1269">
            <v>34000</v>
          </cell>
          <cell r="J1269">
            <v>-34000</v>
          </cell>
          <cell r="K1269">
            <v>-34000</v>
          </cell>
        </row>
        <row r="1270">
          <cell r="C1270" t="str">
            <v xml:space="preserve">                KRIVI ENERGY PVT LTD ( KRIVI TEX ) -MUMBAI</v>
          </cell>
          <cell r="E1270">
            <v>44779</v>
          </cell>
          <cell r="F1270">
            <v>157449</v>
          </cell>
          <cell r="G1270">
            <v>701503</v>
          </cell>
          <cell r="I1270">
            <v>588833</v>
          </cell>
          <cell r="J1270">
            <v>0</v>
          </cell>
          <cell r="K1270">
            <v>588833</v>
          </cell>
        </row>
        <row r="1271">
          <cell r="C1271" t="str">
            <v xml:space="preserve">                KUDU KNIT PROCESS PVT LTD     -LUDHIANA</v>
          </cell>
          <cell r="D1271">
            <v>47775</v>
          </cell>
          <cell r="F1271">
            <v>31314</v>
          </cell>
          <cell r="G1271">
            <v>24870</v>
          </cell>
          <cell r="H1271">
            <v>54219</v>
          </cell>
          <cell r="J1271">
            <v>-54219</v>
          </cell>
          <cell r="K1271">
            <v>-54219</v>
          </cell>
        </row>
        <row r="1272">
          <cell r="C1272" t="str">
            <v xml:space="preserve">                M H FABRICS                   -MUMBAI</v>
          </cell>
          <cell r="E1272">
            <v>130139</v>
          </cell>
          <cell r="I1272">
            <v>130139</v>
          </cell>
          <cell r="J1272">
            <v>0</v>
          </cell>
          <cell r="K1272">
            <v>130139</v>
          </cell>
        </row>
        <row r="1273">
          <cell r="C1273" t="str">
            <v xml:space="preserve">                M M FABRICS SOURCING LLP      -BELLARY</v>
          </cell>
          <cell r="D1273">
            <v>2594</v>
          </cell>
          <cell r="H1273">
            <v>2594</v>
          </cell>
          <cell r="J1273">
            <v>-2594</v>
          </cell>
          <cell r="K1273">
            <v>-2594</v>
          </cell>
        </row>
        <row r="1274">
          <cell r="C1274" t="str">
            <v xml:space="preserve">                M.M.EXPORTS                   -ICHALKARANJ</v>
          </cell>
          <cell r="E1274">
            <v>700191</v>
          </cell>
          <cell r="F1274">
            <v>1134685</v>
          </cell>
          <cell r="G1274">
            <v>436295</v>
          </cell>
          <cell r="I1274">
            <v>1801</v>
          </cell>
          <cell r="J1274">
            <v>0</v>
          </cell>
          <cell r="K1274">
            <v>1801</v>
          </cell>
        </row>
        <row r="1275">
          <cell r="C1275" t="str">
            <v xml:space="preserve">                MAHASHAKTHI TEXTILE INDIA     -BANGALORE</v>
          </cell>
          <cell r="E1275">
            <v>755156</v>
          </cell>
          <cell r="F1275">
            <v>4032</v>
          </cell>
          <cell r="G1275">
            <v>219160</v>
          </cell>
          <cell r="I1275">
            <v>970284</v>
          </cell>
          <cell r="J1275">
            <v>0</v>
          </cell>
          <cell r="K1275">
            <v>970284</v>
          </cell>
        </row>
        <row r="1276">
          <cell r="C1276" t="str">
            <v xml:space="preserve">                MANALI MILLS (INDIA)          -MUMBAI</v>
          </cell>
          <cell r="E1276">
            <v>614994</v>
          </cell>
          <cell r="F1276">
            <v>390909</v>
          </cell>
          <cell r="G1276">
            <v>1742709</v>
          </cell>
          <cell r="I1276">
            <v>1966794</v>
          </cell>
          <cell r="J1276">
            <v>0</v>
          </cell>
          <cell r="K1276">
            <v>1966794</v>
          </cell>
        </row>
        <row r="1277">
          <cell r="C1277" t="str">
            <v xml:space="preserve">                MANJOT TRADING COMPANY        -LUDHIANA</v>
          </cell>
          <cell r="E1277">
            <v>13125</v>
          </cell>
          <cell r="I1277">
            <v>13125</v>
          </cell>
          <cell r="J1277">
            <v>0</v>
          </cell>
          <cell r="K1277">
            <v>13125</v>
          </cell>
        </row>
        <row r="1278">
          <cell r="C1278" t="str">
            <v xml:space="preserve">                MARUTHI KNITTERSS             -TIRUPUR</v>
          </cell>
          <cell r="E1278">
            <v>1975431</v>
          </cell>
          <cell r="F1278">
            <v>2775912</v>
          </cell>
          <cell r="G1278">
            <v>1953539.85</v>
          </cell>
          <cell r="I1278">
            <v>1153058.8500000001</v>
          </cell>
          <cell r="J1278">
            <v>0</v>
          </cell>
          <cell r="K1278">
            <v>1153058.8500000001</v>
          </cell>
        </row>
        <row r="1279">
          <cell r="C1279" t="str">
            <v xml:space="preserve">                MAYKA LIFESTYLE               -MUMBAI</v>
          </cell>
          <cell r="E1279">
            <v>27001</v>
          </cell>
          <cell r="F1279">
            <v>55876</v>
          </cell>
          <cell r="H1279">
            <v>28875</v>
          </cell>
          <cell r="J1279">
            <v>-28875</v>
          </cell>
          <cell r="K1279">
            <v>-28875</v>
          </cell>
        </row>
        <row r="1280">
          <cell r="C1280" t="str">
            <v xml:space="preserve">                MAYONN CLOTHINGS              -TIRUCHENGODE</v>
          </cell>
          <cell r="D1280">
            <v>9963</v>
          </cell>
          <cell r="H1280">
            <v>9963</v>
          </cell>
          <cell r="J1280">
            <v>-9963</v>
          </cell>
          <cell r="K1280">
            <v>-9963</v>
          </cell>
        </row>
        <row r="1281">
          <cell r="C1281" t="str">
            <v xml:space="preserve">                MOHATA FABRICS                -ICHALKARANJ</v>
          </cell>
          <cell r="E1281">
            <v>13504</v>
          </cell>
          <cell r="I1281">
            <v>13504</v>
          </cell>
          <cell r="J1281">
            <v>0</v>
          </cell>
          <cell r="K1281">
            <v>13504</v>
          </cell>
        </row>
        <row r="1282">
          <cell r="C1282" t="str">
            <v xml:space="preserve">                NAHAR INDUSTRIAL ENTERPRISES LTD -AMBALA</v>
          </cell>
          <cell r="E1282">
            <v>1147092</v>
          </cell>
          <cell r="F1282">
            <v>11713402.050000001</v>
          </cell>
          <cell r="G1282">
            <v>11161601.050000001</v>
          </cell>
          <cell r="I1282">
            <v>595291</v>
          </cell>
          <cell r="J1282">
            <v>0</v>
          </cell>
          <cell r="K1282">
            <v>595291</v>
          </cell>
        </row>
        <row r="1283">
          <cell r="C1283" t="str">
            <v xml:space="preserve">                NASSA TAIPEI TEXTILE MILLS LTD.                                                                     </v>
          </cell>
          <cell r="G1283">
            <v>4781</v>
          </cell>
          <cell r="I1283">
            <v>4781</v>
          </cell>
          <cell r="J1283">
            <v>0</v>
          </cell>
          <cell r="K1283">
            <v>4781</v>
          </cell>
        </row>
        <row r="1284">
          <cell r="C1284" t="str">
            <v xml:space="preserve">                NAVYUG LAMINATES              -LUDHIANA</v>
          </cell>
          <cell r="D1284">
            <v>4038</v>
          </cell>
          <cell r="H1284">
            <v>4038</v>
          </cell>
          <cell r="J1284">
            <v>-4038</v>
          </cell>
          <cell r="K1284">
            <v>-4038</v>
          </cell>
        </row>
        <row r="1285">
          <cell r="C1285" t="str">
            <v xml:space="preserve">                NIKKU RAM &amp; CO.               -NEW DELHI</v>
          </cell>
          <cell r="E1285">
            <v>366671</v>
          </cell>
          <cell r="F1285">
            <v>366671</v>
          </cell>
          <cell r="J1285">
            <v>0</v>
          </cell>
          <cell r="K1285">
            <v>0</v>
          </cell>
        </row>
        <row r="1286">
          <cell r="C1286" t="str">
            <v xml:space="preserve">                NITIN SPINNERS LTD.           -KOTA</v>
          </cell>
          <cell r="E1286">
            <v>1907929.92</v>
          </cell>
          <cell r="F1286">
            <v>15139246</v>
          </cell>
          <cell r="G1286">
            <v>15647731</v>
          </cell>
          <cell r="I1286">
            <v>2416414.92</v>
          </cell>
          <cell r="J1286">
            <v>0</v>
          </cell>
          <cell r="K1286">
            <v>2416414.92</v>
          </cell>
        </row>
        <row r="1287">
          <cell r="C1287" t="str">
            <v xml:space="preserve">                NV INTERNATIONAL              -LUDHIANA</v>
          </cell>
          <cell r="E1287">
            <v>785062.5</v>
          </cell>
          <cell r="F1287">
            <v>300000</v>
          </cell>
          <cell r="G1287">
            <v>6338234.0300000003</v>
          </cell>
          <cell r="I1287">
            <v>6823296.5300000003</v>
          </cell>
          <cell r="J1287">
            <v>0</v>
          </cell>
          <cell r="K1287">
            <v>6823296.5300000003</v>
          </cell>
        </row>
        <row r="1288">
          <cell r="C1288" t="str">
            <v xml:space="preserve">                OLIVE TEX SILK MILLS PRIVATE LIMITED -MUMBAI</v>
          </cell>
          <cell r="E1288">
            <v>98713</v>
          </cell>
          <cell r="F1288">
            <v>98713</v>
          </cell>
          <cell r="J1288">
            <v>0</v>
          </cell>
          <cell r="K1288">
            <v>0</v>
          </cell>
        </row>
        <row r="1289">
          <cell r="C1289" t="str">
            <v xml:space="preserve">                PARSHWA ENTERPRISES           -ICHALKARANJ</v>
          </cell>
          <cell r="E1289">
            <v>3155639.5</v>
          </cell>
          <cell r="F1289">
            <v>118428</v>
          </cell>
          <cell r="G1289">
            <v>698149</v>
          </cell>
          <cell r="I1289">
            <v>3735360.5</v>
          </cell>
          <cell r="J1289">
            <v>0</v>
          </cell>
          <cell r="K1289">
            <v>3735360.5</v>
          </cell>
        </row>
        <row r="1290">
          <cell r="C1290" t="str">
            <v xml:space="preserve">                PI COTTEX PRIVATE LIMITED     -LUDHIANA</v>
          </cell>
          <cell r="F1290">
            <v>113382</v>
          </cell>
          <cell r="G1290">
            <v>1182684</v>
          </cell>
          <cell r="I1290">
            <v>1069302</v>
          </cell>
          <cell r="J1290">
            <v>0</v>
          </cell>
          <cell r="K1290">
            <v>1069302</v>
          </cell>
        </row>
        <row r="1291">
          <cell r="C1291" t="str">
            <v xml:space="preserve">                PIYUTEX SYNFAB (I) PVT LTD    -MUMBAI</v>
          </cell>
          <cell r="E1291">
            <v>2003</v>
          </cell>
          <cell r="I1291">
            <v>2003</v>
          </cell>
          <cell r="J1291">
            <v>0</v>
          </cell>
          <cell r="K1291">
            <v>2003</v>
          </cell>
        </row>
        <row r="1292">
          <cell r="C1292" t="str">
            <v xml:space="preserve">                POLKA CLOTHING CO.            -LUDHIANA</v>
          </cell>
          <cell r="E1292">
            <v>4769</v>
          </cell>
          <cell r="I1292">
            <v>4769</v>
          </cell>
          <cell r="J1292">
            <v>0</v>
          </cell>
          <cell r="K1292">
            <v>4769</v>
          </cell>
        </row>
        <row r="1293">
          <cell r="C1293" t="str">
            <v xml:space="preserve">                POSITEX PRIVATE LIMITED       -DELHI</v>
          </cell>
          <cell r="E1293">
            <v>2979</v>
          </cell>
          <cell r="F1293">
            <v>2979</v>
          </cell>
          <cell r="J1293">
            <v>0</v>
          </cell>
          <cell r="K1293">
            <v>0</v>
          </cell>
        </row>
        <row r="1294">
          <cell r="C1294" t="str">
            <v xml:space="preserve">                PRATEEKS COLLECTION           -BANAGLORE</v>
          </cell>
          <cell r="F1294">
            <v>1470</v>
          </cell>
          <cell r="H1294">
            <v>1470</v>
          </cell>
          <cell r="J1294">
            <v>-1470</v>
          </cell>
          <cell r="K1294">
            <v>-1470</v>
          </cell>
        </row>
        <row r="1295">
          <cell r="C1295" t="str">
            <v xml:space="preserve">                PRINCE FABRICS                -LUDHIANA</v>
          </cell>
          <cell r="E1295">
            <v>7446</v>
          </cell>
          <cell r="I1295">
            <v>7446</v>
          </cell>
          <cell r="J1295">
            <v>0</v>
          </cell>
          <cell r="K1295">
            <v>7446</v>
          </cell>
        </row>
        <row r="1296">
          <cell r="C1296" t="str">
            <v xml:space="preserve">                R K EXPORTS ( KARUR ) PVT LTD -KARUR</v>
          </cell>
          <cell r="F1296">
            <v>13230</v>
          </cell>
          <cell r="G1296">
            <v>50663</v>
          </cell>
          <cell r="I1296">
            <v>37433</v>
          </cell>
          <cell r="J1296">
            <v>0</v>
          </cell>
          <cell r="K1296">
            <v>37433</v>
          </cell>
        </row>
        <row r="1297">
          <cell r="C1297" t="str">
            <v xml:space="preserve">                RAYMOND UCO DENIM PRIVATE LIMITED -BANAGLORE</v>
          </cell>
          <cell r="E1297">
            <v>3541</v>
          </cell>
          <cell r="I1297">
            <v>3541</v>
          </cell>
          <cell r="J1297">
            <v>0</v>
          </cell>
          <cell r="K1297">
            <v>3541</v>
          </cell>
        </row>
        <row r="1298">
          <cell r="C1298" t="str">
            <v xml:space="preserve">                SANYA FABRICS                 -LUDHIANA</v>
          </cell>
          <cell r="D1298">
            <v>5032</v>
          </cell>
          <cell r="F1298">
            <v>88110</v>
          </cell>
          <cell r="G1298">
            <v>88110</v>
          </cell>
          <cell r="H1298">
            <v>5032</v>
          </cell>
          <cell r="J1298">
            <v>-5032</v>
          </cell>
          <cell r="K1298">
            <v>-5032</v>
          </cell>
        </row>
        <row r="1299">
          <cell r="C1299" t="str">
            <v xml:space="preserve">                SGV TEX FAB                   -MUMBAI</v>
          </cell>
          <cell r="E1299">
            <v>1</v>
          </cell>
          <cell r="F1299">
            <v>1</v>
          </cell>
          <cell r="J1299">
            <v>0</v>
          </cell>
          <cell r="K1299">
            <v>0</v>
          </cell>
        </row>
        <row r="1300">
          <cell r="C1300" t="str">
            <v xml:space="preserve">                SHAILEES EXPORTS              -SURAT</v>
          </cell>
          <cell r="E1300">
            <v>7032</v>
          </cell>
          <cell r="I1300">
            <v>7032</v>
          </cell>
          <cell r="J1300">
            <v>0</v>
          </cell>
          <cell r="K1300">
            <v>7032</v>
          </cell>
        </row>
        <row r="1301">
          <cell r="C1301" t="str">
            <v xml:space="preserve">                SHREE BAJRANG AGENCIES        -BANGALORE</v>
          </cell>
          <cell r="E1301">
            <v>18252</v>
          </cell>
          <cell r="I1301">
            <v>18252</v>
          </cell>
          <cell r="J1301">
            <v>0</v>
          </cell>
          <cell r="K1301">
            <v>18252</v>
          </cell>
        </row>
        <row r="1302">
          <cell r="C1302" t="str">
            <v xml:space="preserve">                SHREE KRISHNA KNITS           -BANGALORE</v>
          </cell>
          <cell r="E1302">
            <v>3262193</v>
          </cell>
          <cell r="F1302">
            <v>4063780</v>
          </cell>
          <cell r="G1302">
            <v>2352555.67</v>
          </cell>
          <cell r="I1302">
            <v>1550968.67</v>
          </cell>
          <cell r="J1302">
            <v>0</v>
          </cell>
          <cell r="K1302">
            <v>1550968.67</v>
          </cell>
        </row>
        <row r="1303">
          <cell r="C1303" t="str">
            <v xml:space="preserve">                SHREE MAHADEV TEXFAB PRIVATE LIMITED -AHMEDABAD</v>
          </cell>
          <cell r="F1303">
            <v>370</v>
          </cell>
          <cell r="G1303">
            <v>13844</v>
          </cell>
          <cell r="I1303">
            <v>13474</v>
          </cell>
          <cell r="J1303">
            <v>0</v>
          </cell>
          <cell r="K1303">
            <v>13474</v>
          </cell>
        </row>
        <row r="1304">
          <cell r="C1304" t="str">
            <v xml:space="preserve">                SHRI PONVEL TEXTILES          -BANGALORE</v>
          </cell>
          <cell r="E1304">
            <v>158</v>
          </cell>
          <cell r="F1304">
            <v>158</v>
          </cell>
          <cell r="J1304">
            <v>0</v>
          </cell>
          <cell r="K1304">
            <v>0</v>
          </cell>
        </row>
        <row r="1305">
          <cell r="C1305" t="str">
            <v xml:space="preserve">                SHUBH SWASAN (I) PRIVATE LIMITED -CHENNAI</v>
          </cell>
          <cell r="E1305">
            <v>151200</v>
          </cell>
          <cell r="I1305">
            <v>151200</v>
          </cell>
          <cell r="J1305">
            <v>0</v>
          </cell>
          <cell r="K1305">
            <v>151200</v>
          </cell>
        </row>
        <row r="1306">
          <cell r="C1306" t="str">
            <v xml:space="preserve">                SHUBHAVI ENTERPRISES          -LUDHIANA</v>
          </cell>
          <cell r="E1306">
            <v>883168</v>
          </cell>
          <cell r="F1306">
            <v>883168</v>
          </cell>
          <cell r="J1306">
            <v>0</v>
          </cell>
          <cell r="K1306">
            <v>0</v>
          </cell>
        </row>
        <row r="1307">
          <cell r="C1307" t="str">
            <v xml:space="preserve">                SILVERLINE FASHION FABRICS LTD -BHIWANDI</v>
          </cell>
          <cell r="E1307">
            <v>5049101</v>
          </cell>
          <cell r="F1307">
            <v>4587777</v>
          </cell>
          <cell r="G1307">
            <v>22960</v>
          </cell>
          <cell r="I1307">
            <v>484284</v>
          </cell>
          <cell r="J1307">
            <v>0</v>
          </cell>
          <cell r="K1307">
            <v>484284</v>
          </cell>
        </row>
        <row r="1308">
          <cell r="C1308" t="str">
            <v xml:space="preserve">                SRI MARUTHI VASTRAS PVT.LTD.  -BANAGLORE</v>
          </cell>
          <cell r="F1308">
            <v>29327</v>
          </cell>
          <cell r="G1308">
            <v>29327</v>
          </cell>
          <cell r="J1308">
            <v>0</v>
          </cell>
          <cell r="K1308">
            <v>0</v>
          </cell>
        </row>
        <row r="1309">
          <cell r="C1309" t="str">
            <v xml:space="preserve">                STANDARD WOOLEN MILLS         -LUDHIANA</v>
          </cell>
          <cell r="E1309">
            <v>2169325</v>
          </cell>
          <cell r="F1309">
            <v>1242809</v>
          </cell>
          <cell r="G1309">
            <v>1404254</v>
          </cell>
          <cell r="I1309">
            <v>2330770</v>
          </cell>
          <cell r="J1309">
            <v>0</v>
          </cell>
          <cell r="K1309">
            <v>2330770</v>
          </cell>
        </row>
        <row r="1310">
          <cell r="C1310" t="str">
            <v xml:space="preserve">                SUJEETH EXPORT                -ERODE</v>
          </cell>
          <cell r="F1310">
            <v>11812</v>
          </cell>
          <cell r="G1310">
            <v>31484</v>
          </cell>
          <cell r="I1310">
            <v>19672</v>
          </cell>
          <cell r="J1310">
            <v>0</v>
          </cell>
          <cell r="K1310">
            <v>19672</v>
          </cell>
        </row>
        <row r="1311">
          <cell r="C1311" t="str">
            <v xml:space="preserve">                SWAN ENERGY LIMITED           -AHMEDABAD</v>
          </cell>
          <cell r="E1311">
            <v>851383</v>
          </cell>
          <cell r="F1311">
            <v>1345309</v>
          </cell>
          <cell r="G1311">
            <v>1887973</v>
          </cell>
          <cell r="I1311">
            <v>1394047</v>
          </cell>
          <cell r="J1311">
            <v>0</v>
          </cell>
          <cell r="K1311">
            <v>1394047</v>
          </cell>
        </row>
        <row r="1312">
          <cell r="C1312" t="str">
            <v xml:space="preserve">                TEXCHEM GLOBAL                -LUDHIANA</v>
          </cell>
          <cell r="E1312">
            <v>3415003</v>
          </cell>
          <cell r="G1312">
            <v>6248</v>
          </cell>
          <cell r="I1312">
            <v>3421251</v>
          </cell>
          <cell r="J1312">
            <v>0</v>
          </cell>
          <cell r="K1312">
            <v>3421251</v>
          </cell>
        </row>
        <row r="1313">
          <cell r="C1313" t="str">
            <v xml:space="preserve">                TEXCHEM GLOBAL DELHI          -NORTH DELHI</v>
          </cell>
          <cell r="E1313">
            <v>995826</v>
          </cell>
          <cell r="I1313">
            <v>995826</v>
          </cell>
          <cell r="J1313">
            <v>0</v>
          </cell>
          <cell r="K1313">
            <v>995826</v>
          </cell>
        </row>
        <row r="1314">
          <cell r="C1314" t="str">
            <v xml:space="preserve">                TOP TEX                       -TIRUPUR</v>
          </cell>
          <cell r="F1314">
            <v>62612</v>
          </cell>
          <cell r="H1314">
            <v>62612</v>
          </cell>
          <cell r="J1314">
            <v>-62612</v>
          </cell>
          <cell r="K1314">
            <v>-62612</v>
          </cell>
        </row>
        <row r="1315">
          <cell r="C1315" t="str">
            <v xml:space="preserve">                TROPICAL EXIM INTERNATIONAL PVT. LT-NEW DELHI</v>
          </cell>
          <cell r="E1315">
            <v>48416</v>
          </cell>
          <cell r="I1315">
            <v>48416</v>
          </cell>
          <cell r="J1315">
            <v>0</v>
          </cell>
          <cell r="K1315">
            <v>48416</v>
          </cell>
        </row>
        <row r="1316">
          <cell r="C1316" t="str">
            <v xml:space="preserve">                UKNITEX FASHION PVT LTD       -AHMEDABAD</v>
          </cell>
          <cell r="E1316">
            <v>62429</v>
          </cell>
          <cell r="I1316">
            <v>62429</v>
          </cell>
          <cell r="J1316">
            <v>0</v>
          </cell>
          <cell r="K1316">
            <v>62429</v>
          </cell>
        </row>
        <row r="1317">
          <cell r="C1317" t="str">
            <v xml:space="preserve">                VAAHO INDUSTRIES PRIVATE LIMITED -AMRITSAR</v>
          </cell>
          <cell r="E1317">
            <v>15277</v>
          </cell>
          <cell r="F1317">
            <v>15277</v>
          </cell>
          <cell r="J1317">
            <v>0</v>
          </cell>
          <cell r="K1317">
            <v>0</v>
          </cell>
        </row>
        <row r="1318">
          <cell r="C1318" t="str">
            <v xml:space="preserve">                VARDHMAN FABRICS ( A UNIT OF VARDHMAN TEXTILES LTD ) -TEHSIL</v>
          </cell>
          <cell r="D1318">
            <v>371907</v>
          </cell>
          <cell r="H1318">
            <v>371907</v>
          </cell>
          <cell r="J1318">
            <v>-371907</v>
          </cell>
          <cell r="K1318">
            <v>-371907</v>
          </cell>
        </row>
        <row r="1319">
          <cell r="C1319" t="str">
            <v xml:space="preserve">                VASTHRA SOURCING              -BANAGLORE</v>
          </cell>
          <cell r="E1319">
            <v>544173</v>
          </cell>
          <cell r="F1319">
            <v>544173</v>
          </cell>
          <cell r="J1319">
            <v>0</v>
          </cell>
          <cell r="K1319">
            <v>0</v>
          </cell>
        </row>
        <row r="1320">
          <cell r="C1320" t="str">
            <v xml:space="preserve">                VELA WEAVING                  -ERODE</v>
          </cell>
          <cell r="E1320">
            <v>924</v>
          </cell>
          <cell r="I1320">
            <v>924</v>
          </cell>
          <cell r="J1320">
            <v>0</v>
          </cell>
          <cell r="K1320">
            <v>924</v>
          </cell>
        </row>
        <row r="1321">
          <cell r="C1321" t="str">
            <v xml:space="preserve">                VELCORD TEXTILES PVT LTD      -THANE</v>
          </cell>
          <cell r="E1321">
            <v>38166</v>
          </cell>
          <cell r="I1321">
            <v>38166</v>
          </cell>
          <cell r="J1321">
            <v>0</v>
          </cell>
          <cell r="K1321">
            <v>38166</v>
          </cell>
        </row>
        <row r="1322">
          <cell r="C1322" t="str">
            <v xml:space="preserve">                VENKATACHALAPATHI TRADERS     -BANAGLORE</v>
          </cell>
          <cell r="F1322">
            <v>2016</v>
          </cell>
          <cell r="H1322">
            <v>2016</v>
          </cell>
          <cell r="J1322">
            <v>-2016</v>
          </cell>
          <cell r="K1322">
            <v>-2016</v>
          </cell>
        </row>
        <row r="1323">
          <cell r="C1323" t="str">
            <v xml:space="preserve">                VIDHI  CLOTHING  COMPANY      -BANGALORE</v>
          </cell>
          <cell r="D1323">
            <v>9555</v>
          </cell>
          <cell r="H1323">
            <v>9555</v>
          </cell>
          <cell r="J1323">
            <v>-9555</v>
          </cell>
          <cell r="K1323">
            <v>-9555</v>
          </cell>
        </row>
        <row r="1324">
          <cell r="C1324" t="str">
            <v xml:space="preserve">                VRIJESH NATURAL FIBER &amp; FABRICS (I) P. LTD - UNIT -1. -VAPI</v>
          </cell>
          <cell r="E1324">
            <v>1222</v>
          </cell>
          <cell r="I1324">
            <v>1222</v>
          </cell>
          <cell r="J1324">
            <v>0</v>
          </cell>
          <cell r="K1324">
            <v>1222</v>
          </cell>
        </row>
        <row r="1325">
          <cell r="C1325" t="str">
            <v xml:space="preserve">                XYZ                           -NOIDA</v>
          </cell>
          <cell r="F1325">
            <v>3</v>
          </cell>
          <cell r="G1325">
            <v>3</v>
          </cell>
          <cell r="J1325">
            <v>0</v>
          </cell>
          <cell r="K1325">
            <v>0</v>
          </cell>
        </row>
        <row r="1326">
          <cell r="C1326" t="str">
            <v xml:space="preserve">        A.R.Y TEXTILE MARKETING PVT LTD -AHMEDABAD</v>
          </cell>
          <cell r="F1326">
            <v>1678792</v>
          </cell>
          <cell r="G1326">
            <v>1678792</v>
          </cell>
          <cell r="J1326">
            <v>0</v>
          </cell>
          <cell r="K1326">
            <v>0</v>
          </cell>
        </row>
        <row r="1327">
          <cell r="C1327" t="str">
            <v xml:space="preserve">        BALAJI ENTERPRISES            -MUMBAI</v>
          </cell>
          <cell r="E1327">
            <v>230870</v>
          </cell>
          <cell r="F1327">
            <v>50000</v>
          </cell>
          <cell r="I1327">
            <v>180870</v>
          </cell>
          <cell r="J1327">
            <v>0</v>
          </cell>
          <cell r="K1327">
            <v>180870</v>
          </cell>
        </row>
        <row r="1328">
          <cell r="C1328" t="str">
            <v xml:space="preserve">        ENTERPRISE IT SERVICES        -BANGALORE</v>
          </cell>
          <cell r="F1328">
            <v>131018</v>
          </cell>
          <cell r="G1328">
            <v>129600</v>
          </cell>
          <cell r="H1328">
            <v>1418</v>
          </cell>
          <cell r="J1328">
            <v>-1418</v>
          </cell>
          <cell r="K1328">
            <v>-1418</v>
          </cell>
        </row>
        <row r="1329">
          <cell r="C1329" t="str">
            <v xml:space="preserve">        FLIPCARBON INTEGRATED CFO SOLUTION PVT LTD -BANGALORE</v>
          </cell>
          <cell r="F1329">
            <v>550000</v>
          </cell>
          <cell r="G1329">
            <v>1269006</v>
          </cell>
          <cell r="I1329">
            <v>719006</v>
          </cell>
          <cell r="J1329">
            <v>0</v>
          </cell>
          <cell r="K1329">
            <v>719006</v>
          </cell>
        </row>
        <row r="1330">
          <cell r="C1330" t="str">
            <v xml:space="preserve">        FULL AND FINAL SETTLEMENT PAYABLE-WORKERS AND FACTORY STAFF                                         </v>
          </cell>
          <cell r="E1330">
            <v>38990</v>
          </cell>
          <cell r="F1330">
            <v>3322179</v>
          </cell>
          <cell r="G1330">
            <v>3733019</v>
          </cell>
          <cell r="I1330">
            <v>449830</v>
          </cell>
          <cell r="J1330">
            <v>0</v>
          </cell>
          <cell r="K1330">
            <v>449830</v>
          </cell>
        </row>
        <row r="1331">
          <cell r="C1331" t="str">
            <v xml:space="preserve">        POPPYS APPARELS               -TIRUPUR</v>
          </cell>
          <cell r="F1331">
            <v>2252</v>
          </cell>
          <cell r="H1331">
            <v>2252</v>
          </cell>
          <cell r="J1331">
            <v>-2252</v>
          </cell>
          <cell r="K1331">
            <v>-2252</v>
          </cell>
        </row>
        <row r="1332">
          <cell r="C1332" t="str">
            <v xml:space="preserve">        STALWART SOURCING SOLUTIONS   -COIMBATORE</v>
          </cell>
          <cell r="F1332">
            <v>7392</v>
          </cell>
          <cell r="H1332">
            <v>7392</v>
          </cell>
          <cell r="J1332">
            <v>-7392</v>
          </cell>
          <cell r="K1332">
            <v>-7392</v>
          </cell>
        </row>
        <row r="1333">
          <cell r="C1333" t="str">
            <v>EXPENSE</v>
          </cell>
          <cell r="F1333">
            <v>20279</v>
          </cell>
          <cell r="G1333">
            <v>20279</v>
          </cell>
          <cell r="J1333">
            <v>0</v>
          </cell>
          <cell r="K1333">
            <v>0</v>
          </cell>
        </row>
        <row r="1334">
          <cell r="C1334" t="str">
            <v xml:space="preserve">    HRBS GARMENTS                 -BANGALORE</v>
          </cell>
          <cell r="F1334">
            <v>20279</v>
          </cell>
          <cell r="G1334">
            <v>20279</v>
          </cell>
          <cell r="J1334">
            <v>0</v>
          </cell>
          <cell r="K1334">
            <v>0</v>
          </cell>
        </row>
        <row r="1335">
          <cell r="C1335" t="str">
            <v>OTHER INCOME (NP)</v>
          </cell>
          <cell r="F1335">
            <v>3578.99</v>
          </cell>
          <cell r="G1335">
            <v>5653.62</v>
          </cell>
          <cell r="I1335">
            <v>2074.63</v>
          </cell>
          <cell r="J1335">
            <v>0</v>
          </cell>
          <cell r="K1335">
            <v>2074.63</v>
          </cell>
        </row>
        <row r="1336">
          <cell r="C1336" t="str">
            <v xml:space="preserve">    INDIRECT INCOME</v>
          </cell>
          <cell r="F1336">
            <v>3578.99</v>
          </cell>
          <cell r="G1336">
            <v>5653.62</v>
          </cell>
          <cell r="I1336">
            <v>2074.63</v>
          </cell>
          <cell r="J1336">
            <v>0</v>
          </cell>
          <cell r="K1336">
            <v>2074.63</v>
          </cell>
        </row>
        <row r="1337">
          <cell r="C1337" t="str">
            <v xml:space="preserve">        INDIRECT INCOME</v>
          </cell>
          <cell r="F1337">
            <v>90.35</v>
          </cell>
          <cell r="G1337">
            <v>3804.6</v>
          </cell>
          <cell r="I1337">
            <v>3714.25</v>
          </cell>
          <cell r="J1337">
            <v>0</v>
          </cell>
          <cell r="K1337">
            <v>3714.25</v>
          </cell>
        </row>
        <row r="1338">
          <cell r="C1338" t="str">
            <v xml:space="preserve">            INTEREST RECEIVED  ON GRATUITY A/C                                                                  </v>
          </cell>
          <cell r="G1338">
            <v>3405</v>
          </cell>
          <cell r="I1338">
            <v>3405</v>
          </cell>
          <cell r="J1338">
            <v>0</v>
          </cell>
          <cell r="K1338">
            <v>3405</v>
          </cell>
        </row>
        <row r="1339">
          <cell r="C1339" t="str">
            <v xml:space="preserve">            MISC. BALANCE WRITTEN OFF                                                                           </v>
          </cell>
          <cell r="F1339">
            <v>90.35</v>
          </cell>
          <cell r="G1339">
            <v>399.6</v>
          </cell>
          <cell r="I1339">
            <v>309.25</v>
          </cell>
          <cell r="J1339">
            <v>0</v>
          </cell>
          <cell r="K1339">
            <v>309.25</v>
          </cell>
        </row>
        <row r="1340">
          <cell r="C1340" t="str">
            <v xml:space="preserve">        FOREX GAIN/LOSS                                                                                     </v>
          </cell>
          <cell r="F1340">
            <v>3488.64</v>
          </cell>
          <cell r="G1340">
            <v>1849.02</v>
          </cell>
          <cell r="H1340">
            <v>1639.62</v>
          </cell>
          <cell r="J1340">
            <v>-1639.62</v>
          </cell>
          <cell r="K1340">
            <v>-1639.62</v>
          </cell>
        </row>
        <row r="1341">
          <cell r="C1341" t="str">
            <v>INDIRECT EXPENSES</v>
          </cell>
          <cell r="F1341">
            <v>79510816.799999997</v>
          </cell>
          <cell r="G1341">
            <v>1804641.22</v>
          </cell>
          <cell r="H1341">
            <v>77706175.579999998</v>
          </cell>
          <cell r="J1341">
            <v>-77706175.579999998</v>
          </cell>
          <cell r="K1341">
            <v>-77706175.579999998</v>
          </cell>
        </row>
        <row r="1342">
          <cell r="C1342" t="str">
            <v xml:space="preserve">    BANK INTEREST CHARGES AND COMMISSION</v>
          </cell>
          <cell r="F1342">
            <v>290678.88</v>
          </cell>
          <cell r="G1342">
            <v>11251.47</v>
          </cell>
          <cell r="H1342">
            <v>279427.40999999997</v>
          </cell>
          <cell r="J1342">
            <v>-279427.40999999997</v>
          </cell>
          <cell r="K1342">
            <v>-279427.40999999997</v>
          </cell>
        </row>
        <row r="1343">
          <cell r="C1343" t="str">
            <v xml:space="preserve">        BANK CHARGES                                                                                        </v>
          </cell>
          <cell r="F1343">
            <v>290678.88</v>
          </cell>
          <cell r="G1343">
            <v>11251.47</v>
          </cell>
          <cell r="H1343">
            <v>279427.40999999997</v>
          </cell>
          <cell r="J1343">
            <v>-279427.40999999997</v>
          </cell>
          <cell r="K1343">
            <v>-279427.40999999997</v>
          </cell>
        </row>
        <row r="1344">
          <cell r="C1344" t="str">
            <v xml:space="preserve">    COMMISSION AND BROKERAGE</v>
          </cell>
          <cell r="F1344">
            <v>90000</v>
          </cell>
          <cell r="H1344">
            <v>90000</v>
          </cell>
          <cell r="J1344">
            <v>-90000</v>
          </cell>
          <cell r="K1344">
            <v>-90000</v>
          </cell>
        </row>
        <row r="1345">
          <cell r="C1345" t="str">
            <v xml:space="preserve">        SUNIL KUMAR                   -DELHI</v>
          </cell>
          <cell r="F1345">
            <v>90000</v>
          </cell>
          <cell r="H1345">
            <v>90000</v>
          </cell>
          <cell r="J1345">
            <v>-90000</v>
          </cell>
          <cell r="K1345">
            <v>-90000</v>
          </cell>
        </row>
        <row r="1346">
          <cell r="C1346" t="str">
            <v xml:space="preserve">    DISCOUNTING CHARGES</v>
          </cell>
          <cell r="F1346">
            <v>2294169.9500000002</v>
          </cell>
          <cell r="G1346">
            <v>730740.34</v>
          </cell>
          <cell r="H1346">
            <v>1563429.61</v>
          </cell>
          <cell r="J1346">
            <v>-1563429.61</v>
          </cell>
          <cell r="K1346">
            <v>-1563429.61</v>
          </cell>
        </row>
        <row r="1347">
          <cell r="C1347" t="str">
            <v xml:space="preserve">        BILL DISCOUNTING CHARGES CELIO                                                                      </v>
          </cell>
          <cell r="F1347">
            <v>1067875.0900000001</v>
          </cell>
          <cell r="G1347">
            <v>662300.34</v>
          </cell>
          <cell r="H1347">
            <v>405574.75</v>
          </cell>
          <cell r="J1347">
            <v>-405574.75</v>
          </cell>
          <cell r="K1347">
            <v>-405574.75</v>
          </cell>
        </row>
        <row r="1348">
          <cell r="C1348" t="str">
            <v xml:space="preserve">        BILL DISCOUNTING CHARGES INDIAN TERRAIN                                                             </v>
          </cell>
          <cell r="F1348">
            <v>204894.6</v>
          </cell>
          <cell r="H1348">
            <v>204894.6</v>
          </cell>
          <cell r="J1348">
            <v>-204894.6</v>
          </cell>
          <cell r="K1348">
            <v>-204894.6</v>
          </cell>
        </row>
        <row r="1349">
          <cell r="C1349" t="str">
            <v xml:space="preserve">        BILL DISCOUNTING CHARGES-PEPE                                                                       </v>
          </cell>
          <cell r="F1349">
            <v>1021400.26</v>
          </cell>
          <cell r="G1349">
            <v>68440</v>
          </cell>
          <cell r="H1349">
            <v>952960.26</v>
          </cell>
          <cell r="J1349">
            <v>-952960.26</v>
          </cell>
          <cell r="K1349">
            <v>-952960.26</v>
          </cell>
        </row>
        <row r="1350">
          <cell r="C1350" t="str">
            <v xml:space="preserve">    INSURANCE CHARGES</v>
          </cell>
          <cell r="F1350">
            <v>54363</v>
          </cell>
          <cell r="H1350">
            <v>54363</v>
          </cell>
          <cell r="J1350">
            <v>-54363</v>
          </cell>
          <cell r="K1350">
            <v>-54363</v>
          </cell>
        </row>
        <row r="1351">
          <cell r="C1351" t="str">
            <v xml:space="preserve">        INSURANCE PREMIUM                                                                                   </v>
          </cell>
          <cell r="F1351">
            <v>54363</v>
          </cell>
          <cell r="H1351">
            <v>54363</v>
          </cell>
          <cell r="J1351">
            <v>-54363</v>
          </cell>
          <cell r="K1351">
            <v>-54363</v>
          </cell>
        </row>
        <row r="1352">
          <cell r="C1352" t="str">
            <v xml:space="preserve">    INTEREST EXPENSES</v>
          </cell>
          <cell r="F1352">
            <v>6299128.7300000004</v>
          </cell>
          <cell r="G1352">
            <v>199.04</v>
          </cell>
          <cell r="H1352">
            <v>6298929.6900000004</v>
          </cell>
          <cell r="J1352">
            <v>-6298929.6900000004</v>
          </cell>
          <cell r="K1352">
            <v>-6298929.6900000004</v>
          </cell>
        </row>
        <row r="1353">
          <cell r="C1353" t="str">
            <v xml:space="preserve">        INTEREST EXPENSES</v>
          </cell>
          <cell r="F1353">
            <v>6299128.7300000004</v>
          </cell>
          <cell r="G1353">
            <v>199.04</v>
          </cell>
          <cell r="H1353">
            <v>6298929.6900000004</v>
          </cell>
          <cell r="J1353">
            <v>-6298929.6900000004</v>
          </cell>
          <cell r="K1353">
            <v>-6298929.6900000004</v>
          </cell>
        </row>
        <row r="1354">
          <cell r="C1354" t="str">
            <v xml:space="preserve">            INTEREST LATE FEES AND PENALTIES                                                                    </v>
          </cell>
          <cell r="F1354">
            <v>57613</v>
          </cell>
          <cell r="H1354">
            <v>57613</v>
          </cell>
          <cell r="J1354">
            <v>-57613</v>
          </cell>
          <cell r="K1354">
            <v>-57613</v>
          </cell>
        </row>
        <row r="1355">
          <cell r="C1355" t="str">
            <v xml:space="preserve">            INTEREST ON  VEHICLE LOAN                                                                           </v>
          </cell>
          <cell r="F1355">
            <v>57532.87</v>
          </cell>
          <cell r="H1355">
            <v>57532.87</v>
          </cell>
          <cell r="J1355">
            <v>-57532.87</v>
          </cell>
          <cell r="K1355">
            <v>-57532.87</v>
          </cell>
        </row>
        <row r="1356">
          <cell r="C1356" t="str">
            <v xml:space="preserve">            INTEREST ON C.C A/C - SCB BANK                                                                      </v>
          </cell>
          <cell r="F1356">
            <v>4757511.57</v>
          </cell>
          <cell r="G1356">
            <v>199.04</v>
          </cell>
          <cell r="H1356">
            <v>4757312.53</v>
          </cell>
          <cell r="J1356">
            <v>-4757312.53</v>
          </cell>
          <cell r="K1356">
            <v>-4757312.53</v>
          </cell>
        </row>
        <row r="1357">
          <cell r="C1357" t="str">
            <v xml:space="preserve">            INTEREST ON TERM LOAN                                                                               </v>
          </cell>
          <cell r="F1357">
            <v>226471.29</v>
          </cell>
          <cell r="H1357">
            <v>226471.29</v>
          </cell>
          <cell r="J1357">
            <v>-226471.29</v>
          </cell>
          <cell r="K1357">
            <v>-226471.29</v>
          </cell>
        </row>
        <row r="1358">
          <cell r="C1358" t="str">
            <v xml:space="preserve">            INTEREST PAID ON UNSECURED LOAN                                                                     </v>
          </cell>
          <cell r="F1358">
            <v>1200000</v>
          </cell>
          <cell r="H1358">
            <v>1200000</v>
          </cell>
          <cell r="J1358">
            <v>-1200000</v>
          </cell>
          <cell r="K1358">
            <v>-1200000</v>
          </cell>
        </row>
        <row r="1359">
          <cell r="C1359" t="str">
            <v xml:space="preserve">    LC OPENING CHARGES AND RETIREMENT CHARGES</v>
          </cell>
          <cell r="F1359">
            <v>272786.23</v>
          </cell>
          <cell r="H1359">
            <v>272786.23</v>
          </cell>
          <cell r="J1359">
            <v>-272786.23</v>
          </cell>
          <cell r="K1359">
            <v>-272786.23</v>
          </cell>
        </row>
        <row r="1360">
          <cell r="C1360" t="str">
            <v xml:space="preserve">        LC CHARGES                                                                                          </v>
          </cell>
          <cell r="F1360">
            <v>272786.23</v>
          </cell>
          <cell r="H1360">
            <v>272786.23</v>
          </cell>
          <cell r="J1360">
            <v>-272786.23</v>
          </cell>
          <cell r="K1360">
            <v>-272786.23</v>
          </cell>
        </row>
        <row r="1361">
          <cell r="C1361" t="str">
            <v xml:space="preserve">    LEGAL AND PROFESSIONAL CHARGES</v>
          </cell>
          <cell r="F1361">
            <v>2061306</v>
          </cell>
          <cell r="H1361">
            <v>2061306</v>
          </cell>
          <cell r="J1361">
            <v>-2061306</v>
          </cell>
          <cell r="K1361">
            <v>-2061306</v>
          </cell>
        </row>
        <row r="1362">
          <cell r="C1362" t="str">
            <v xml:space="preserve">        LEGAL &amp; PROFESSIONAL CHARGES                                                                        </v>
          </cell>
          <cell r="F1362">
            <v>1776487</v>
          </cell>
          <cell r="H1362">
            <v>1776487</v>
          </cell>
          <cell r="J1362">
            <v>-1776487</v>
          </cell>
          <cell r="K1362">
            <v>-1776487</v>
          </cell>
        </row>
        <row r="1363">
          <cell r="C1363" t="str">
            <v xml:space="preserve">        LOGIC ERP PROFEESIONAL/AMC CHARGES                                                                  </v>
          </cell>
          <cell r="F1363">
            <v>284819</v>
          </cell>
          <cell r="H1363">
            <v>284819</v>
          </cell>
          <cell r="J1363">
            <v>-284819</v>
          </cell>
          <cell r="K1363">
            <v>-284819</v>
          </cell>
        </row>
        <row r="1364">
          <cell r="C1364" t="str">
            <v xml:space="preserve">    LOCAL CONVEYANCE</v>
          </cell>
          <cell r="F1364">
            <v>1815402.1</v>
          </cell>
          <cell r="G1364">
            <v>51069</v>
          </cell>
          <cell r="H1364">
            <v>1764333.1</v>
          </cell>
          <cell r="J1364">
            <v>-1764333.1</v>
          </cell>
          <cell r="K1364">
            <v>-1764333.1</v>
          </cell>
        </row>
        <row r="1365">
          <cell r="C1365" t="str">
            <v xml:space="preserve">        LOCAL CONVEYANCE                                                                                    </v>
          </cell>
          <cell r="F1365">
            <v>1815402.1</v>
          </cell>
          <cell r="G1365">
            <v>51069</v>
          </cell>
          <cell r="H1365">
            <v>1764333.1</v>
          </cell>
          <cell r="J1365">
            <v>-1764333.1</v>
          </cell>
          <cell r="K1365">
            <v>-1764333.1</v>
          </cell>
        </row>
        <row r="1366">
          <cell r="C1366" t="str">
            <v xml:space="preserve">    OTHER EXPENSES</v>
          </cell>
          <cell r="F1366">
            <v>25959.84</v>
          </cell>
          <cell r="G1366">
            <v>4076.58</v>
          </cell>
          <cell r="H1366">
            <v>21883.26</v>
          </cell>
          <cell r="J1366">
            <v>-21883.26</v>
          </cell>
          <cell r="K1366">
            <v>-21883.26</v>
          </cell>
        </row>
        <row r="1367">
          <cell r="C1367" t="str">
            <v xml:space="preserve">        OFFICE MAINTENANCE EXPENSES                                                                         </v>
          </cell>
          <cell r="F1367">
            <v>8960</v>
          </cell>
          <cell r="H1367">
            <v>8960</v>
          </cell>
          <cell r="J1367">
            <v>-8960</v>
          </cell>
          <cell r="K1367">
            <v>-8960</v>
          </cell>
        </row>
        <row r="1368">
          <cell r="C1368" t="str">
            <v xml:space="preserve">        POOJA EXPENSES                                                                                      </v>
          </cell>
          <cell r="F1368">
            <v>15977</v>
          </cell>
          <cell r="H1368">
            <v>15977</v>
          </cell>
          <cell r="J1368">
            <v>-15977</v>
          </cell>
          <cell r="K1368">
            <v>-15977</v>
          </cell>
        </row>
        <row r="1369">
          <cell r="C1369" t="str">
            <v xml:space="preserve">        ROUND OFF                                                                                           </v>
          </cell>
          <cell r="F1369">
            <v>1022.84</v>
          </cell>
          <cell r="G1369">
            <v>4076.58</v>
          </cell>
          <cell r="I1369">
            <v>3053.74</v>
          </cell>
          <cell r="J1369">
            <v>0</v>
          </cell>
          <cell r="K1369">
            <v>3053.74</v>
          </cell>
        </row>
        <row r="1370">
          <cell r="C1370" t="str">
            <v xml:space="preserve">    PETROL CHARGES</v>
          </cell>
          <cell r="F1370">
            <v>936558</v>
          </cell>
          <cell r="H1370">
            <v>936558</v>
          </cell>
          <cell r="J1370">
            <v>-936558</v>
          </cell>
          <cell r="K1370">
            <v>-936558</v>
          </cell>
        </row>
        <row r="1371">
          <cell r="C1371" t="str">
            <v xml:space="preserve">        PETROL CHARGES                                                                                      </v>
          </cell>
          <cell r="F1371">
            <v>936558</v>
          </cell>
          <cell r="H1371">
            <v>936558</v>
          </cell>
          <cell r="J1371">
            <v>-936558</v>
          </cell>
          <cell r="K1371">
            <v>-936558</v>
          </cell>
        </row>
        <row r="1372">
          <cell r="C1372" t="str">
            <v xml:space="preserve">    PRINTING AND STATIONERY</v>
          </cell>
          <cell r="F1372">
            <v>165516</v>
          </cell>
          <cell r="H1372">
            <v>165516</v>
          </cell>
          <cell r="J1372">
            <v>-165516</v>
          </cell>
          <cell r="K1372">
            <v>-165516</v>
          </cell>
        </row>
        <row r="1373">
          <cell r="C1373" t="str">
            <v xml:space="preserve">        PRINTING  &amp; STATIONERY EXPENSES                                                                     </v>
          </cell>
          <cell r="F1373">
            <v>165516</v>
          </cell>
          <cell r="H1373">
            <v>165516</v>
          </cell>
          <cell r="J1373">
            <v>-165516</v>
          </cell>
          <cell r="K1373">
            <v>-165516</v>
          </cell>
        </row>
        <row r="1374">
          <cell r="C1374" t="str">
            <v xml:space="preserve">    REIMBURSEMENT OF AUDIT EXPENSES</v>
          </cell>
          <cell r="F1374">
            <v>38263</v>
          </cell>
          <cell r="H1374">
            <v>38263</v>
          </cell>
          <cell r="J1374">
            <v>-38263</v>
          </cell>
          <cell r="K1374">
            <v>-38263</v>
          </cell>
        </row>
        <row r="1375">
          <cell r="C1375" t="str">
            <v xml:space="preserve">        REIMBURSEMENT  OF AUDIT EXPENSES                                                                    </v>
          </cell>
          <cell r="F1375">
            <v>38263</v>
          </cell>
          <cell r="H1375">
            <v>38263</v>
          </cell>
          <cell r="J1375">
            <v>-38263</v>
          </cell>
          <cell r="K1375">
            <v>-38263</v>
          </cell>
        </row>
        <row r="1376">
          <cell r="C1376" t="str">
            <v xml:space="preserve">    REPAIR AND MAINTAINANCE</v>
          </cell>
          <cell r="F1376">
            <v>474016.89</v>
          </cell>
          <cell r="G1376">
            <v>13192</v>
          </cell>
          <cell r="H1376">
            <v>460824.89</v>
          </cell>
          <cell r="J1376">
            <v>-460824.89</v>
          </cell>
          <cell r="K1376">
            <v>-460824.89</v>
          </cell>
        </row>
        <row r="1377">
          <cell r="C1377" t="str">
            <v xml:space="preserve">        COMPUTER  MAINTAINANCE                                                                              </v>
          </cell>
          <cell r="F1377">
            <v>1800</v>
          </cell>
          <cell r="H1377">
            <v>1800</v>
          </cell>
          <cell r="J1377">
            <v>-1800</v>
          </cell>
          <cell r="K1377">
            <v>-1800</v>
          </cell>
        </row>
        <row r="1378">
          <cell r="C1378" t="str">
            <v xml:space="preserve">        ELECTRICAL EXPENSES                                                                                 </v>
          </cell>
          <cell r="F1378">
            <v>31929.08</v>
          </cell>
          <cell r="H1378">
            <v>31929.08</v>
          </cell>
          <cell r="J1378">
            <v>-31929.08</v>
          </cell>
          <cell r="K1378">
            <v>-31929.08</v>
          </cell>
        </row>
        <row r="1379">
          <cell r="C1379" t="str">
            <v xml:space="preserve">        REPAIRS AND MAINTENANCE 18%                                                                         </v>
          </cell>
          <cell r="F1379">
            <v>295245</v>
          </cell>
          <cell r="H1379">
            <v>295245</v>
          </cell>
          <cell r="J1379">
            <v>-295245</v>
          </cell>
          <cell r="K1379">
            <v>-295245</v>
          </cell>
        </row>
        <row r="1380">
          <cell r="C1380" t="str">
            <v xml:space="preserve">        ROYAL ELECTRICALS             -TUMKUR</v>
          </cell>
          <cell r="F1380">
            <v>13192</v>
          </cell>
          <cell r="G1380">
            <v>13192</v>
          </cell>
          <cell r="J1380">
            <v>0</v>
          </cell>
          <cell r="K1380">
            <v>0</v>
          </cell>
        </row>
        <row r="1381">
          <cell r="C1381" t="str">
            <v xml:space="preserve">        VEHICLE CHARGES                                                                                     </v>
          </cell>
          <cell r="F1381">
            <v>19645</v>
          </cell>
          <cell r="H1381">
            <v>19645</v>
          </cell>
          <cell r="J1381">
            <v>-19645</v>
          </cell>
          <cell r="K1381">
            <v>-19645</v>
          </cell>
        </row>
        <row r="1382">
          <cell r="C1382" t="str">
            <v xml:space="preserve">        VEHICLE MAINTENANCE                                                                                 </v>
          </cell>
          <cell r="F1382">
            <v>112205.81</v>
          </cell>
          <cell r="H1382">
            <v>112205.81</v>
          </cell>
          <cell r="J1382">
            <v>-112205.81</v>
          </cell>
          <cell r="K1382">
            <v>-112205.81</v>
          </cell>
        </row>
        <row r="1383">
          <cell r="C1383" t="str">
            <v xml:space="preserve">    SALARIES AND BONUS</v>
          </cell>
          <cell r="F1383">
            <v>33356165</v>
          </cell>
          <cell r="G1383">
            <v>233636</v>
          </cell>
          <cell r="H1383">
            <v>33122529</v>
          </cell>
          <cell r="J1383">
            <v>-33122529</v>
          </cell>
          <cell r="K1383">
            <v>-33122529</v>
          </cell>
        </row>
        <row r="1384">
          <cell r="C1384" t="str">
            <v xml:space="preserve">        SALARIES AND BONUS</v>
          </cell>
          <cell r="F1384">
            <v>590654</v>
          </cell>
          <cell r="G1384">
            <v>232458</v>
          </cell>
          <cell r="H1384">
            <v>358196</v>
          </cell>
          <cell r="J1384">
            <v>-358196</v>
          </cell>
          <cell r="K1384">
            <v>-358196</v>
          </cell>
        </row>
        <row r="1385">
          <cell r="C1385" t="str">
            <v xml:space="preserve">            SALARIES AND BONUS</v>
          </cell>
          <cell r="F1385">
            <v>590654</v>
          </cell>
          <cell r="G1385">
            <v>232458</v>
          </cell>
          <cell r="H1385">
            <v>358196</v>
          </cell>
          <cell r="J1385">
            <v>-358196</v>
          </cell>
          <cell r="K1385">
            <v>-358196</v>
          </cell>
        </row>
        <row r="1386">
          <cell r="C1386" t="str">
            <v xml:space="preserve">                STAFF AND LABOUR WELFARE                                                                            </v>
          </cell>
          <cell r="F1386">
            <v>590654</v>
          </cell>
          <cell r="G1386">
            <v>232458</v>
          </cell>
          <cell r="H1386">
            <v>358196</v>
          </cell>
          <cell r="J1386">
            <v>-358196</v>
          </cell>
          <cell r="K1386">
            <v>-358196</v>
          </cell>
        </row>
        <row r="1387">
          <cell r="C1387" t="str">
            <v xml:space="preserve">        BONUS FOR STAFF                                                                                     </v>
          </cell>
          <cell r="F1387">
            <v>867113</v>
          </cell>
          <cell r="H1387">
            <v>867113</v>
          </cell>
          <cell r="J1387">
            <v>-867113</v>
          </cell>
          <cell r="K1387">
            <v>-867113</v>
          </cell>
        </row>
        <row r="1388">
          <cell r="C1388" t="str">
            <v xml:space="preserve">        LEAVE ENCASHMENT (STAFF) EXPENSES                                                                   </v>
          </cell>
          <cell r="F1388">
            <v>657658</v>
          </cell>
          <cell r="H1388">
            <v>657658</v>
          </cell>
          <cell r="J1388">
            <v>-657658</v>
          </cell>
          <cell r="K1388">
            <v>-657658</v>
          </cell>
        </row>
        <row r="1389">
          <cell r="C1389" t="str">
            <v xml:space="preserve">        SALARY EXPENSES                                                                                     </v>
          </cell>
          <cell r="F1389">
            <v>31240740</v>
          </cell>
          <cell r="G1389">
            <v>1178</v>
          </cell>
          <cell r="H1389">
            <v>31239562</v>
          </cell>
          <cell r="J1389">
            <v>-31239562</v>
          </cell>
          <cell r="K1389">
            <v>-31239562</v>
          </cell>
        </row>
        <row r="1390">
          <cell r="C1390" t="str">
            <v xml:space="preserve">    SELLING AND DISTRIBUTION EXPENSES</v>
          </cell>
          <cell r="F1390">
            <v>14835596.85</v>
          </cell>
          <cell r="G1390">
            <v>605</v>
          </cell>
          <cell r="H1390">
            <v>14834991.85</v>
          </cell>
          <cell r="J1390">
            <v>-14834991.85</v>
          </cell>
          <cell r="K1390">
            <v>-14834991.85</v>
          </cell>
        </row>
        <row r="1391">
          <cell r="C1391" t="str">
            <v xml:space="preserve">        T BASE DISTRIBUTOR EXPENSES</v>
          </cell>
          <cell r="F1391">
            <v>5300323.6500000004</v>
          </cell>
          <cell r="G1391">
            <v>605</v>
          </cell>
          <cell r="H1391">
            <v>5299718.6500000004</v>
          </cell>
          <cell r="J1391">
            <v>-5299718.6500000004</v>
          </cell>
          <cell r="K1391">
            <v>-5299718.6500000004</v>
          </cell>
        </row>
        <row r="1392">
          <cell r="C1392" t="str">
            <v xml:space="preserve">            T BASE  DEALERS CASH DISCOUNT                                                                       </v>
          </cell>
          <cell r="F1392">
            <v>202831.68</v>
          </cell>
          <cell r="H1392">
            <v>202831.68</v>
          </cell>
          <cell r="J1392">
            <v>-202831.68</v>
          </cell>
          <cell r="K1392">
            <v>-202831.68</v>
          </cell>
        </row>
        <row r="1393">
          <cell r="C1393" t="str">
            <v xml:space="preserve">            T BASE DIST. CASH DISCOUNT                                                                          </v>
          </cell>
          <cell r="F1393">
            <v>1016288.45</v>
          </cell>
          <cell r="G1393">
            <v>605</v>
          </cell>
          <cell r="H1393">
            <v>1015683.45</v>
          </cell>
          <cell r="J1393">
            <v>-1015683.45</v>
          </cell>
          <cell r="K1393">
            <v>-1015683.45</v>
          </cell>
        </row>
        <row r="1394">
          <cell r="C1394" t="str">
            <v xml:space="preserve">            T BASE DIST. INTEREST PAYMENT                                                                       </v>
          </cell>
          <cell r="F1394">
            <v>282658</v>
          </cell>
          <cell r="H1394">
            <v>282658</v>
          </cell>
          <cell r="J1394">
            <v>-282658</v>
          </cell>
          <cell r="K1394">
            <v>-282658</v>
          </cell>
        </row>
        <row r="1395">
          <cell r="C1395" t="str">
            <v xml:space="preserve">            T BASE DIST. REIMBURSEMENT EXPENSES                                                                 </v>
          </cell>
          <cell r="F1395">
            <v>458931.43</v>
          </cell>
          <cell r="H1395">
            <v>458931.43</v>
          </cell>
          <cell r="J1395">
            <v>-458931.43</v>
          </cell>
          <cell r="K1395">
            <v>-458931.43</v>
          </cell>
        </row>
        <row r="1396">
          <cell r="C1396" t="str">
            <v xml:space="preserve">            T BASE DIST. TRADE DISCOUNT                                                                         </v>
          </cell>
          <cell r="F1396">
            <v>3158876.85</v>
          </cell>
          <cell r="H1396">
            <v>3158876.85</v>
          </cell>
          <cell r="J1396">
            <v>-3158876.85</v>
          </cell>
          <cell r="K1396">
            <v>-3158876.85</v>
          </cell>
        </row>
        <row r="1397">
          <cell r="C1397" t="str">
            <v xml:space="preserve">            T BASE DIST. TRANSIT LOSS (SHORT RECD)                                                              </v>
          </cell>
          <cell r="F1397">
            <v>9891.24</v>
          </cell>
          <cell r="H1397">
            <v>9891.24</v>
          </cell>
          <cell r="J1397">
            <v>-9891.24</v>
          </cell>
          <cell r="K1397">
            <v>-9891.24</v>
          </cell>
        </row>
        <row r="1398">
          <cell r="C1398" t="str">
            <v xml:space="preserve">            T BASE DIST. VENUE BOOKING EXPENSES                                                                 </v>
          </cell>
          <cell r="F1398">
            <v>170846</v>
          </cell>
          <cell r="H1398">
            <v>170846</v>
          </cell>
          <cell r="J1398">
            <v>-170846</v>
          </cell>
          <cell r="K1398">
            <v>-170846</v>
          </cell>
        </row>
        <row r="1399">
          <cell r="C1399" t="str">
            <v xml:space="preserve">        T BASE EBO EXPNSES</v>
          </cell>
          <cell r="F1399">
            <v>506672.94</v>
          </cell>
          <cell r="H1399">
            <v>506672.94</v>
          </cell>
          <cell r="J1399">
            <v>-506672.94</v>
          </cell>
          <cell r="K1399">
            <v>-506672.94</v>
          </cell>
        </row>
        <row r="1400">
          <cell r="C1400" t="str">
            <v xml:space="preserve">            COSMOS MALL - SILIGURI - HVAC CHARGES                                                               </v>
          </cell>
          <cell r="F1400">
            <v>18204</v>
          </cell>
          <cell r="H1400">
            <v>18204</v>
          </cell>
          <cell r="J1400">
            <v>-18204</v>
          </cell>
          <cell r="K1400">
            <v>-18204</v>
          </cell>
        </row>
        <row r="1401">
          <cell r="C1401" t="str">
            <v xml:space="preserve">            COSMOS MALL - SILIGURI -ELECTRICITY CHARGES                                                         </v>
          </cell>
          <cell r="F1401">
            <v>20096</v>
          </cell>
          <cell r="H1401">
            <v>20096</v>
          </cell>
          <cell r="J1401">
            <v>-20096</v>
          </cell>
          <cell r="K1401">
            <v>-20096</v>
          </cell>
        </row>
        <row r="1402">
          <cell r="C1402" t="str">
            <v xml:space="preserve">            COSMOS MALL- SILIGURI- CAM CHARGES                                                                  </v>
          </cell>
          <cell r="F1402">
            <v>90060</v>
          </cell>
          <cell r="H1402">
            <v>90060</v>
          </cell>
          <cell r="J1402">
            <v>-90060</v>
          </cell>
          <cell r="K1402">
            <v>-90060</v>
          </cell>
        </row>
        <row r="1403">
          <cell r="C1403" t="str">
            <v xml:space="preserve">            COSMOS MALL- SILLIGURI- RENT EXPENSES                                                               </v>
          </cell>
          <cell r="F1403">
            <v>330600</v>
          </cell>
          <cell r="H1403">
            <v>330600</v>
          </cell>
          <cell r="J1403">
            <v>-330600</v>
          </cell>
          <cell r="K1403">
            <v>-330600</v>
          </cell>
        </row>
        <row r="1404">
          <cell r="C1404" t="str">
            <v xml:space="preserve">            COSMOSS MALL- SILLIGURI- STORE EXPENSES                                                             </v>
          </cell>
          <cell r="F1404">
            <v>46323.16</v>
          </cell>
          <cell r="H1404">
            <v>46323.16</v>
          </cell>
          <cell r="J1404">
            <v>-46323.16</v>
          </cell>
          <cell r="K1404">
            <v>-46323.16</v>
          </cell>
        </row>
        <row r="1405">
          <cell r="C1405" t="str">
            <v xml:space="preserve">            T BASE EBO CREDIT CARD BANK CHARGES                                                                 </v>
          </cell>
          <cell r="F1405">
            <v>1389.78</v>
          </cell>
          <cell r="H1405">
            <v>1389.78</v>
          </cell>
          <cell r="J1405">
            <v>-1389.78</v>
          </cell>
          <cell r="K1405">
            <v>-1389.78</v>
          </cell>
        </row>
        <row r="1406">
          <cell r="C1406" t="str">
            <v xml:space="preserve">        T BASE INDIVIDUAL EXPENSES</v>
          </cell>
          <cell r="F1406">
            <v>271833</v>
          </cell>
          <cell r="H1406">
            <v>271833</v>
          </cell>
          <cell r="J1406">
            <v>-271833</v>
          </cell>
          <cell r="K1406">
            <v>-271833</v>
          </cell>
        </row>
        <row r="1407">
          <cell r="C1407" t="str">
            <v xml:space="preserve">            ROAD SHOW EXPENCES                                                                                  </v>
          </cell>
          <cell r="F1407">
            <v>271833</v>
          </cell>
          <cell r="H1407">
            <v>271833</v>
          </cell>
          <cell r="J1407">
            <v>-271833</v>
          </cell>
          <cell r="K1407">
            <v>-271833</v>
          </cell>
        </row>
        <row r="1408">
          <cell r="C1408" t="str">
            <v xml:space="preserve">        T BASE LFS EXPENSES</v>
          </cell>
          <cell r="F1408">
            <v>1633435</v>
          </cell>
          <cell r="H1408">
            <v>1633435</v>
          </cell>
          <cell r="J1408">
            <v>-1633435</v>
          </cell>
          <cell r="K1408">
            <v>-1633435</v>
          </cell>
        </row>
        <row r="1409">
          <cell r="C1409" t="str">
            <v xml:space="preserve">            LFS - FREIGHT CHARGES                                                                               </v>
          </cell>
          <cell r="F1409">
            <v>90888</v>
          </cell>
          <cell r="H1409">
            <v>90888</v>
          </cell>
          <cell r="J1409">
            <v>-90888</v>
          </cell>
          <cell r="K1409">
            <v>-90888</v>
          </cell>
        </row>
        <row r="1410">
          <cell r="C1410" t="str">
            <v xml:space="preserve">            LFS- PROMOTIONAL EXPENSES                                                                           </v>
          </cell>
          <cell r="F1410">
            <v>460880</v>
          </cell>
          <cell r="H1410">
            <v>460880</v>
          </cell>
          <cell r="J1410">
            <v>-460880</v>
          </cell>
          <cell r="K1410">
            <v>-460880</v>
          </cell>
        </row>
        <row r="1411">
          <cell r="C1411" t="str">
            <v xml:space="preserve">            LFS SHRINKAGE EXPENSES                                                                              </v>
          </cell>
          <cell r="F1411">
            <v>581038</v>
          </cell>
          <cell r="H1411">
            <v>581038</v>
          </cell>
          <cell r="J1411">
            <v>-581038</v>
          </cell>
          <cell r="K1411">
            <v>-581038</v>
          </cell>
        </row>
        <row r="1412">
          <cell r="C1412" t="str">
            <v xml:space="preserve">            SUPPORT SERVICE EXPENSES - LFR                                                                      </v>
          </cell>
          <cell r="F1412">
            <v>500629</v>
          </cell>
          <cell r="H1412">
            <v>500629</v>
          </cell>
          <cell r="J1412">
            <v>-500629</v>
          </cell>
          <cell r="K1412">
            <v>-500629</v>
          </cell>
        </row>
        <row r="1413">
          <cell r="C1413" t="str">
            <v xml:space="preserve">        T BASE ONLINE EXPENSES</v>
          </cell>
          <cell r="F1413">
            <v>3666967.26</v>
          </cell>
          <cell r="H1413">
            <v>3666967.26</v>
          </cell>
          <cell r="J1413">
            <v>-3666967.26</v>
          </cell>
          <cell r="K1413">
            <v>-3666967.26</v>
          </cell>
        </row>
        <row r="1414">
          <cell r="C1414" t="str">
            <v xml:space="preserve">            ADVERTISEMENT CHARGES - AJIO                                                                        </v>
          </cell>
          <cell r="F1414">
            <v>58000</v>
          </cell>
          <cell r="H1414">
            <v>58000</v>
          </cell>
          <cell r="J1414">
            <v>-58000</v>
          </cell>
          <cell r="K1414">
            <v>-58000</v>
          </cell>
        </row>
        <row r="1415">
          <cell r="C1415" t="str">
            <v xml:space="preserve">            ADVERTISEMENT CHARGES - MYNTRA                                                                      </v>
          </cell>
          <cell r="F1415">
            <v>66165</v>
          </cell>
          <cell r="H1415">
            <v>66165</v>
          </cell>
          <cell r="J1415">
            <v>-66165</v>
          </cell>
          <cell r="K1415">
            <v>-66165</v>
          </cell>
        </row>
        <row r="1416">
          <cell r="C1416" t="str">
            <v xml:space="preserve">            COLLECTION &amp; OTHER CHARGES - MYNTRA DESIGNS                                                         </v>
          </cell>
          <cell r="F1416">
            <v>224746.44</v>
          </cell>
          <cell r="H1416">
            <v>224746.44</v>
          </cell>
          <cell r="J1416">
            <v>-224746.44</v>
          </cell>
          <cell r="K1416">
            <v>-224746.44</v>
          </cell>
        </row>
        <row r="1417">
          <cell r="C1417" t="str">
            <v xml:space="preserve">            COMMISSION CHARGES - MYNTRA                                                                         </v>
          </cell>
          <cell r="F1417">
            <v>1286759.8400000001</v>
          </cell>
          <cell r="H1417">
            <v>1286759.8400000001</v>
          </cell>
          <cell r="J1417">
            <v>-1286759.8400000001</v>
          </cell>
          <cell r="K1417">
            <v>-1286759.8400000001</v>
          </cell>
        </row>
        <row r="1418">
          <cell r="C1418" t="str">
            <v xml:space="preserve">            FIXED FEES &amp; OTHER CHARGES - MYNTRA DESIGNS                                                         </v>
          </cell>
          <cell r="F1418">
            <v>320657.90000000002</v>
          </cell>
          <cell r="H1418">
            <v>320657.90000000002</v>
          </cell>
          <cell r="J1418">
            <v>-320657.90000000002</v>
          </cell>
          <cell r="K1418">
            <v>-320657.90000000002</v>
          </cell>
        </row>
        <row r="1419">
          <cell r="C1419" t="str">
            <v xml:space="preserve">            FREIGHT CHARGES RECOVERY-RELIANCE RETAIL LIMITED-AJIO                                               </v>
          </cell>
          <cell r="F1419">
            <v>571400</v>
          </cell>
          <cell r="H1419">
            <v>571400</v>
          </cell>
          <cell r="J1419">
            <v>-571400</v>
          </cell>
          <cell r="K1419">
            <v>-571400</v>
          </cell>
        </row>
        <row r="1420">
          <cell r="C1420" t="str">
            <v xml:space="preserve">            SHIPPING &amp; OTHER CHARGES - MYNTRA DESIGNS                                                           </v>
          </cell>
          <cell r="F1420">
            <v>696546.08</v>
          </cell>
          <cell r="H1420">
            <v>696546.08</v>
          </cell>
          <cell r="J1420">
            <v>-696546.08</v>
          </cell>
          <cell r="K1420">
            <v>-696546.08</v>
          </cell>
        </row>
        <row r="1421">
          <cell r="C1421" t="str">
            <v xml:space="preserve">            SUPPORT SERVICE EXPENSES - ONLINE                                                                   </v>
          </cell>
          <cell r="F1421">
            <v>379715</v>
          </cell>
          <cell r="H1421">
            <v>379715</v>
          </cell>
          <cell r="J1421">
            <v>-379715</v>
          </cell>
          <cell r="K1421">
            <v>-379715</v>
          </cell>
        </row>
        <row r="1422">
          <cell r="C1422" t="str">
            <v xml:space="preserve">            T BASE ONLINE SALES OTHER EXPENSES                                                                  </v>
          </cell>
          <cell r="F1422">
            <v>62977</v>
          </cell>
          <cell r="H1422">
            <v>62977</v>
          </cell>
          <cell r="J1422">
            <v>-62977</v>
          </cell>
          <cell r="K1422">
            <v>-62977</v>
          </cell>
        </row>
        <row r="1423">
          <cell r="C1423" t="str">
            <v xml:space="preserve">        T BASE SALES EXPENSES</v>
          </cell>
          <cell r="F1423">
            <v>1511228</v>
          </cell>
          <cell r="H1423">
            <v>1511228</v>
          </cell>
          <cell r="J1423">
            <v>-1511228</v>
          </cell>
          <cell r="K1423">
            <v>-1511228</v>
          </cell>
        </row>
        <row r="1424">
          <cell r="C1424" t="str">
            <v xml:space="preserve">            T BASE ADVERTISEMENT EXPENSES                                                                       </v>
          </cell>
          <cell r="F1424">
            <v>317836</v>
          </cell>
          <cell r="H1424">
            <v>317836</v>
          </cell>
          <cell r="J1424">
            <v>-317836</v>
          </cell>
          <cell r="K1424">
            <v>-317836</v>
          </cell>
        </row>
        <row r="1425">
          <cell r="C1425" t="str">
            <v xml:space="preserve">            T BASE SALES EXPENSES - ASM - AMIT DARJI                                                            </v>
          </cell>
          <cell r="F1425">
            <v>37370</v>
          </cell>
          <cell r="H1425">
            <v>37370</v>
          </cell>
          <cell r="J1425">
            <v>-37370</v>
          </cell>
          <cell r="K1425">
            <v>-37370</v>
          </cell>
        </row>
        <row r="1426">
          <cell r="C1426" t="str">
            <v xml:space="preserve">            T BASE SALES EXPENSES - ASM - ASHISH TYAGI                                                          </v>
          </cell>
          <cell r="F1426">
            <v>85730</v>
          </cell>
          <cell r="H1426">
            <v>85730</v>
          </cell>
          <cell r="J1426">
            <v>-85730</v>
          </cell>
          <cell r="K1426">
            <v>-85730</v>
          </cell>
        </row>
        <row r="1427">
          <cell r="C1427" t="str">
            <v xml:space="preserve">            T BASE SALES EXPENSES - ASM - DINESH KUMAR D.B                                                      </v>
          </cell>
          <cell r="F1427">
            <v>117904</v>
          </cell>
          <cell r="H1427">
            <v>117904</v>
          </cell>
          <cell r="J1427">
            <v>-117904</v>
          </cell>
          <cell r="K1427">
            <v>-117904</v>
          </cell>
        </row>
        <row r="1428">
          <cell r="C1428" t="str">
            <v xml:space="preserve">            T BASE SALES EXPENSES - ASM - SOURABH  GOSWAMI                                                      </v>
          </cell>
          <cell r="F1428">
            <v>245246</v>
          </cell>
          <cell r="H1428">
            <v>245246</v>
          </cell>
          <cell r="J1428">
            <v>-245246</v>
          </cell>
          <cell r="K1428">
            <v>-245246</v>
          </cell>
        </row>
        <row r="1429">
          <cell r="C1429" t="str">
            <v xml:space="preserve">            T BASE SALES EXPENSES - ASM - SUDHANSHU SINGH                                                       </v>
          </cell>
          <cell r="F1429">
            <v>105291</v>
          </cell>
          <cell r="H1429">
            <v>105291</v>
          </cell>
          <cell r="J1429">
            <v>-105291</v>
          </cell>
          <cell r="K1429">
            <v>-105291</v>
          </cell>
        </row>
        <row r="1430">
          <cell r="C1430" t="str">
            <v xml:space="preserve">            T BASE SALES EXPENSES - ASM - SUNIL KUMAR                                                           </v>
          </cell>
          <cell r="F1430">
            <v>95000</v>
          </cell>
          <cell r="H1430">
            <v>95000</v>
          </cell>
          <cell r="J1430">
            <v>-95000</v>
          </cell>
          <cell r="K1430">
            <v>-95000</v>
          </cell>
        </row>
        <row r="1431">
          <cell r="C1431" t="str">
            <v xml:space="preserve">            T BASE SALES EXPENSES - ASM -CHANDAN KUMAR DAS                                                      </v>
          </cell>
          <cell r="F1431">
            <v>211409</v>
          </cell>
          <cell r="H1431">
            <v>211409</v>
          </cell>
          <cell r="J1431">
            <v>-211409</v>
          </cell>
          <cell r="K1431">
            <v>-211409</v>
          </cell>
        </row>
        <row r="1432">
          <cell r="C1432" t="str">
            <v xml:space="preserve">            T BASE SALES EXPENSES - NSM- ANIL SOOD                                                              </v>
          </cell>
          <cell r="F1432">
            <v>58440</v>
          </cell>
          <cell r="H1432">
            <v>58440</v>
          </cell>
          <cell r="J1432">
            <v>-58440</v>
          </cell>
          <cell r="K1432">
            <v>-58440</v>
          </cell>
        </row>
        <row r="1433">
          <cell r="C1433" t="str">
            <v xml:space="preserve">            T BASE SALES EXPENSES- PUSHPENDER                                                                   </v>
          </cell>
          <cell r="F1433">
            <v>237002</v>
          </cell>
          <cell r="H1433">
            <v>237002</v>
          </cell>
          <cell r="J1433">
            <v>-237002</v>
          </cell>
          <cell r="K1433">
            <v>-237002</v>
          </cell>
        </row>
        <row r="1434">
          <cell r="C1434" t="str">
            <v xml:space="preserve">        T BASE SIS EXPENSES</v>
          </cell>
          <cell r="F1434">
            <v>1945137</v>
          </cell>
          <cell r="H1434">
            <v>1945137</v>
          </cell>
          <cell r="J1434">
            <v>-1945137</v>
          </cell>
          <cell r="K1434">
            <v>-1945137</v>
          </cell>
        </row>
        <row r="1435">
          <cell r="C1435" t="str">
            <v xml:space="preserve">            T BASE SIS TRADE DISCOUNT                                                                           </v>
          </cell>
          <cell r="F1435">
            <v>1945137</v>
          </cell>
          <cell r="H1435">
            <v>1945137</v>
          </cell>
          <cell r="J1435">
            <v>-1945137</v>
          </cell>
          <cell r="K1435">
            <v>-1945137</v>
          </cell>
        </row>
        <row r="1436">
          <cell r="C1436" t="str">
            <v xml:space="preserve">    TELEPHONE EXPENSES</v>
          </cell>
          <cell r="F1436">
            <v>67800.320000000007</v>
          </cell>
          <cell r="H1436">
            <v>67800.320000000007</v>
          </cell>
          <cell r="J1436">
            <v>-67800.320000000007</v>
          </cell>
          <cell r="K1436">
            <v>-67800.320000000007</v>
          </cell>
        </row>
        <row r="1437">
          <cell r="C1437" t="str">
            <v xml:space="preserve">        TELEPHONE EXPENSES                                                                                  </v>
          </cell>
          <cell r="F1437">
            <v>67212.320000000007</v>
          </cell>
          <cell r="H1437">
            <v>67212.320000000007</v>
          </cell>
          <cell r="J1437">
            <v>-67212.320000000007</v>
          </cell>
          <cell r="K1437">
            <v>-67212.320000000007</v>
          </cell>
        </row>
        <row r="1438">
          <cell r="C1438" t="str">
            <v xml:space="preserve">        VODAFONE - 9342408629 ADC                                                                           </v>
          </cell>
          <cell r="F1438">
            <v>588</v>
          </cell>
          <cell r="H1438">
            <v>588</v>
          </cell>
          <cell r="J1438">
            <v>-588</v>
          </cell>
          <cell r="K1438">
            <v>-588</v>
          </cell>
        </row>
        <row r="1439">
          <cell r="C1439" t="str">
            <v xml:space="preserve">    TRAVELLING EXPENSES</v>
          </cell>
          <cell r="F1439">
            <v>635374.89</v>
          </cell>
          <cell r="G1439">
            <v>70</v>
          </cell>
          <cell r="H1439">
            <v>635304.89</v>
          </cell>
          <cell r="J1439">
            <v>-635304.89</v>
          </cell>
          <cell r="K1439">
            <v>-635304.89</v>
          </cell>
        </row>
        <row r="1440">
          <cell r="C1440" t="str">
            <v xml:space="preserve">        TRAVELLING EXPENSES                                                                                 </v>
          </cell>
          <cell r="F1440">
            <v>635374.89</v>
          </cell>
          <cell r="G1440">
            <v>70</v>
          </cell>
          <cell r="H1440">
            <v>635304.89</v>
          </cell>
          <cell r="J1440">
            <v>-635304.89</v>
          </cell>
          <cell r="K1440">
            <v>-635304.89</v>
          </cell>
        </row>
        <row r="1441">
          <cell r="C1441" t="str">
            <v xml:space="preserve">    VEHICLE TOLL CHARGES</v>
          </cell>
          <cell r="F1441">
            <v>85110.18</v>
          </cell>
          <cell r="H1441">
            <v>85110.18</v>
          </cell>
          <cell r="J1441">
            <v>-85110.18</v>
          </cell>
          <cell r="K1441">
            <v>-85110.18</v>
          </cell>
        </row>
        <row r="1442">
          <cell r="C1442" t="str">
            <v xml:space="preserve">        VEHICLE TOLL CHARGES                                                                                </v>
          </cell>
          <cell r="F1442">
            <v>85110.18</v>
          </cell>
          <cell r="H1442">
            <v>85110.18</v>
          </cell>
          <cell r="J1442">
            <v>-85110.18</v>
          </cell>
          <cell r="K1442">
            <v>-85110.18</v>
          </cell>
        </row>
        <row r="1443">
          <cell r="C1443" t="str">
            <v xml:space="preserve">    CARRIAGE OUTWARD                                                                                    </v>
          </cell>
          <cell r="F1443">
            <v>2651900</v>
          </cell>
          <cell r="H1443">
            <v>2651900</v>
          </cell>
          <cell r="J1443">
            <v>-2651900</v>
          </cell>
          <cell r="K1443">
            <v>-2651900</v>
          </cell>
        </row>
        <row r="1444">
          <cell r="C1444" t="str">
            <v xml:space="preserve">    COMMISSION CHARGES                                                                                  </v>
          </cell>
          <cell r="F1444">
            <v>25970</v>
          </cell>
          <cell r="H1444">
            <v>25970</v>
          </cell>
          <cell r="J1444">
            <v>-25970</v>
          </cell>
          <cell r="K1444">
            <v>-25970</v>
          </cell>
        </row>
        <row r="1445">
          <cell r="C1445" t="str">
            <v xml:space="preserve">    COURIER CHARGES                                                                                     </v>
          </cell>
          <cell r="F1445">
            <v>359689.46</v>
          </cell>
          <cell r="G1445">
            <v>6118</v>
          </cell>
          <cell r="H1445">
            <v>353571.46</v>
          </cell>
          <cell r="J1445">
            <v>-353571.46</v>
          </cell>
          <cell r="K1445">
            <v>-353571.46</v>
          </cell>
        </row>
        <row r="1446">
          <cell r="C1446" t="str">
            <v xml:space="preserve">    DEPRECIATION                                                                                        </v>
          </cell>
          <cell r="F1446">
            <v>2400000</v>
          </cell>
          <cell r="H1446">
            <v>2400000</v>
          </cell>
          <cell r="J1446">
            <v>-2400000</v>
          </cell>
          <cell r="K1446">
            <v>-2400000</v>
          </cell>
        </row>
        <row r="1447">
          <cell r="C1447" t="str">
            <v xml:space="preserve">    FEES &amp; RENEWALS                                                                                     </v>
          </cell>
          <cell r="F1447">
            <v>255617</v>
          </cell>
          <cell r="H1447">
            <v>255617</v>
          </cell>
          <cell r="J1447">
            <v>-255617</v>
          </cell>
          <cell r="K1447">
            <v>-255617</v>
          </cell>
        </row>
        <row r="1448">
          <cell r="C1448" t="str">
            <v xml:space="preserve">    INTERNET EXPENSES                                                                                   </v>
          </cell>
          <cell r="F1448">
            <v>62088</v>
          </cell>
          <cell r="H1448">
            <v>62088</v>
          </cell>
          <cell r="J1448">
            <v>-62088</v>
          </cell>
          <cell r="K1448">
            <v>-62088</v>
          </cell>
        </row>
        <row r="1449">
          <cell r="C1449" t="str">
            <v xml:space="preserve">    LFS - MARKDOWN SALES DISCOUNT                                                                       </v>
          </cell>
          <cell r="F1449">
            <v>9916298.4800000004</v>
          </cell>
          <cell r="G1449">
            <v>749962</v>
          </cell>
          <cell r="H1449">
            <v>9166336.4800000004</v>
          </cell>
          <cell r="J1449">
            <v>-9166336.4800000004</v>
          </cell>
          <cell r="K1449">
            <v>-9166336.4800000004</v>
          </cell>
        </row>
        <row r="1450">
          <cell r="C1450" t="str">
            <v xml:space="preserve">    PT ON ENROLLMENT OF BUSINESS PLACE                                                                  </v>
          </cell>
          <cell r="F1450">
            <v>38226</v>
          </cell>
          <cell r="H1450">
            <v>38226</v>
          </cell>
          <cell r="J1450">
            <v>-38226</v>
          </cell>
          <cell r="K1450">
            <v>-38226</v>
          </cell>
        </row>
        <row r="1451">
          <cell r="C1451" t="str">
            <v xml:space="preserve">    SALES PROMOTION                                                                                     </v>
          </cell>
          <cell r="F1451">
            <v>2832</v>
          </cell>
          <cell r="H1451">
            <v>2832</v>
          </cell>
          <cell r="J1451">
            <v>-2832</v>
          </cell>
          <cell r="K1451">
            <v>-2832</v>
          </cell>
        </row>
        <row r="1452">
          <cell r="C1452" t="str">
            <v xml:space="preserve">    TRANSIT LOSS                                                                                        </v>
          </cell>
          <cell r="G1452">
            <v>3721.79</v>
          </cell>
          <cell r="I1452">
            <v>3721.79</v>
          </cell>
          <cell r="J1452">
            <v>0</v>
          </cell>
          <cell r="K1452">
            <v>3721.79</v>
          </cell>
        </row>
        <row r="1453">
          <cell r="C1453" t="str">
            <v>LIABILITY</v>
          </cell>
          <cell r="E1453">
            <v>9186559.3300000001</v>
          </cell>
          <cell r="F1453">
            <v>66500437</v>
          </cell>
          <cell r="G1453">
            <v>70540271.099999994</v>
          </cell>
          <cell r="I1453">
            <v>13226393.43</v>
          </cell>
          <cell r="J1453">
            <v>0</v>
          </cell>
          <cell r="K1453">
            <v>13226393.43</v>
          </cell>
        </row>
        <row r="1454">
          <cell r="C1454" t="str">
            <v xml:space="preserve">    LIABILITY</v>
          </cell>
          <cell r="E1454">
            <v>9186559.3300000001</v>
          </cell>
          <cell r="F1454">
            <v>66415640</v>
          </cell>
          <cell r="G1454">
            <v>70135754.069999993</v>
          </cell>
          <cell r="I1454">
            <v>12906673.4</v>
          </cell>
          <cell r="J1454">
            <v>0</v>
          </cell>
          <cell r="K1454">
            <v>12906673.4</v>
          </cell>
        </row>
        <row r="1455">
          <cell r="C1455" t="str">
            <v xml:space="preserve">        LIABILITTY</v>
          </cell>
          <cell r="E1455">
            <v>9041923</v>
          </cell>
          <cell r="F1455">
            <v>66271004</v>
          </cell>
          <cell r="G1455">
            <v>70135754.069999993</v>
          </cell>
          <cell r="I1455">
            <v>12906673.07</v>
          </cell>
          <cell r="J1455">
            <v>0</v>
          </cell>
          <cell r="K1455">
            <v>12906673.07</v>
          </cell>
        </row>
        <row r="1456">
          <cell r="C1456" t="str">
            <v xml:space="preserve">            BONUS PAYABLE                                                                                       </v>
          </cell>
          <cell r="E1456">
            <v>57423</v>
          </cell>
          <cell r="F1456">
            <v>1175404</v>
          </cell>
          <cell r="G1456">
            <v>1117981</v>
          </cell>
          <cell r="J1456">
            <v>0</v>
          </cell>
          <cell r="K1456">
            <v>0</v>
          </cell>
        </row>
        <row r="1457">
          <cell r="C1457" t="str">
            <v xml:space="preserve">            LEAVE ENCASHMENT PAYABLE                                                                            </v>
          </cell>
          <cell r="E1457">
            <v>207343</v>
          </cell>
          <cell r="F1457">
            <v>233105</v>
          </cell>
          <cell r="G1457">
            <v>64643</v>
          </cell>
          <cell r="I1457">
            <v>38881</v>
          </cell>
          <cell r="J1457">
            <v>0</v>
          </cell>
          <cell r="K1457">
            <v>38881</v>
          </cell>
        </row>
        <row r="1458">
          <cell r="C1458" t="str">
            <v xml:space="preserve">            LIC GROUP GRATUITY SCHEME                                                                           </v>
          </cell>
          <cell r="D1458">
            <v>4</v>
          </cell>
          <cell r="F1458">
            <v>1185180</v>
          </cell>
          <cell r="G1458">
            <v>1082637</v>
          </cell>
          <cell r="H1458">
            <v>102547</v>
          </cell>
          <cell r="J1458">
            <v>-102547</v>
          </cell>
          <cell r="K1458">
            <v>-102547</v>
          </cell>
        </row>
        <row r="1459">
          <cell r="C1459" t="str">
            <v xml:space="preserve">            OVER TIME WAGES PAYABLE                                                                             </v>
          </cell>
          <cell r="E1459">
            <v>34691</v>
          </cell>
          <cell r="F1459">
            <v>220883</v>
          </cell>
          <cell r="G1459">
            <v>212201</v>
          </cell>
          <cell r="I1459">
            <v>26009</v>
          </cell>
          <cell r="J1459">
            <v>0</v>
          </cell>
          <cell r="K1459">
            <v>26009</v>
          </cell>
        </row>
        <row r="1460">
          <cell r="C1460" t="str">
            <v xml:space="preserve">            PROVISIONS FOR EXPENSE                                                                              </v>
          </cell>
          <cell r="F1460">
            <v>18433</v>
          </cell>
          <cell r="G1460">
            <v>3629083</v>
          </cell>
          <cell r="I1460">
            <v>3610650</v>
          </cell>
          <cell r="J1460">
            <v>0</v>
          </cell>
          <cell r="K1460">
            <v>3610650</v>
          </cell>
        </row>
        <row r="1461">
          <cell r="C1461" t="str">
            <v xml:space="preserve">            SALARY PAYABLE                                                                                      </v>
          </cell>
          <cell r="E1461">
            <v>3229950</v>
          </cell>
          <cell r="F1461">
            <v>29526086</v>
          </cell>
          <cell r="G1461">
            <v>29648656</v>
          </cell>
          <cell r="I1461">
            <v>3352520</v>
          </cell>
          <cell r="J1461">
            <v>0</v>
          </cell>
          <cell r="K1461">
            <v>3352520</v>
          </cell>
        </row>
        <row r="1462">
          <cell r="C1462" t="str">
            <v xml:space="preserve">            WAGES PAYABLE                                                                                       </v>
          </cell>
          <cell r="E1462">
            <v>5512520</v>
          </cell>
          <cell r="F1462">
            <v>33911913</v>
          </cell>
          <cell r="G1462">
            <v>34380553.07</v>
          </cell>
          <cell r="I1462">
            <v>5981160.0700000003</v>
          </cell>
          <cell r="J1462">
            <v>0</v>
          </cell>
          <cell r="K1462">
            <v>5981160.0700000003</v>
          </cell>
        </row>
        <row r="1463">
          <cell r="C1463" t="str">
            <v xml:space="preserve">        TCS PAYABLE SALE                                                                                    </v>
          </cell>
          <cell r="E1463">
            <v>144636.32999999999</v>
          </cell>
          <cell r="F1463">
            <v>144636</v>
          </cell>
          <cell r="I1463">
            <v>0.33</v>
          </cell>
          <cell r="J1463">
            <v>0</v>
          </cell>
          <cell r="K1463">
            <v>0.33</v>
          </cell>
        </row>
        <row r="1464">
          <cell r="C1464" t="str">
            <v xml:space="preserve">    PIECE RATE WORK CHARGES PAYABLE                                                                     </v>
          </cell>
          <cell r="F1464">
            <v>82402</v>
          </cell>
          <cell r="G1464">
            <v>402105</v>
          </cell>
          <cell r="I1464">
            <v>319703</v>
          </cell>
          <cell r="J1464">
            <v>0</v>
          </cell>
          <cell r="K1464">
            <v>319703</v>
          </cell>
        </row>
        <row r="1465">
          <cell r="C1465" t="str">
            <v xml:space="preserve">    SCREEN ART &amp; GRAPHICS         -MUMBAI</v>
          </cell>
          <cell r="F1465">
            <v>2395</v>
          </cell>
          <cell r="G1465">
            <v>2395</v>
          </cell>
          <cell r="J1465">
            <v>0</v>
          </cell>
          <cell r="K1465">
            <v>0</v>
          </cell>
        </row>
        <row r="1466">
          <cell r="C1466" t="str">
            <v xml:space="preserve">    TDS-194I@2% - RENT MACHINERIES                                                                      </v>
          </cell>
          <cell r="G1466">
            <v>17.03</v>
          </cell>
          <cell r="I1466">
            <v>17.03</v>
          </cell>
          <cell r="J1466">
            <v>0</v>
          </cell>
          <cell r="K1466">
            <v>17.03</v>
          </cell>
        </row>
        <row r="1467">
          <cell r="C1467" t="str">
            <v>LOANS (LIABILITY)</v>
          </cell>
          <cell r="E1467">
            <v>277952039.00999999</v>
          </cell>
          <cell r="F1467">
            <v>211871955.66</v>
          </cell>
          <cell r="G1467">
            <v>231717576.44999999</v>
          </cell>
          <cell r="I1467">
            <v>297797659.80000001</v>
          </cell>
          <cell r="J1467">
            <v>0</v>
          </cell>
          <cell r="K1467">
            <v>297797659.80000001</v>
          </cell>
        </row>
        <row r="1468">
          <cell r="C1468" t="str">
            <v xml:space="preserve">    BANK OD</v>
          </cell>
          <cell r="E1468">
            <v>87732829.430000007</v>
          </cell>
          <cell r="F1468">
            <v>202541338.13</v>
          </cell>
          <cell r="G1468">
            <v>214182576.44999999</v>
          </cell>
          <cell r="I1468">
            <v>99374067.75</v>
          </cell>
          <cell r="J1468">
            <v>0</v>
          </cell>
          <cell r="K1468">
            <v>99374067.75</v>
          </cell>
        </row>
        <row r="1469">
          <cell r="C1469" t="str">
            <v xml:space="preserve">        SCB OD A/C -45605147958                                                                             </v>
          </cell>
          <cell r="E1469">
            <v>87732829.430000007</v>
          </cell>
          <cell r="F1469">
            <v>202541338.13</v>
          </cell>
          <cell r="G1469">
            <v>214182576.44999999</v>
          </cell>
          <cell r="I1469">
            <v>99374067.75</v>
          </cell>
          <cell r="J1469">
            <v>0</v>
          </cell>
          <cell r="K1469">
            <v>99374067.75</v>
          </cell>
        </row>
        <row r="1470">
          <cell r="C1470" t="str">
            <v xml:space="preserve">    LOANS</v>
          </cell>
          <cell r="E1470">
            <v>190219209.58000001</v>
          </cell>
          <cell r="F1470">
            <v>9330617.5299999993</v>
          </cell>
          <cell r="G1470">
            <v>17535000</v>
          </cell>
          <cell r="I1470">
            <v>198423592.05000001</v>
          </cell>
          <cell r="J1470">
            <v>0</v>
          </cell>
          <cell r="K1470">
            <v>198423592.05000001</v>
          </cell>
        </row>
        <row r="1471">
          <cell r="C1471" t="str">
            <v xml:space="preserve">        SECURED LOANS</v>
          </cell>
          <cell r="E1471">
            <v>7293384.3899999997</v>
          </cell>
          <cell r="F1471">
            <v>2777611.28</v>
          </cell>
          <cell r="I1471">
            <v>4515773.1100000003</v>
          </cell>
          <cell r="J1471">
            <v>0</v>
          </cell>
          <cell r="K1471">
            <v>4515773.1100000003</v>
          </cell>
        </row>
        <row r="1472">
          <cell r="C1472" t="str">
            <v xml:space="preserve">            SECURED LOANS</v>
          </cell>
          <cell r="E1472">
            <v>7293384.3899999997</v>
          </cell>
          <cell r="F1472">
            <v>2777611.28</v>
          </cell>
          <cell r="I1472">
            <v>4515773.1100000003</v>
          </cell>
          <cell r="J1472">
            <v>0</v>
          </cell>
          <cell r="K1472">
            <v>4515773.1100000003</v>
          </cell>
        </row>
        <row r="1473">
          <cell r="C1473" t="str">
            <v xml:space="preserve">                HDFC VH LOAN A/C NO.86897316 ( TATA MARCOPOLO)                                                      </v>
          </cell>
          <cell r="E1473">
            <v>1439139.96</v>
          </cell>
          <cell r="F1473">
            <v>263569.13</v>
          </cell>
          <cell r="I1473">
            <v>1175570.83</v>
          </cell>
          <cell r="J1473">
            <v>0</v>
          </cell>
          <cell r="K1473">
            <v>1175570.83</v>
          </cell>
        </row>
        <row r="1474">
          <cell r="C1474" t="str">
            <v xml:space="preserve">                INTEREST PAYABLE ON TERM LOAN                                                                       </v>
          </cell>
          <cell r="F1474">
            <v>6916.95</v>
          </cell>
          <cell r="H1474">
            <v>6916.95</v>
          </cell>
          <cell r="J1474">
            <v>-6916.95</v>
          </cell>
          <cell r="K1474">
            <v>-6916.95</v>
          </cell>
        </row>
        <row r="1475">
          <cell r="C1475" t="str">
            <v xml:space="preserve">                SCB TERM LOAN A/C IF005551774-LOAN AMOUNT-2140239/-                                                 </v>
          </cell>
          <cell r="E1475">
            <v>1487284.86</v>
          </cell>
          <cell r="F1475">
            <v>217651.38</v>
          </cell>
          <cell r="I1475">
            <v>1269633.48</v>
          </cell>
          <cell r="J1475">
            <v>0</v>
          </cell>
          <cell r="K1475">
            <v>1269633.48</v>
          </cell>
        </row>
        <row r="1476">
          <cell r="C1476" t="str">
            <v xml:space="preserve">                SCB TERM LOAN A/C IF005629436-LOAN AMOUNT 1026172/-                                                 </v>
          </cell>
          <cell r="E1476">
            <v>751304.5</v>
          </cell>
          <cell r="F1476">
            <v>109947</v>
          </cell>
          <cell r="I1476">
            <v>641357.5</v>
          </cell>
          <cell r="J1476">
            <v>0</v>
          </cell>
          <cell r="K1476">
            <v>641357.5</v>
          </cell>
        </row>
        <row r="1477">
          <cell r="C1477" t="str">
            <v xml:space="preserve">                SCB TERM LOAN A/C NO.50169076 -MSME-IF-004517982- 00156458695                                       </v>
          </cell>
          <cell r="E1477">
            <v>1933333.44</v>
          </cell>
          <cell r="F1477">
            <v>1933333.44</v>
          </cell>
          <cell r="J1477">
            <v>0</v>
          </cell>
          <cell r="K1477">
            <v>0</v>
          </cell>
        </row>
        <row r="1478">
          <cell r="C1478" t="str">
            <v xml:space="preserve">                SCB TERM LOAN A/C-IF005486221- LOAN AMOUNT-2461934/-                                                </v>
          </cell>
          <cell r="E1478">
            <v>1682321.63</v>
          </cell>
          <cell r="F1478">
            <v>246193.38</v>
          </cell>
          <cell r="I1478">
            <v>1436128.25</v>
          </cell>
          <cell r="J1478">
            <v>0</v>
          </cell>
          <cell r="K1478">
            <v>1436128.25</v>
          </cell>
        </row>
        <row r="1479">
          <cell r="C1479" t="str">
            <v xml:space="preserve">        UNSECURED LOANS</v>
          </cell>
          <cell r="E1479">
            <v>182925825.19</v>
          </cell>
          <cell r="F1479">
            <v>6553006.25</v>
          </cell>
          <cell r="G1479">
            <v>17535000</v>
          </cell>
          <cell r="I1479">
            <v>193907818.94</v>
          </cell>
          <cell r="J1479">
            <v>0</v>
          </cell>
          <cell r="K1479">
            <v>193907818.94</v>
          </cell>
        </row>
        <row r="1480">
          <cell r="C1480" t="str">
            <v xml:space="preserve">            UNSECURED LOANS</v>
          </cell>
          <cell r="E1480">
            <v>182925825.19</v>
          </cell>
          <cell r="F1480">
            <v>6553006.25</v>
          </cell>
          <cell r="G1480">
            <v>17535000</v>
          </cell>
          <cell r="I1480">
            <v>193907818.94</v>
          </cell>
          <cell r="J1480">
            <v>0</v>
          </cell>
          <cell r="K1480">
            <v>193907818.94</v>
          </cell>
        </row>
        <row r="1481">
          <cell r="C1481" t="str">
            <v xml:space="preserve">                AMBIKA  R  CHHABRIA                                                                                 </v>
          </cell>
          <cell r="F1481">
            <v>134858</v>
          </cell>
          <cell r="H1481">
            <v>134858</v>
          </cell>
          <cell r="J1481">
            <v>-134858</v>
          </cell>
          <cell r="K1481">
            <v>-134858</v>
          </cell>
        </row>
        <row r="1482">
          <cell r="C1482" t="str">
            <v xml:space="preserve">                ASHA CHHABRIA LOAN A/C                                                                              </v>
          </cell>
          <cell r="E1482">
            <v>82650859.019999996</v>
          </cell>
          <cell r="F1482">
            <v>1106309.17</v>
          </cell>
          <cell r="G1482">
            <v>4200000</v>
          </cell>
          <cell r="I1482">
            <v>85744549.849999994</v>
          </cell>
          <cell r="J1482">
            <v>0</v>
          </cell>
          <cell r="K1482">
            <v>85744549.849999994</v>
          </cell>
        </row>
        <row r="1483">
          <cell r="C1483" t="str">
            <v xml:space="preserve">                BHARATI KALRO                                                                                       </v>
          </cell>
          <cell r="E1483">
            <v>1200000</v>
          </cell>
          <cell r="I1483">
            <v>1200000</v>
          </cell>
          <cell r="J1483">
            <v>0</v>
          </cell>
          <cell r="K1483">
            <v>1200000</v>
          </cell>
        </row>
        <row r="1484">
          <cell r="C1484" t="str">
            <v xml:space="preserve">                DNC - HUF                                                                                           </v>
          </cell>
          <cell r="E1484">
            <v>13515227.310000001</v>
          </cell>
          <cell r="I1484">
            <v>13515227.310000001</v>
          </cell>
          <cell r="J1484">
            <v>0</v>
          </cell>
          <cell r="K1484">
            <v>13515227.310000001</v>
          </cell>
        </row>
        <row r="1485">
          <cell r="C1485" t="str">
            <v xml:space="preserve">                DNC LOAN A/C                                                                                        </v>
          </cell>
          <cell r="E1485">
            <v>27781053.120000001</v>
          </cell>
          <cell r="F1485">
            <v>3165945.08</v>
          </cell>
          <cell r="G1485">
            <v>5500000</v>
          </cell>
          <cell r="I1485">
            <v>30115108.039999999</v>
          </cell>
          <cell r="J1485">
            <v>0</v>
          </cell>
          <cell r="K1485">
            <v>30115108.039999999</v>
          </cell>
        </row>
        <row r="1486">
          <cell r="C1486" t="str">
            <v xml:space="preserve">                JAMUNA SATISH KUMAR OSWAL                                                                           </v>
          </cell>
          <cell r="E1486">
            <v>1090000</v>
          </cell>
          <cell r="F1486">
            <v>90000</v>
          </cell>
          <cell r="I1486">
            <v>1000000</v>
          </cell>
          <cell r="J1486">
            <v>0</v>
          </cell>
          <cell r="K1486">
            <v>1000000</v>
          </cell>
        </row>
        <row r="1487">
          <cell r="C1487" t="str">
            <v xml:space="preserve">                KAYUM R DHANANI                                                                                     </v>
          </cell>
          <cell r="G1487">
            <v>700000</v>
          </cell>
          <cell r="I1487">
            <v>700000</v>
          </cell>
          <cell r="J1487">
            <v>0</v>
          </cell>
          <cell r="K1487">
            <v>700000</v>
          </cell>
        </row>
        <row r="1488">
          <cell r="C1488" t="str">
            <v xml:space="preserve">                KISHORE G LUND                                                                                      </v>
          </cell>
          <cell r="G1488">
            <v>2500000</v>
          </cell>
          <cell r="I1488">
            <v>2500000</v>
          </cell>
          <cell r="J1488">
            <v>0</v>
          </cell>
          <cell r="K1488">
            <v>2500000</v>
          </cell>
        </row>
        <row r="1489">
          <cell r="C1489" t="str">
            <v xml:space="preserve">                RADHIECKA PERIWAAL LOAN 2                                                                           </v>
          </cell>
          <cell r="E1489">
            <v>1648500</v>
          </cell>
          <cell r="F1489">
            <v>148500</v>
          </cell>
          <cell r="I1489">
            <v>1500000</v>
          </cell>
          <cell r="J1489">
            <v>0</v>
          </cell>
          <cell r="K1489">
            <v>1500000</v>
          </cell>
        </row>
        <row r="1490">
          <cell r="C1490" t="str">
            <v xml:space="preserve">                REKHA K LUND                                                                                        </v>
          </cell>
          <cell r="E1490">
            <v>2655952</v>
          </cell>
          <cell r="I1490">
            <v>2655952</v>
          </cell>
          <cell r="J1490">
            <v>0</v>
          </cell>
          <cell r="K1490">
            <v>2655952</v>
          </cell>
        </row>
        <row r="1491">
          <cell r="C1491" t="str">
            <v xml:space="preserve">                RISHI CHHABRIA -  HUF                                                                               </v>
          </cell>
          <cell r="E1491">
            <v>10891418.130000001</v>
          </cell>
          <cell r="I1491">
            <v>10891418.130000001</v>
          </cell>
          <cell r="J1491">
            <v>0</v>
          </cell>
          <cell r="K1491">
            <v>10891418.130000001</v>
          </cell>
        </row>
        <row r="1492">
          <cell r="C1492" t="str">
            <v xml:space="preserve">                RITU CHABBRIA                                                                                       </v>
          </cell>
          <cell r="E1492">
            <v>1927191</v>
          </cell>
          <cell r="F1492">
            <v>427191</v>
          </cell>
          <cell r="G1492">
            <v>200000</v>
          </cell>
          <cell r="I1492">
            <v>1700000</v>
          </cell>
          <cell r="J1492">
            <v>0</v>
          </cell>
          <cell r="K1492">
            <v>1700000</v>
          </cell>
        </row>
        <row r="1493">
          <cell r="C1493" t="str">
            <v xml:space="preserve">                SANDESH SALIAN                                                                                      </v>
          </cell>
          <cell r="G1493">
            <v>1200000</v>
          </cell>
          <cell r="I1493">
            <v>1200000</v>
          </cell>
          <cell r="J1493">
            <v>0</v>
          </cell>
          <cell r="K1493">
            <v>1200000</v>
          </cell>
        </row>
        <row r="1494">
          <cell r="C1494" t="str">
            <v xml:space="preserve">                SATYAN CHHABRIA- HUF                                                                                </v>
          </cell>
          <cell r="E1494">
            <v>10818519.529999999</v>
          </cell>
          <cell r="I1494">
            <v>10818519.529999999</v>
          </cell>
          <cell r="J1494">
            <v>0</v>
          </cell>
          <cell r="K1494">
            <v>10818519.529999999</v>
          </cell>
        </row>
        <row r="1495">
          <cell r="C1495" t="str">
            <v xml:space="preserve">                SHIBANI CHHABRIA                                                                                    </v>
          </cell>
          <cell r="E1495">
            <v>15287751.15</v>
          </cell>
          <cell r="F1495">
            <v>556428</v>
          </cell>
          <cell r="G1495">
            <v>235000</v>
          </cell>
          <cell r="I1495">
            <v>14966323.15</v>
          </cell>
          <cell r="J1495">
            <v>0</v>
          </cell>
          <cell r="K1495">
            <v>14966323.15</v>
          </cell>
        </row>
        <row r="1496">
          <cell r="C1496" t="str">
            <v xml:space="preserve">                SHILPA RAMESH CHHABRIA                                                                              </v>
          </cell>
          <cell r="E1496">
            <v>3557400</v>
          </cell>
          <cell r="F1496">
            <v>367000</v>
          </cell>
          <cell r="I1496">
            <v>3190400</v>
          </cell>
          <cell r="J1496">
            <v>0</v>
          </cell>
          <cell r="K1496">
            <v>3190400</v>
          </cell>
        </row>
        <row r="1497">
          <cell r="C1497" t="str">
            <v xml:space="preserve">                SNEHAL DHAVAL OSWAL                                                                                 </v>
          </cell>
          <cell r="E1497">
            <v>1090000</v>
          </cell>
          <cell r="F1497">
            <v>90000</v>
          </cell>
          <cell r="I1497">
            <v>1000000</v>
          </cell>
          <cell r="J1497">
            <v>0</v>
          </cell>
          <cell r="K1497">
            <v>1000000</v>
          </cell>
        </row>
        <row r="1498">
          <cell r="C1498" t="str">
            <v xml:space="preserve">                SUSHILA NARIAN DAS CHHABRIA                                                                         </v>
          </cell>
          <cell r="E1498">
            <v>7165932.9299999997</v>
          </cell>
          <cell r="F1498">
            <v>320754</v>
          </cell>
          <cell r="I1498">
            <v>6845178.9299999997</v>
          </cell>
          <cell r="J1498">
            <v>0</v>
          </cell>
          <cell r="K1498">
            <v>6845178.9299999997</v>
          </cell>
        </row>
        <row r="1499">
          <cell r="C1499" t="str">
            <v xml:space="preserve">                VIJAY LACHHMANDAS CHHABRIA - HUF                                                                    </v>
          </cell>
          <cell r="E1499">
            <v>1646021</v>
          </cell>
          <cell r="F1499">
            <v>146021</v>
          </cell>
          <cell r="G1499">
            <v>3000000</v>
          </cell>
          <cell r="I1499">
            <v>4500000</v>
          </cell>
          <cell r="J1499">
            <v>0</v>
          </cell>
          <cell r="K1499">
            <v>4500000</v>
          </cell>
        </row>
        <row r="1500">
          <cell r="C1500" t="str">
            <v>PURCHASE</v>
          </cell>
          <cell r="F1500">
            <v>89977432.829999998</v>
          </cell>
          <cell r="G1500">
            <v>3739667.68</v>
          </cell>
          <cell r="H1500">
            <v>86237765.150000006</v>
          </cell>
          <cell r="J1500">
            <v>-86237765.150000006</v>
          </cell>
          <cell r="K1500">
            <v>-86237765.150000006</v>
          </cell>
        </row>
        <row r="1501">
          <cell r="C1501" t="str">
            <v xml:space="preserve">    BRANCH TRANFER IN</v>
          </cell>
          <cell r="F1501">
            <v>543720.71</v>
          </cell>
          <cell r="H1501">
            <v>543720.71</v>
          </cell>
          <cell r="J1501">
            <v>-543720.71</v>
          </cell>
          <cell r="K1501">
            <v>-543720.71</v>
          </cell>
        </row>
        <row r="1502">
          <cell r="C1502" t="str">
            <v xml:space="preserve">        GST STOCK TRANSFER IN 12%                                                                           </v>
          </cell>
          <cell r="F1502">
            <v>26689.41</v>
          </cell>
          <cell r="H1502">
            <v>26689.41</v>
          </cell>
          <cell r="J1502">
            <v>-26689.41</v>
          </cell>
          <cell r="K1502">
            <v>-26689.41</v>
          </cell>
        </row>
        <row r="1503">
          <cell r="C1503" t="str">
            <v xml:space="preserve">        GST STOCK TRANSFER IN 18%                                                                           </v>
          </cell>
          <cell r="F1503">
            <v>200</v>
          </cell>
          <cell r="H1503">
            <v>200</v>
          </cell>
          <cell r="J1503">
            <v>-200</v>
          </cell>
          <cell r="K1503">
            <v>-200</v>
          </cell>
        </row>
        <row r="1504">
          <cell r="C1504" t="str">
            <v xml:space="preserve">        GST STOCK TRANSFER IN 5%                                                                            </v>
          </cell>
          <cell r="F1504">
            <v>516831.3</v>
          </cell>
          <cell r="H1504">
            <v>516831.3</v>
          </cell>
          <cell r="J1504">
            <v>-516831.3</v>
          </cell>
          <cell r="K1504">
            <v>-516831.3</v>
          </cell>
        </row>
        <row r="1505">
          <cell r="C1505" t="str">
            <v xml:space="preserve">    PURCHASE</v>
          </cell>
          <cell r="F1505">
            <v>89433712.120000005</v>
          </cell>
          <cell r="G1505">
            <v>3739667.68</v>
          </cell>
          <cell r="H1505">
            <v>85694044.439999998</v>
          </cell>
          <cell r="J1505">
            <v>-85694044.439999998</v>
          </cell>
          <cell r="K1505">
            <v>-85694044.439999998</v>
          </cell>
        </row>
        <row r="1506">
          <cell r="C1506" t="str">
            <v xml:space="preserve">        PURCHASE</v>
          </cell>
          <cell r="F1506">
            <v>89426212.120000005</v>
          </cell>
          <cell r="G1506">
            <v>3739667.68</v>
          </cell>
          <cell r="H1506">
            <v>85686544.439999998</v>
          </cell>
          <cell r="J1506">
            <v>-85686544.439999998</v>
          </cell>
          <cell r="K1506">
            <v>-85686544.439999998</v>
          </cell>
        </row>
        <row r="1507">
          <cell r="C1507" t="str">
            <v xml:space="preserve">            PURCHASE</v>
          </cell>
          <cell r="F1507">
            <v>89426212.120000005</v>
          </cell>
          <cell r="G1507">
            <v>3739667.68</v>
          </cell>
          <cell r="H1507">
            <v>85686544.439999998</v>
          </cell>
          <cell r="J1507">
            <v>-85686544.439999998</v>
          </cell>
          <cell r="K1507">
            <v>-85686544.439999998</v>
          </cell>
        </row>
        <row r="1508">
          <cell r="C1508" t="str">
            <v xml:space="preserve">                GST PURCHASE 12%                                                                                    </v>
          </cell>
          <cell r="F1508">
            <v>3922277.81</v>
          </cell>
          <cell r="G1508">
            <v>255</v>
          </cell>
          <cell r="H1508">
            <v>3922022.81</v>
          </cell>
          <cell r="J1508">
            <v>-3922022.81</v>
          </cell>
          <cell r="K1508">
            <v>-3922022.81</v>
          </cell>
        </row>
        <row r="1509">
          <cell r="C1509" t="str">
            <v xml:space="preserve">                GST PURCHASE 18%                                                                                    </v>
          </cell>
          <cell r="F1509">
            <v>3162151.1</v>
          </cell>
          <cell r="G1509">
            <v>10395</v>
          </cell>
          <cell r="H1509">
            <v>3151756.1</v>
          </cell>
          <cell r="J1509">
            <v>-3151756.1</v>
          </cell>
          <cell r="K1509">
            <v>-3151756.1</v>
          </cell>
        </row>
        <row r="1510">
          <cell r="C1510" t="str">
            <v xml:space="preserve">                GST PURCHASE 28%                                                                                    </v>
          </cell>
          <cell r="F1510">
            <v>172</v>
          </cell>
          <cell r="H1510">
            <v>172</v>
          </cell>
          <cell r="J1510">
            <v>-172</v>
          </cell>
          <cell r="K1510">
            <v>-172</v>
          </cell>
        </row>
        <row r="1511">
          <cell r="C1511" t="str">
            <v xml:space="preserve">                GST PURCHASE 5%                                                                                     </v>
          </cell>
          <cell r="F1511">
            <v>4315652.33</v>
          </cell>
          <cell r="G1511">
            <v>2213004.7400000002</v>
          </cell>
          <cell r="H1511">
            <v>2102647.59</v>
          </cell>
          <cell r="J1511">
            <v>-2102647.59</v>
          </cell>
          <cell r="K1511">
            <v>-2102647.59</v>
          </cell>
        </row>
        <row r="1512">
          <cell r="C1512" t="str">
            <v xml:space="preserve">                GST PURCHASE TAXFREE                                                                                </v>
          </cell>
          <cell r="F1512">
            <v>15753</v>
          </cell>
          <cell r="H1512">
            <v>15753</v>
          </cell>
          <cell r="J1512">
            <v>-15753</v>
          </cell>
          <cell r="K1512">
            <v>-15753</v>
          </cell>
        </row>
        <row r="1513">
          <cell r="C1513" t="str">
            <v xml:space="preserve">                IGST PURCHASE 12%                                                                                   </v>
          </cell>
          <cell r="F1513">
            <v>9532853.8300000001</v>
          </cell>
          <cell r="G1513">
            <v>64178.48</v>
          </cell>
          <cell r="H1513">
            <v>9468675.3499999996</v>
          </cell>
          <cell r="J1513">
            <v>-9468675.3499999996</v>
          </cell>
          <cell r="K1513">
            <v>-9468675.3499999996</v>
          </cell>
        </row>
        <row r="1514">
          <cell r="C1514" t="str">
            <v xml:space="preserve">                IGST PURCHASE 18%                                                                                   </v>
          </cell>
          <cell r="F1514">
            <v>1051892.43</v>
          </cell>
          <cell r="G1514">
            <v>7875.5</v>
          </cell>
          <cell r="H1514">
            <v>1044016.93</v>
          </cell>
          <cell r="J1514">
            <v>-1044016.93</v>
          </cell>
          <cell r="K1514">
            <v>-1044016.93</v>
          </cell>
        </row>
        <row r="1515">
          <cell r="C1515" t="str">
            <v xml:space="preserve">                IGST PURCHASE 5%                                                                                    </v>
          </cell>
          <cell r="F1515">
            <v>66553969.619999997</v>
          </cell>
          <cell r="G1515">
            <v>1443958.96</v>
          </cell>
          <cell r="H1515">
            <v>65110010.659999996</v>
          </cell>
          <cell r="J1515">
            <v>-65110010.659999996</v>
          </cell>
          <cell r="K1515">
            <v>-65110010.659999996</v>
          </cell>
        </row>
        <row r="1516">
          <cell r="C1516" t="str">
            <v xml:space="preserve">                PURCHASE CST 5% A/C                                                                                 </v>
          </cell>
          <cell r="F1516">
            <v>3100</v>
          </cell>
          <cell r="H1516">
            <v>3100</v>
          </cell>
          <cell r="J1516">
            <v>-3100</v>
          </cell>
          <cell r="K1516">
            <v>-3100</v>
          </cell>
        </row>
        <row r="1517">
          <cell r="C1517" t="str">
            <v xml:space="preserve">                PURCHASE IMPORT A/C                                                                                 </v>
          </cell>
          <cell r="F1517">
            <v>863840</v>
          </cell>
          <cell r="H1517">
            <v>863840</v>
          </cell>
          <cell r="J1517">
            <v>-863840</v>
          </cell>
          <cell r="K1517">
            <v>-863840</v>
          </cell>
        </row>
        <row r="1518">
          <cell r="C1518" t="str">
            <v xml:space="preserve">                PURCHASE TAXFREE A/C                                                                                </v>
          </cell>
          <cell r="F1518">
            <v>4550</v>
          </cell>
          <cell r="H1518">
            <v>4550</v>
          </cell>
          <cell r="J1518">
            <v>-4550</v>
          </cell>
          <cell r="K1518">
            <v>-4550</v>
          </cell>
        </row>
        <row r="1519">
          <cell r="C1519" t="str">
            <v xml:space="preserve">        SAMPLE PURCHASE                                                                                     </v>
          </cell>
          <cell r="F1519">
            <v>7500</v>
          </cell>
          <cell r="H1519">
            <v>7500</v>
          </cell>
          <cell r="J1519">
            <v>-7500</v>
          </cell>
          <cell r="K1519">
            <v>-7500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"/>
    </sheetNames>
    <sheetDataSet>
      <sheetData sheetId="0">
        <row r="4">
          <cell r="C4" t="str">
            <v>BRANCH CONTROL</v>
          </cell>
          <cell r="F4">
            <v>1342600.88</v>
          </cell>
          <cell r="G4">
            <v>1083494</v>
          </cell>
          <cell r="H4">
            <v>259106.88</v>
          </cell>
          <cell r="J4">
            <v>-259106.88</v>
          </cell>
          <cell r="K4">
            <v>-259106.88</v>
          </cell>
        </row>
        <row r="5">
          <cell r="C5" t="str">
            <v xml:space="preserve">    EBO</v>
          </cell>
          <cell r="D5">
            <v>4840822.47</v>
          </cell>
          <cell r="F5">
            <v>1054511</v>
          </cell>
          <cell r="G5">
            <v>246687</v>
          </cell>
          <cell r="H5">
            <v>5648646.4699999997</v>
          </cell>
          <cell r="J5">
            <v>-5648646.4699999997</v>
          </cell>
          <cell r="K5">
            <v>-5648646.4699999997</v>
          </cell>
        </row>
        <row r="6">
          <cell r="C6" t="str">
            <v xml:space="preserve">        BRANCH TRANSFER - COSMOS MALL- SILLIGURI -SILIGURI</v>
          </cell>
          <cell r="D6">
            <v>3457382.28</v>
          </cell>
          <cell r="F6">
            <v>1054511</v>
          </cell>
          <cell r="G6">
            <v>246687</v>
          </cell>
          <cell r="H6">
            <v>4265206.28</v>
          </cell>
          <cell r="J6">
            <v>-4265206.28</v>
          </cell>
          <cell r="K6">
            <v>-4265206.28</v>
          </cell>
        </row>
        <row r="7">
          <cell r="C7" t="str">
            <v xml:space="preserve">        BRANCH TRANSFER - SEASON MALL- PUNE -PUNE</v>
          </cell>
          <cell r="D7">
            <v>1383440.19</v>
          </cell>
          <cell r="H7">
            <v>1383440.19</v>
          </cell>
          <cell r="J7">
            <v>-1383440.19</v>
          </cell>
          <cell r="K7">
            <v>-1383440.19</v>
          </cell>
        </row>
        <row r="8">
          <cell r="C8" t="str">
            <v xml:space="preserve">    HO</v>
          </cell>
          <cell r="E8">
            <v>4840822.47</v>
          </cell>
          <cell r="F8">
            <v>288089.88</v>
          </cell>
          <cell r="G8">
            <v>836807</v>
          </cell>
          <cell r="I8">
            <v>5389539.5899999999</v>
          </cell>
          <cell r="J8">
            <v>0</v>
          </cell>
          <cell r="K8">
            <v>5389539.5899999999</v>
          </cell>
        </row>
        <row r="9">
          <cell r="C9" t="str">
            <v xml:space="preserve">        INLEATHER BATCH TG PALYA      -BANGALORE</v>
          </cell>
          <cell r="E9">
            <v>4840822.47</v>
          </cell>
          <cell r="F9">
            <v>288089.88</v>
          </cell>
          <cell r="G9">
            <v>836807</v>
          </cell>
          <cell r="I9">
            <v>5389539.5899999999</v>
          </cell>
          <cell r="J9">
            <v>0</v>
          </cell>
          <cell r="K9">
            <v>5389539.5899999999</v>
          </cell>
        </row>
        <row r="10">
          <cell r="C10" t="str">
            <v>DIRECT EXPENSES</v>
          </cell>
          <cell r="F10">
            <v>147959092.16</v>
          </cell>
          <cell r="G10">
            <v>482267</v>
          </cell>
          <cell r="H10">
            <v>147476825.16</v>
          </cell>
          <cell r="J10">
            <v>-147476825.16</v>
          </cell>
          <cell r="K10">
            <v>-147476825.16</v>
          </cell>
        </row>
        <row r="11">
          <cell r="C11" t="str">
            <v xml:space="preserve">    CARRIAGE INWARDS</v>
          </cell>
          <cell r="F11">
            <v>973554.75</v>
          </cell>
          <cell r="G11">
            <v>1061</v>
          </cell>
          <cell r="H11">
            <v>972493.75</v>
          </cell>
          <cell r="J11">
            <v>-972493.75</v>
          </cell>
          <cell r="K11">
            <v>-972493.75</v>
          </cell>
        </row>
        <row r="12">
          <cell r="C12" t="str">
            <v xml:space="preserve">        CARRIAGE INWARD BILL                                                                                </v>
          </cell>
          <cell r="F12">
            <v>973354.75</v>
          </cell>
          <cell r="G12">
            <v>911</v>
          </cell>
          <cell r="H12">
            <v>972443.75</v>
          </cell>
          <cell r="J12">
            <v>-972443.75</v>
          </cell>
          <cell r="K12">
            <v>-972443.75</v>
          </cell>
        </row>
        <row r="13">
          <cell r="C13" t="str">
            <v xml:space="preserve">        FREIGHT CHARGES                                                                                     </v>
          </cell>
          <cell r="F13">
            <v>200</v>
          </cell>
          <cell r="G13">
            <v>150</v>
          </cell>
          <cell r="H13">
            <v>50</v>
          </cell>
          <cell r="J13">
            <v>-50</v>
          </cell>
          <cell r="K13">
            <v>-50</v>
          </cell>
        </row>
        <row r="14">
          <cell r="C14" t="str">
            <v xml:space="preserve">    FIRST AID EXPENSES AS PER FACTORY ACTS</v>
          </cell>
          <cell r="F14">
            <v>88745</v>
          </cell>
          <cell r="H14">
            <v>88745</v>
          </cell>
          <cell r="J14">
            <v>-88745</v>
          </cell>
          <cell r="K14">
            <v>-88745</v>
          </cell>
        </row>
        <row r="15">
          <cell r="C15" t="str">
            <v xml:space="preserve">        FIRST AID EXPENSES AS  PER FACTORY ACT                                                              </v>
          </cell>
          <cell r="F15">
            <v>88745</v>
          </cell>
          <cell r="H15">
            <v>88745</v>
          </cell>
          <cell r="J15">
            <v>-88745</v>
          </cell>
          <cell r="K15">
            <v>-88745</v>
          </cell>
        </row>
        <row r="16">
          <cell r="C16" t="str">
            <v xml:space="preserve">    JOB WORK CHARGE</v>
          </cell>
          <cell r="F16">
            <v>7208438.0999999996</v>
          </cell>
          <cell r="G16">
            <v>100664</v>
          </cell>
          <cell r="H16">
            <v>7107774.0999999996</v>
          </cell>
          <cell r="J16">
            <v>-7107774.0999999996</v>
          </cell>
          <cell r="K16">
            <v>-7107774.0999999996</v>
          </cell>
        </row>
        <row r="17">
          <cell r="C17" t="str">
            <v xml:space="preserve">        JOB WORK PURCHASE-DARNING                                                                           </v>
          </cell>
          <cell r="F17">
            <v>7000</v>
          </cell>
          <cell r="H17">
            <v>7000</v>
          </cell>
          <cell r="J17">
            <v>-7000</v>
          </cell>
          <cell r="K17">
            <v>-7000</v>
          </cell>
        </row>
        <row r="18">
          <cell r="C18" t="str">
            <v xml:space="preserve">        JOB WORK PURCHASE-DYEING                                                                            </v>
          </cell>
          <cell r="F18">
            <v>45694</v>
          </cell>
          <cell r="H18">
            <v>45694</v>
          </cell>
          <cell r="J18">
            <v>-45694</v>
          </cell>
          <cell r="K18">
            <v>-45694</v>
          </cell>
        </row>
        <row r="19">
          <cell r="C19" t="str">
            <v xml:space="preserve">        JOB WORK PURCHASE-EMBROIDERY                                                                        </v>
          </cell>
          <cell r="F19">
            <v>211010.5</v>
          </cell>
          <cell r="H19">
            <v>211010.5</v>
          </cell>
          <cell r="J19">
            <v>-211010.5</v>
          </cell>
          <cell r="K19">
            <v>-211010.5</v>
          </cell>
        </row>
        <row r="20">
          <cell r="C20" t="str">
            <v xml:space="preserve">        JOB WORK PURCHASE-OTHERS                                                                            </v>
          </cell>
          <cell r="F20">
            <v>1866396.9</v>
          </cell>
          <cell r="H20">
            <v>1866396.9</v>
          </cell>
          <cell r="J20">
            <v>-1866396.9</v>
          </cell>
          <cell r="K20">
            <v>-1866396.9</v>
          </cell>
        </row>
        <row r="21">
          <cell r="C21" t="str">
            <v xml:space="preserve">        JOB WORK PURCHASE-PRINTING                                                                          </v>
          </cell>
          <cell r="F21">
            <v>138905</v>
          </cell>
          <cell r="H21">
            <v>138905</v>
          </cell>
          <cell r="J21">
            <v>-138905</v>
          </cell>
          <cell r="K21">
            <v>-138905</v>
          </cell>
        </row>
        <row r="22">
          <cell r="C22" t="str">
            <v xml:space="preserve">        JOB WORK PURCHASE-QUILTING                                                                          </v>
          </cell>
          <cell r="F22">
            <v>59119</v>
          </cell>
          <cell r="H22">
            <v>59119</v>
          </cell>
          <cell r="J22">
            <v>-59119</v>
          </cell>
          <cell r="K22">
            <v>-59119</v>
          </cell>
        </row>
        <row r="23">
          <cell r="C23" t="str">
            <v xml:space="preserve">        JOB WORK PURCHASE-STICHING                                                                          </v>
          </cell>
          <cell r="F23">
            <v>1353378</v>
          </cell>
          <cell r="H23">
            <v>1353378</v>
          </cell>
          <cell r="J23">
            <v>-1353378</v>
          </cell>
          <cell r="K23">
            <v>-1353378</v>
          </cell>
        </row>
        <row r="24">
          <cell r="C24" t="str">
            <v xml:space="preserve">        JOB WORK PURCHASE-WASHING GST@18%                                                                   </v>
          </cell>
          <cell r="F24">
            <v>9944</v>
          </cell>
          <cell r="H24">
            <v>9944</v>
          </cell>
          <cell r="J24">
            <v>-9944</v>
          </cell>
          <cell r="K24">
            <v>-9944</v>
          </cell>
        </row>
        <row r="25">
          <cell r="C25" t="str">
            <v xml:space="preserve">        JOB WORK PURCHASE-WASHING GST@5%                                                                    </v>
          </cell>
          <cell r="F25">
            <v>3516990.7</v>
          </cell>
          <cell r="G25">
            <v>100664</v>
          </cell>
          <cell r="H25">
            <v>3416326.7</v>
          </cell>
          <cell r="J25">
            <v>-3416326.7</v>
          </cell>
          <cell r="K25">
            <v>-3416326.7</v>
          </cell>
        </row>
        <row r="26">
          <cell r="C26" t="str">
            <v xml:space="preserve">    MANUFACTURING EXPENSE</v>
          </cell>
          <cell r="F26">
            <v>324027.19</v>
          </cell>
          <cell r="H26">
            <v>324027.19</v>
          </cell>
          <cell r="J26">
            <v>-324027.19</v>
          </cell>
          <cell r="K26">
            <v>-324027.19</v>
          </cell>
        </row>
        <row r="27">
          <cell r="C27" t="str">
            <v xml:space="preserve">        LAB TEST CHARGES                                                                                    </v>
          </cell>
          <cell r="F27">
            <v>324027.19</v>
          </cell>
          <cell r="H27">
            <v>324027.19</v>
          </cell>
          <cell r="J27">
            <v>-324027.19</v>
          </cell>
          <cell r="K27">
            <v>-324027.19</v>
          </cell>
        </row>
        <row r="28">
          <cell r="C28" t="str">
            <v xml:space="preserve">    POWER &amp; FULES</v>
          </cell>
          <cell r="F28">
            <v>3669865</v>
          </cell>
          <cell r="G28">
            <v>380542</v>
          </cell>
          <cell r="H28">
            <v>3289323</v>
          </cell>
          <cell r="J28">
            <v>-3289323</v>
          </cell>
          <cell r="K28">
            <v>-3289323</v>
          </cell>
        </row>
        <row r="29">
          <cell r="C29" t="str">
            <v xml:space="preserve">        DIESEL AND OIL FOR GENERATOR                                                                        </v>
          </cell>
          <cell r="F29">
            <v>329559</v>
          </cell>
          <cell r="H29">
            <v>329559</v>
          </cell>
          <cell r="J29">
            <v>-329559</v>
          </cell>
          <cell r="K29">
            <v>-329559</v>
          </cell>
        </row>
        <row r="30">
          <cell r="C30" t="str">
            <v xml:space="preserve">        ELECTRICITY AND WATER CHARGES                                                                       </v>
          </cell>
          <cell r="F30">
            <v>3340306</v>
          </cell>
          <cell r="G30">
            <v>380542</v>
          </cell>
          <cell r="H30">
            <v>2959764</v>
          </cell>
          <cell r="J30">
            <v>-2959764</v>
          </cell>
          <cell r="K30">
            <v>-2959764</v>
          </cell>
        </row>
        <row r="31">
          <cell r="C31" t="str">
            <v xml:space="preserve">    RENT RATE &amp; TAX</v>
          </cell>
          <cell r="F31">
            <v>7008516</v>
          </cell>
          <cell r="H31">
            <v>7008516</v>
          </cell>
          <cell r="J31">
            <v>-7008516</v>
          </cell>
          <cell r="K31">
            <v>-7008516</v>
          </cell>
        </row>
        <row r="32">
          <cell r="C32" t="str">
            <v xml:space="preserve">        RENT FACTORY                                                                                        </v>
          </cell>
          <cell r="F32">
            <v>7008516</v>
          </cell>
          <cell r="H32">
            <v>7008516</v>
          </cell>
          <cell r="J32">
            <v>-7008516</v>
          </cell>
          <cell r="K32">
            <v>-7008516</v>
          </cell>
        </row>
        <row r="33">
          <cell r="C33" t="str">
            <v xml:space="preserve">    SIS SALES TRADING STOCKS</v>
          </cell>
          <cell r="F33">
            <v>63495464</v>
          </cell>
          <cell r="H33">
            <v>63495464</v>
          </cell>
          <cell r="J33">
            <v>-63495464</v>
          </cell>
          <cell r="K33">
            <v>-63495464</v>
          </cell>
        </row>
        <row r="34">
          <cell r="C34" t="str">
            <v xml:space="preserve">        SIS SALES TRADING STOCK</v>
          </cell>
          <cell r="F34">
            <v>63495464</v>
          </cell>
          <cell r="H34">
            <v>63495464</v>
          </cell>
          <cell r="J34">
            <v>-63495464</v>
          </cell>
          <cell r="K34">
            <v>-63495464</v>
          </cell>
        </row>
        <row r="35">
          <cell r="C35" t="str">
            <v xml:space="preserve">            SOR STOCK WITH LFS &amp; SIS                                                                            </v>
          </cell>
          <cell r="F35">
            <v>63495464</v>
          </cell>
          <cell r="H35">
            <v>63495464</v>
          </cell>
          <cell r="J35">
            <v>-63495464</v>
          </cell>
          <cell r="K35">
            <v>-63495464</v>
          </cell>
        </row>
        <row r="36">
          <cell r="C36" t="str">
            <v xml:space="preserve">    WAGES AND SALARY</v>
          </cell>
          <cell r="F36">
            <v>57788804.25</v>
          </cell>
          <cell r="H36">
            <v>57788804.25</v>
          </cell>
          <cell r="J36">
            <v>-57788804.25</v>
          </cell>
          <cell r="K36">
            <v>-57788804.25</v>
          </cell>
        </row>
        <row r="37">
          <cell r="C37" t="str">
            <v xml:space="preserve">        BONUS FOR WORKERS                                                                                   </v>
          </cell>
          <cell r="F37">
            <v>2255184</v>
          </cell>
          <cell r="H37">
            <v>2255184</v>
          </cell>
          <cell r="J37">
            <v>-2255184</v>
          </cell>
          <cell r="K37">
            <v>-2255184</v>
          </cell>
        </row>
        <row r="38">
          <cell r="C38" t="str">
            <v xml:space="preserve">        ESI EMPLOYER CONTRIBUTION                                                                           </v>
          </cell>
          <cell r="F38">
            <v>1250865.25</v>
          </cell>
          <cell r="H38">
            <v>1250865.25</v>
          </cell>
          <cell r="J38">
            <v>-1250865.25</v>
          </cell>
          <cell r="K38">
            <v>-1250865.25</v>
          </cell>
        </row>
        <row r="39">
          <cell r="C39" t="str">
            <v xml:space="preserve">        LEAVE ENCASHMENT ( WORKERS)                                                                         </v>
          </cell>
          <cell r="F39">
            <v>1815520</v>
          </cell>
          <cell r="H39">
            <v>1815520</v>
          </cell>
          <cell r="J39">
            <v>-1815520</v>
          </cell>
          <cell r="K39">
            <v>-1815520</v>
          </cell>
        </row>
        <row r="40">
          <cell r="C40" t="str">
            <v xml:space="preserve">        OVER TIME WAGES                                                                                     </v>
          </cell>
          <cell r="F40">
            <v>218403</v>
          </cell>
          <cell r="H40">
            <v>218403</v>
          </cell>
          <cell r="J40">
            <v>-218403</v>
          </cell>
          <cell r="K40">
            <v>-218403</v>
          </cell>
        </row>
        <row r="41">
          <cell r="C41" t="str">
            <v xml:space="preserve">        PF ADMIN CHARGES                                                                                    </v>
          </cell>
          <cell r="F41">
            <v>218254</v>
          </cell>
          <cell r="H41">
            <v>218254</v>
          </cell>
          <cell r="J41">
            <v>-218254</v>
          </cell>
          <cell r="K41">
            <v>-218254</v>
          </cell>
        </row>
        <row r="42">
          <cell r="C42" t="str">
            <v xml:space="preserve">        PF EMPLOYER  CONTRIBUTION                                                                           </v>
          </cell>
          <cell r="F42">
            <v>5171979</v>
          </cell>
          <cell r="H42">
            <v>5171979</v>
          </cell>
          <cell r="J42">
            <v>-5171979</v>
          </cell>
          <cell r="K42">
            <v>-5171979</v>
          </cell>
        </row>
        <row r="43">
          <cell r="C43" t="str">
            <v xml:space="preserve">        PIECE RATE WORK CHARGES                                                                             </v>
          </cell>
          <cell r="F43">
            <v>3472910</v>
          </cell>
          <cell r="H43">
            <v>3472910</v>
          </cell>
          <cell r="J43">
            <v>-3472910</v>
          </cell>
          <cell r="K43">
            <v>-3472910</v>
          </cell>
        </row>
        <row r="44">
          <cell r="C44" t="str">
            <v xml:space="preserve">        SECURITY EXPENSES ( FACTORY)                                                                        </v>
          </cell>
          <cell r="F44">
            <v>1644229</v>
          </cell>
          <cell r="H44">
            <v>1644229</v>
          </cell>
          <cell r="J44">
            <v>-1644229</v>
          </cell>
          <cell r="K44">
            <v>-1644229</v>
          </cell>
        </row>
        <row r="45">
          <cell r="C45" t="str">
            <v xml:space="preserve">        WAGES                                                                                               </v>
          </cell>
          <cell r="F45">
            <v>41741460</v>
          </cell>
          <cell r="H45">
            <v>41741460</v>
          </cell>
          <cell r="J45">
            <v>-41741460</v>
          </cell>
          <cell r="K45">
            <v>-41741460</v>
          </cell>
        </row>
        <row r="46">
          <cell r="C46" t="str">
            <v xml:space="preserve">    STOCK AT BANGALORE GODOWN (TRADING )                                                                </v>
          </cell>
          <cell r="F46">
            <v>7401677.8700000001</v>
          </cell>
          <cell r="H46">
            <v>7401677.8700000001</v>
          </cell>
          <cell r="J46">
            <v>-7401677.8700000001</v>
          </cell>
          <cell r="K46">
            <v>-7401677.8700000001</v>
          </cell>
        </row>
        <row r="47">
          <cell r="C47" t="str">
            <v>OPENING STOCK</v>
          </cell>
          <cell r="D47">
            <v>224680034.13999999</v>
          </cell>
          <cell r="H47">
            <v>224680034.13999999</v>
          </cell>
          <cell r="J47">
            <v>-224680034.13999999</v>
          </cell>
          <cell r="K47">
            <v>-224680034.13999999</v>
          </cell>
        </row>
        <row r="48">
          <cell r="C48" t="str">
            <v xml:space="preserve">    OPENING STOCK AS 0104                                                                               </v>
          </cell>
          <cell r="D48">
            <v>205061056.19999999</v>
          </cell>
          <cell r="H48">
            <v>205061056.19999999</v>
          </cell>
          <cell r="J48">
            <v>-205061056.19999999</v>
          </cell>
          <cell r="K48">
            <v>-205061056.19999999</v>
          </cell>
        </row>
        <row r="49">
          <cell r="C49" t="str">
            <v xml:space="preserve">    WIP STOCK                                                                                           </v>
          </cell>
          <cell r="D49">
            <v>19618977.940000001</v>
          </cell>
          <cell r="H49">
            <v>19618977.940000001</v>
          </cell>
          <cell r="J49">
            <v>-19618977.940000001</v>
          </cell>
          <cell r="K49">
            <v>-19618977.940000001</v>
          </cell>
        </row>
        <row r="50">
          <cell r="C50" t="str">
            <v>SALES</v>
          </cell>
          <cell r="F50">
            <v>32610364.100000001</v>
          </cell>
          <cell r="G50">
            <v>370521162.27999997</v>
          </cell>
          <cell r="I50">
            <v>337910798.18000001</v>
          </cell>
          <cell r="J50">
            <v>0</v>
          </cell>
          <cell r="K50">
            <v>337910798.18000001</v>
          </cell>
        </row>
        <row r="51">
          <cell r="C51" t="str">
            <v xml:space="preserve">    BRANCH STOCK TRANSFER</v>
          </cell>
          <cell r="F51">
            <v>231236.63</v>
          </cell>
          <cell r="G51">
            <v>752738.76</v>
          </cell>
          <cell r="I51">
            <v>521502.13</v>
          </cell>
          <cell r="J51">
            <v>0</v>
          </cell>
          <cell r="K51">
            <v>521502.13</v>
          </cell>
        </row>
        <row r="52">
          <cell r="C52" t="str">
            <v xml:space="preserve">        GST STOCK TRANSFER OUT 12%                                                                          </v>
          </cell>
          <cell r="F52">
            <v>55557.48</v>
          </cell>
          <cell r="G52">
            <v>55589.16</v>
          </cell>
          <cell r="I52">
            <v>31.68</v>
          </cell>
          <cell r="J52">
            <v>0</v>
          </cell>
          <cell r="K52">
            <v>31.68</v>
          </cell>
        </row>
        <row r="53">
          <cell r="C53" t="str">
            <v xml:space="preserve">        GST STOCK TRANSFER OUT 18%                                                                          </v>
          </cell>
          <cell r="G53">
            <v>429.6</v>
          </cell>
          <cell r="I53">
            <v>429.6</v>
          </cell>
          <cell r="J53">
            <v>0</v>
          </cell>
          <cell r="K53">
            <v>429.6</v>
          </cell>
        </row>
        <row r="54">
          <cell r="C54" t="str">
            <v xml:space="preserve">        GST STOCK TRANSFER OUT 5%                                                                           </v>
          </cell>
          <cell r="F54">
            <v>175679.15</v>
          </cell>
          <cell r="G54">
            <v>696720</v>
          </cell>
          <cell r="I54">
            <v>521040.85</v>
          </cell>
          <cell r="J54">
            <v>0</v>
          </cell>
          <cell r="K54">
            <v>521040.85</v>
          </cell>
        </row>
        <row r="55">
          <cell r="C55" t="str">
            <v xml:space="preserve">    EXPORT SALE</v>
          </cell>
          <cell r="G55">
            <v>1393680</v>
          </cell>
          <cell r="I55">
            <v>1393680</v>
          </cell>
          <cell r="J55">
            <v>0</v>
          </cell>
          <cell r="K55">
            <v>1393680</v>
          </cell>
        </row>
        <row r="56">
          <cell r="C56" t="str">
            <v xml:space="preserve">        SALES EXPORT A/C                                                                                    </v>
          </cell>
          <cell r="G56">
            <v>1393680</v>
          </cell>
          <cell r="I56">
            <v>1393680</v>
          </cell>
          <cell r="J56">
            <v>0</v>
          </cell>
          <cell r="K56">
            <v>1393680</v>
          </cell>
        </row>
        <row r="57">
          <cell r="C57" t="str">
            <v xml:space="preserve">    SALE</v>
          </cell>
          <cell r="F57">
            <v>32349639.32</v>
          </cell>
          <cell r="G57">
            <v>278592291.51999998</v>
          </cell>
          <cell r="I57">
            <v>246242652.19999999</v>
          </cell>
          <cell r="J57">
            <v>0</v>
          </cell>
          <cell r="K57">
            <v>246242652.19999999</v>
          </cell>
        </row>
        <row r="58">
          <cell r="C58" t="str">
            <v xml:space="preserve">        GST SALE 12%                                                                                        </v>
          </cell>
          <cell r="F58">
            <v>4281767.79</v>
          </cell>
          <cell r="G58">
            <v>20487757.719999999</v>
          </cell>
          <cell r="I58">
            <v>16205989.93</v>
          </cell>
          <cell r="J58">
            <v>0</v>
          </cell>
          <cell r="K58">
            <v>16205989.93</v>
          </cell>
        </row>
        <row r="59">
          <cell r="C59" t="str">
            <v xml:space="preserve">        GST SALE 18%                                                                                        </v>
          </cell>
          <cell r="G59">
            <v>37096.25</v>
          </cell>
          <cell r="I59">
            <v>37096.25</v>
          </cell>
          <cell r="J59">
            <v>0</v>
          </cell>
          <cell r="K59">
            <v>37096.25</v>
          </cell>
        </row>
        <row r="60">
          <cell r="C60" t="str">
            <v xml:space="preserve">        GST SALE 5%                                                                                         </v>
          </cell>
          <cell r="F60">
            <v>2861679.79</v>
          </cell>
          <cell r="G60">
            <v>33994873.68</v>
          </cell>
          <cell r="I60">
            <v>31133193.890000001</v>
          </cell>
          <cell r="J60">
            <v>0</v>
          </cell>
          <cell r="K60">
            <v>31133193.890000001</v>
          </cell>
        </row>
        <row r="61">
          <cell r="C61" t="str">
            <v xml:space="preserve">        IGST SALE 12%</v>
          </cell>
          <cell r="F61">
            <v>15436738.720000001</v>
          </cell>
          <cell r="G61">
            <v>123616234.84999999</v>
          </cell>
          <cell r="I61">
            <v>108179496.13</v>
          </cell>
          <cell r="J61">
            <v>0</v>
          </cell>
          <cell r="K61">
            <v>108179496.13</v>
          </cell>
        </row>
        <row r="62">
          <cell r="C62" t="str">
            <v xml:space="preserve">        IGST SALE 18%                                                                                       </v>
          </cell>
          <cell r="F62">
            <v>155980</v>
          </cell>
          <cell r="G62">
            <v>236960.62</v>
          </cell>
          <cell r="I62">
            <v>80980.62</v>
          </cell>
          <cell r="J62">
            <v>0</v>
          </cell>
          <cell r="K62">
            <v>80980.62</v>
          </cell>
        </row>
        <row r="63">
          <cell r="C63" t="str">
            <v xml:space="preserve">        IGST SALE 5%</v>
          </cell>
          <cell r="F63">
            <v>9613473.0199999996</v>
          </cell>
          <cell r="G63">
            <v>100219368.40000001</v>
          </cell>
          <cell r="I63">
            <v>90605895.379999995</v>
          </cell>
          <cell r="J63">
            <v>0</v>
          </cell>
          <cell r="K63">
            <v>90605895.379999995</v>
          </cell>
        </row>
        <row r="64">
          <cell r="C64" t="str">
            <v xml:space="preserve">    SHORTAGE RECIEVED</v>
          </cell>
          <cell r="F64">
            <v>29488.15</v>
          </cell>
          <cell r="H64">
            <v>29488.15</v>
          </cell>
          <cell r="J64">
            <v>-29488.15</v>
          </cell>
          <cell r="K64">
            <v>-29488.15</v>
          </cell>
        </row>
        <row r="65">
          <cell r="C65" t="str">
            <v xml:space="preserve">        SHORTAGE RECEIVED                                                                                   </v>
          </cell>
          <cell r="F65">
            <v>29488.15</v>
          </cell>
          <cell r="H65">
            <v>29488.15</v>
          </cell>
          <cell r="J65">
            <v>-29488.15</v>
          </cell>
          <cell r="K65">
            <v>-29488.15</v>
          </cell>
        </row>
        <row r="66">
          <cell r="C66" t="str">
            <v xml:space="preserve">    SOR SALE</v>
          </cell>
          <cell r="G66">
            <v>89782452</v>
          </cell>
          <cell r="I66">
            <v>89782452</v>
          </cell>
          <cell r="J66">
            <v>0</v>
          </cell>
          <cell r="K66">
            <v>89782452</v>
          </cell>
        </row>
        <row r="67">
          <cell r="C67" t="str">
            <v xml:space="preserve">        SALES LFS CONSOLIDATED                                                                              </v>
          </cell>
          <cell r="G67">
            <v>89782452</v>
          </cell>
          <cell r="I67">
            <v>89782452</v>
          </cell>
          <cell r="J67">
            <v>0</v>
          </cell>
          <cell r="K67">
            <v>89782452</v>
          </cell>
        </row>
        <row r="68">
          <cell r="C68" t="str">
            <v>CURRENT ASSETS</v>
          </cell>
          <cell r="D68">
            <v>170697876.56</v>
          </cell>
          <cell r="F68">
            <v>435407454.37</v>
          </cell>
          <cell r="G68">
            <v>406050563.72000003</v>
          </cell>
          <cell r="H68">
            <v>200054767.21000001</v>
          </cell>
          <cell r="J68">
            <v>-200054767.21000001</v>
          </cell>
          <cell r="K68">
            <v>-200054767.21000001</v>
          </cell>
        </row>
        <row r="69">
          <cell r="C69" t="str">
            <v xml:space="preserve">    BANK ACCOUNTS</v>
          </cell>
          <cell r="D69">
            <v>247966.28</v>
          </cell>
          <cell r="F69">
            <v>31893825.469999999</v>
          </cell>
          <cell r="G69">
            <v>32194616.690000001</v>
          </cell>
          <cell r="I69">
            <v>52824.94</v>
          </cell>
          <cell r="J69">
            <v>0</v>
          </cell>
          <cell r="K69">
            <v>52824.94</v>
          </cell>
        </row>
        <row r="70">
          <cell r="C70" t="str">
            <v xml:space="preserve">        CURRENT A/C</v>
          </cell>
          <cell r="D70">
            <v>177887.28</v>
          </cell>
          <cell r="F70">
            <v>30565307.469999999</v>
          </cell>
          <cell r="G70">
            <v>30766840.690000001</v>
          </cell>
          <cell r="I70">
            <v>23645.94</v>
          </cell>
          <cell r="J70">
            <v>0</v>
          </cell>
          <cell r="K70">
            <v>23645.94</v>
          </cell>
        </row>
        <row r="71">
          <cell r="C71" t="str">
            <v xml:space="preserve">            CANARA BANK - AVENUE ROAD BANGALORE BRANCH A/C 0402261030026                                        </v>
          </cell>
          <cell r="D71">
            <v>122448.08</v>
          </cell>
          <cell r="F71">
            <v>29972160.739999998</v>
          </cell>
          <cell r="G71">
            <v>30087956.809999999</v>
          </cell>
          <cell r="H71">
            <v>6652.01</v>
          </cell>
          <cell r="J71">
            <v>-6652.01</v>
          </cell>
          <cell r="K71">
            <v>-6652.01</v>
          </cell>
        </row>
        <row r="72">
          <cell r="C72" t="str">
            <v xml:space="preserve">            CANARA BANK - TUMKUR BRANCH - A/C NO.0522201001733                                                  </v>
          </cell>
          <cell r="D72">
            <v>47340.4</v>
          </cell>
          <cell r="G72">
            <v>90534.399999999994</v>
          </cell>
          <cell r="I72">
            <v>43194</v>
          </cell>
          <cell r="J72">
            <v>0</v>
          </cell>
          <cell r="K72">
            <v>43194</v>
          </cell>
        </row>
        <row r="73">
          <cell r="C73" t="str">
            <v xml:space="preserve">            HDFC BANK - A/C NO. 00412000022731                                                                  </v>
          </cell>
          <cell r="D73">
            <v>5167.3500000000004</v>
          </cell>
          <cell r="F73">
            <v>322313.96000000002</v>
          </cell>
          <cell r="G73">
            <v>322522.71000000002</v>
          </cell>
          <cell r="H73">
            <v>4958.6000000000004</v>
          </cell>
          <cell r="J73">
            <v>-4958.6000000000004</v>
          </cell>
          <cell r="K73">
            <v>-4958.6000000000004</v>
          </cell>
        </row>
        <row r="74">
          <cell r="C74" t="str">
            <v xml:space="preserve">            HDFC BANK - A/C NO. 00412320001421                                                                  </v>
          </cell>
          <cell r="D74">
            <v>2159</v>
          </cell>
          <cell r="F74">
            <v>270832.77</v>
          </cell>
          <cell r="G74">
            <v>265826.77</v>
          </cell>
          <cell r="H74">
            <v>7165</v>
          </cell>
          <cell r="J74">
            <v>-7165</v>
          </cell>
          <cell r="K74">
            <v>-7165</v>
          </cell>
        </row>
        <row r="75">
          <cell r="C75" t="str">
            <v xml:space="preserve">            SBI A/C  NO. 31327489024                                                                            </v>
          </cell>
          <cell r="D75">
            <v>772.45</v>
          </cell>
          <cell r="H75">
            <v>772.45</v>
          </cell>
          <cell r="J75">
            <v>-772.45</v>
          </cell>
          <cell r="K75">
            <v>-772.45</v>
          </cell>
        </row>
        <row r="76">
          <cell r="C76" t="str">
            <v xml:space="preserve">        GRATUITY A/C</v>
          </cell>
          <cell r="D76">
            <v>70079</v>
          </cell>
          <cell r="F76">
            <v>1328518</v>
          </cell>
          <cell r="G76">
            <v>1427776</v>
          </cell>
          <cell r="I76">
            <v>29179</v>
          </cell>
          <cell r="J76">
            <v>0</v>
          </cell>
          <cell r="K76">
            <v>29179</v>
          </cell>
        </row>
        <row r="77">
          <cell r="C77" t="str">
            <v xml:space="preserve">            GRATUITY A/C - NO.0402101066296                                                                     </v>
          </cell>
          <cell r="D77">
            <v>70079</v>
          </cell>
          <cell r="F77">
            <v>1328518</v>
          </cell>
          <cell r="G77">
            <v>1427776</v>
          </cell>
          <cell r="I77">
            <v>29179</v>
          </cell>
          <cell r="J77">
            <v>0</v>
          </cell>
          <cell r="K77">
            <v>29179</v>
          </cell>
        </row>
        <row r="78">
          <cell r="C78" t="str">
            <v xml:space="preserve">    CASH</v>
          </cell>
          <cell r="D78">
            <v>205533.01</v>
          </cell>
          <cell r="F78">
            <v>1862374.3999999999</v>
          </cell>
          <cell r="G78">
            <v>2181030</v>
          </cell>
          <cell r="I78">
            <v>113122.59</v>
          </cell>
          <cell r="J78">
            <v>0</v>
          </cell>
          <cell r="K78">
            <v>113122.59</v>
          </cell>
        </row>
        <row r="79">
          <cell r="C79" t="str">
            <v xml:space="preserve">        CASH IN HAND</v>
          </cell>
          <cell r="D79">
            <v>205533.01</v>
          </cell>
          <cell r="F79">
            <v>1862374.3999999999</v>
          </cell>
          <cell r="G79">
            <v>2181030</v>
          </cell>
          <cell r="I79">
            <v>113122.59</v>
          </cell>
          <cell r="J79">
            <v>0</v>
          </cell>
          <cell r="K79">
            <v>113122.59</v>
          </cell>
        </row>
        <row r="80">
          <cell r="C80" t="str">
            <v xml:space="preserve">            CASH IN HAND                                                                                        </v>
          </cell>
          <cell r="D80">
            <v>203635.01</v>
          </cell>
          <cell r="F80">
            <v>1701374.4</v>
          </cell>
          <cell r="G80">
            <v>2023208</v>
          </cell>
          <cell r="I80">
            <v>118198.59</v>
          </cell>
          <cell r="J80">
            <v>0</v>
          </cell>
          <cell r="K80">
            <v>118198.59</v>
          </cell>
        </row>
        <row r="81">
          <cell r="C81" t="str">
            <v xml:space="preserve">            CASH IN HAND (TUMKUR)                                                                               </v>
          </cell>
          <cell r="D81">
            <v>1898</v>
          </cell>
          <cell r="F81">
            <v>161000</v>
          </cell>
          <cell r="G81">
            <v>157822</v>
          </cell>
          <cell r="H81">
            <v>5076</v>
          </cell>
          <cell r="J81">
            <v>-5076</v>
          </cell>
          <cell r="K81">
            <v>-5076</v>
          </cell>
        </row>
        <row r="82">
          <cell r="C82" t="str">
            <v xml:space="preserve">        CASH IN IOU</v>
          </cell>
          <cell r="J82">
            <v>0</v>
          </cell>
          <cell r="K82">
            <v>0</v>
          </cell>
        </row>
        <row r="83">
          <cell r="C83" t="str">
            <v xml:space="preserve">    CLOSING STOCK</v>
          </cell>
          <cell r="D83">
            <v>41402.589999999997</v>
          </cell>
          <cell r="G83">
            <v>41402.589999999997</v>
          </cell>
          <cell r="J83">
            <v>0</v>
          </cell>
          <cell r="K83">
            <v>0</v>
          </cell>
        </row>
        <row r="84">
          <cell r="C84" t="str">
            <v xml:space="preserve">        STOCK IN TRANSIT                                                                                    </v>
          </cell>
          <cell r="D84">
            <v>41402.589999999997</v>
          </cell>
          <cell r="G84">
            <v>41402.589999999997</v>
          </cell>
          <cell r="J84">
            <v>0</v>
          </cell>
          <cell r="K84">
            <v>0</v>
          </cell>
        </row>
        <row r="85">
          <cell r="C85" t="str">
            <v xml:space="preserve">    DEPOSITS (ASSETS)</v>
          </cell>
          <cell r="D85">
            <v>15520776.5</v>
          </cell>
          <cell r="F85">
            <v>1413531</v>
          </cell>
          <cell r="G85">
            <v>601400</v>
          </cell>
          <cell r="H85">
            <v>16332907.5</v>
          </cell>
          <cell r="J85">
            <v>-16332907.5</v>
          </cell>
          <cell r="K85">
            <v>-16332907.5</v>
          </cell>
        </row>
        <row r="86">
          <cell r="C86" t="str">
            <v xml:space="preserve">        DEPOSITS (ASSETS)</v>
          </cell>
          <cell r="D86">
            <v>15520776.5</v>
          </cell>
          <cell r="F86">
            <v>1413531</v>
          </cell>
          <cell r="G86">
            <v>101400</v>
          </cell>
          <cell r="H86">
            <v>16832907.5</v>
          </cell>
          <cell r="J86">
            <v>-16832907.5</v>
          </cell>
          <cell r="K86">
            <v>-16832907.5</v>
          </cell>
        </row>
        <row r="87">
          <cell r="C87" t="str">
            <v xml:space="preserve">            BRAND FACTORY - SECURITY DEPOSIT - ABIDS - ATRIA MALL                                               </v>
          </cell>
          <cell r="D87">
            <v>50301</v>
          </cell>
          <cell r="H87">
            <v>50301</v>
          </cell>
          <cell r="J87">
            <v>-50301</v>
          </cell>
          <cell r="K87">
            <v>-50301</v>
          </cell>
        </row>
        <row r="88">
          <cell r="C88" t="str">
            <v xml:space="preserve">            BRAND FACTORY - SECURITY DEPOSIT - AHMEDABAD - CITY GOLD MALL                                       </v>
          </cell>
          <cell r="D88">
            <v>80190</v>
          </cell>
          <cell r="H88">
            <v>80190</v>
          </cell>
          <cell r="J88">
            <v>-80190</v>
          </cell>
          <cell r="K88">
            <v>-80190</v>
          </cell>
        </row>
        <row r="89">
          <cell r="C89" t="str">
            <v xml:space="preserve">            BRAND FACTORY - SECURITY DEPOSIT - ALLAHABAD - GALAXY PARK                                          </v>
          </cell>
          <cell r="D89">
            <v>44714</v>
          </cell>
          <cell r="H89">
            <v>44714</v>
          </cell>
          <cell r="J89">
            <v>-44714</v>
          </cell>
          <cell r="K89">
            <v>-44714</v>
          </cell>
        </row>
        <row r="90">
          <cell r="C90" t="str">
            <v xml:space="preserve">            BRAND FACTORY - SECURITY DEPOSIT - ASANSOL - SENTRUM MALL                                           </v>
          </cell>
          <cell r="D90">
            <v>109350</v>
          </cell>
          <cell r="H90">
            <v>109350</v>
          </cell>
          <cell r="J90">
            <v>-109350</v>
          </cell>
          <cell r="K90">
            <v>-109350</v>
          </cell>
        </row>
        <row r="91">
          <cell r="C91" t="str">
            <v xml:space="preserve">            BRAND FACTORY - SECURITY DEPOSIT - BANGALORE - KANAKPURA ROAD                                       </v>
          </cell>
          <cell r="D91">
            <v>109350</v>
          </cell>
          <cell r="H91">
            <v>109350</v>
          </cell>
          <cell r="J91">
            <v>-109350</v>
          </cell>
          <cell r="K91">
            <v>-109350</v>
          </cell>
        </row>
        <row r="92">
          <cell r="C92" t="str">
            <v xml:space="preserve">            BRAND FACTORY - SECURITY DEPOSIT - BANGALORE - MARATHAHALLI                                         </v>
          </cell>
          <cell r="D92">
            <v>111780</v>
          </cell>
          <cell r="H92">
            <v>111780</v>
          </cell>
          <cell r="J92">
            <v>-111780</v>
          </cell>
          <cell r="K92">
            <v>-111780</v>
          </cell>
        </row>
        <row r="93">
          <cell r="C93" t="str">
            <v xml:space="preserve">            BRAND FACTORY - SECURITY DEPOSIT - BANGALORE - SARJAPUR ROAD                                        </v>
          </cell>
          <cell r="D93">
            <v>95256</v>
          </cell>
          <cell r="H93">
            <v>95256</v>
          </cell>
          <cell r="J93">
            <v>-95256</v>
          </cell>
          <cell r="K93">
            <v>-95256</v>
          </cell>
        </row>
        <row r="94">
          <cell r="C94" t="str">
            <v xml:space="preserve">            BRAND FACTORY - SECURITY DEPOSIT - CHENNAI - PALLIKARANAI                                           </v>
          </cell>
          <cell r="D94">
            <v>52974</v>
          </cell>
          <cell r="H94">
            <v>52974</v>
          </cell>
          <cell r="J94">
            <v>-52974</v>
          </cell>
          <cell r="K94">
            <v>-52974</v>
          </cell>
        </row>
        <row r="95">
          <cell r="C95" t="str">
            <v xml:space="preserve">            BRAND FACTORY - SECURITY DEPOSIT - DEHRADUN - DARSHANI TOWERS                                       </v>
          </cell>
          <cell r="D95">
            <v>54675</v>
          </cell>
          <cell r="H95">
            <v>54675</v>
          </cell>
          <cell r="J95">
            <v>-54675</v>
          </cell>
          <cell r="K95">
            <v>-54675</v>
          </cell>
        </row>
        <row r="96">
          <cell r="C96" t="str">
            <v xml:space="preserve">            BRAND FACTORY - SECURITY DEPOSIT - GHAZIABAD - JAIPURIA SUNRISE                                     </v>
          </cell>
          <cell r="D96">
            <v>40000</v>
          </cell>
          <cell r="H96">
            <v>40000</v>
          </cell>
          <cell r="J96">
            <v>-40000</v>
          </cell>
          <cell r="K96">
            <v>-40000</v>
          </cell>
        </row>
        <row r="97">
          <cell r="C97" t="str">
            <v xml:space="preserve">            BRAND FACTORY - SECURITY DEPOSIT - GHAZIABAD - PACIFIC MALL -SAHI                                   </v>
          </cell>
          <cell r="D97">
            <v>40000</v>
          </cell>
          <cell r="H97">
            <v>40000</v>
          </cell>
          <cell r="J97">
            <v>-40000</v>
          </cell>
          <cell r="K97">
            <v>-40000</v>
          </cell>
        </row>
        <row r="98">
          <cell r="C98" t="str">
            <v xml:space="preserve">            BRAND FACTORY - SECURITY DEPOSIT - GUWHATI - PRITHVI PLANET                                         </v>
          </cell>
          <cell r="D98">
            <v>65610</v>
          </cell>
          <cell r="H98">
            <v>65610</v>
          </cell>
          <cell r="J98">
            <v>-65610</v>
          </cell>
          <cell r="K98">
            <v>-65610</v>
          </cell>
        </row>
        <row r="99">
          <cell r="C99" t="str">
            <v xml:space="preserve">            BRAND FACTORY - SECURITY DEPOSIT - HYDERABAD - DILSUKH NAGAR                                        </v>
          </cell>
          <cell r="D99">
            <v>110079</v>
          </cell>
          <cell r="H99">
            <v>110079</v>
          </cell>
          <cell r="J99">
            <v>-110079</v>
          </cell>
          <cell r="K99">
            <v>-110079</v>
          </cell>
        </row>
        <row r="100">
          <cell r="C100" t="str">
            <v xml:space="preserve">            BRAND FACTORY - SECURITY DEPOSIT - INDORE BPK SQUARE                                                </v>
          </cell>
          <cell r="D100">
            <v>86994</v>
          </cell>
          <cell r="H100">
            <v>86994</v>
          </cell>
          <cell r="J100">
            <v>-86994</v>
          </cell>
          <cell r="K100">
            <v>-86994</v>
          </cell>
        </row>
        <row r="101">
          <cell r="C101" t="str">
            <v xml:space="preserve">            BRAND FACTORY - SECURITY DEPOSIT - JAIPUR -SUNNY TRADE CENTER                                       </v>
          </cell>
          <cell r="D101">
            <v>36450</v>
          </cell>
          <cell r="H101">
            <v>36450</v>
          </cell>
          <cell r="J101">
            <v>-36450</v>
          </cell>
          <cell r="K101">
            <v>-36450</v>
          </cell>
        </row>
        <row r="102">
          <cell r="C102" t="str">
            <v xml:space="preserve">            BRAND FACTORY - SECURITY DEPOSIT - JAMMU - PRITHVI PLANET                                           </v>
          </cell>
          <cell r="D102">
            <v>77760</v>
          </cell>
          <cell r="H102">
            <v>77760</v>
          </cell>
          <cell r="J102">
            <v>-77760</v>
          </cell>
          <cell r="K102">
            <v>-77760</v>
          </cell>
        </row>
        <row r="103">
          <cell r="C103" t="str">
            <v xml:space="preserve">            BRAND FACTORY - SECURITY DEPOSIT - KANPUR- RAVE MOTI MALL                                           </v>
          </cell>
          <cell r="D103">
            <v>40000</v>
          </cell>
          <cell r="H103">
            <v>40000</v>
          </cell>
          <cell r="J103">
            <v>-40000</v>
          </cell>
          <cell r="K103">
            <v>-40000</v>
          </cell>
        </row>
        <row r="104">
          <cell r="C104" t="str">
            <v xml:space="preserve">            BRAND FACTORY - SECURITY DEPOSIT - KUKATPALLY                                                       </v>
          </cell>
          <cell r="D104">
            <v>58320</v>
          </cell>
          <cell r="H104">
            <v>58320</v>
          </cell>
          <cell r="J104">
            <v>-58320</v>
          </cell>
          <cell r="K104">
            <v>-58320</v>
          </cell>
        </row>
        <row r="105">
          <cell r="C105" t="str">
            <v xml:space="preserve">            BRAND FACTORY - SECURITY DEPOSIT - LUCKNOW SKY LAP                                                  </v>
          </cell>
          <cell r="D105">
            <v>30132</v>
          </cell>
          <cell r="H105">
            <v>30132</v>
          </cell>
          <cell r="J105">
            <v>-30132</v>
          </cell>
          <cell r="K105">
            <v>-30132</v>
          </cell>
        </row>
        <row r="106">
          <cell r="C106" t="str">
            <v xml:space="preserve">            BRAND FACTORY - SECURITY DEPOSIT - NEW DELHI - CITY SQUARE MALL                                     </v>
          </cell>
          <cell r="D106">
            <v>58320</v>
          </cell>
          <cell r="H106">
            <v>58320</v>
          </cell>
          <cell r="J106">
            <v>-58320</v>
          </cell>
          <cell r="K106">
            <v>-58320</v>
          </cell>
        </row>
        <row r="107">
          <cell r="C107" t="str">
            <v xml:space="preserve">            BRAND FACTORY - SECURITY DEPOSIT - NEW DELHI - VIKAS SURYA MALL                                     </v>
          </cell>
          <cell r="D107">
            <v>40000</v>
          </cell>
          <cell r="H107">
            <v>40000</v>
          </cell>
          <cell r="J107">
            <v>-40000</v>
          </cell>
          <cell r="K107">
            <v>-40000</v>
          </cell>
        </row>
        <row r="108">
          <cell r="C108" t="str">
            <v xml:space="preserve">            BRAND FACTORY - SECURITY DEPOSIT - PATNA - RAJA BAZAAR                                              </v>
          </cell>
          <cell r="D108">
            <v>43134</v>
          </cell>
          <cell r="H108">
            <v>43134</v>
          </cell>
          <cell r="J108">
            <v>-43134</v>
          </cell>
          <cell r="K108">
            <v>-43134</v>
          </cell>
        </row>
        <row r="109">
          <cell r="C109" t="str">
            <v xml:space="preserve">            BRAND FACTORY - SECURITY DEPOSIT - PATNA GODAVARI PALACE                                            </v>
          </cell>
          <cell r="D109">
            <v>76300</v>
          </cell>
          <cell r="H109">
            <v>76300</v>
          </cell>
          <cell r="J109">
            <v>-76300</v>
          </cell>
          <cell r="K109">
            <v>-76300</v>
          </cell>
        </row>
        <row r="110">
          <cell r="C110" t="str">
            <v xml:space="preserve">            BRAND FACTORY - SECURITY DEPOSIT - PUNE -PREMIER PLAZA -CHINCHAW                                    </v>
          </cell>
          <cell r="D110">
            <v>123930</v>
          </cell>
          <cell r="H110">
            <v>123930</v>
          </cell>
          <cell r="J110">
            <v>-123930</v>
          </cell>
          <cell r="K110">
            <v>-123930</v>
          </cell>
        </row>
        <row r="111">
          <cell r="C111" t="str">
            <v xml:space="preserve">            BRAND FACTORY - SECURITY DEPOSIT - RAJKOT - AASHIRWAD CITY CENTER                                   </v>
          </cell>
          <cell r="D111">
            <v>108378</v>
          </cell>
          <cell r="H111">
            <v>108378</v>
          </cell>
          <cell r="J111">
            <v>-108378</v>
          </cell>
          <cell r="K111">
            <v>-108378</v>
          </cell>
        </row>
        <row r="112">
          <cell r="C112" t="str">
            <v xml:space="preserve">            BRAND FACTORY - SECURITY DEPOSIT - SALEM -NARASUS MURALI TOWERS                                     </v>
          </cell>
          <cell r="D112">
            <v>72900</v>
          </cell>
          <cell r="H112">
            <v>72900</v>
          </cell>
          <cell r="J112">
            <v>-72900</v>
          </cell>
          <cell r="K112">
            <v>-72900</v>
          </cell>
        </row>
        <row r="113">
          <cell r="C113" t="str">
            <v xml:space="preserve">            BRAND FACTORY - SECURITY DEPOSIT - SECUNDERABAD - BEGUMPETH - GSSH                                  </v>
          </cell>
          <cell r="D113">
            <v>42282</v>
          </cell>
          <cell r="H113">
            <v>42282</v>
          </cell>
          <cell r="J113">
            <v>-42282</v>
          </cell>
          <cell r="K113">
            <v>-42282</v>
          </cell>
        </row>
        <row r="114">
          <cell r="C114" t="str">
            <v xml:space="preserve">            BRAND FACTORY - SECURITY DEPOSIT - SILIGURI - SF ROAD                                               </v>
          </cell>
          <cell r="D114">
            <v>80190</v>
          </cell>
          <cell r="H114">
            <v>80190</v>
          </cell>
          <cell r="J114">
            <v>-80190</v>
          </cell>
          <cell r="K114">
            <v>-80190</v>
          </cell>
        </row>
        <row r="115">
          <cell r="C115" t="str">
            <v xml:space="preserve">            BRAND FACTORY - SECURITY DEPOSIT - SURAT - VIP ROAD                                                 </v>
          </cell>
          <cell r="D115">
            <v>80190</v>
          </cell>
          <cell r="H115">
            <v>80190</v>
          </cell>
          <cell r="J115">
            <v>-80190</v>
          </cell>
          <cell r="K115">
            <v>-80190</v>
          </cell>
        </row>
        <row r="116">
          <cell r="C116" t="str">
            <v xml:space="preserve">            BRAND FACTORY - SECURITY DEPOSIT - THE CELEBRATION MA                                               </v>
          </cell>
          <cell r="D116">
            <v>82620</v>
          </cell>
          <cell r="H116">
            <v>82620</v>
          </cell>
          <cell r="J116">
            <v>-82620</v>
          </cell>
          <cell r="K116">
            <v>-82620</v>
          </cell>
        </row>
        <row r="117">
          <cell r="C117" t="str">
            <v xml:space="preserve">            BRAND FACTORY - SECURITY DEPOSIT - VADODARA - RAAMA ICON                                            </v>
          </cell>
          <cell r="D117">
            <v>103000</v>
          </cell>
          <cell r="H117">
            <v>103000</v>
          </cell>
          <cell r="J117">
            <v>-103000</v>
          </cell>
          <cell r="K117">
            <v>-103000</v>
          </cell>
        </row>
        <row r="118">
          <cell r="C118" t="str">
            <v xml:space="preserve">            BRAND FACTORY - SECURITY DEPOSIT - VISAKAPATNAM - SRIRAM NARAS                                      </v>
          </cell>
          <cell r="D118">
            <v>83106</v>
          </cell>
          <cell r="H118">
            <v>83106</v>
          </cell>
          <cell r="J118">
            <v>-83106</v>
          </cell>
          <cell r="K118">
            <v>-83106</v>
          </cell>
        </row>
        <row r="119">
          <cell r="C119" t="str">
            <v xml:space="preserve">            BRAND FACTORY - SECURITY DEPOSIT - ZIRAKHPUR - COSMOS PLAZA MALL                                    </v>
          </cell>
          <cell r="D119">
            <v>48600</v>
          </cell>
          <cell r="H119">
            <v>48600</v>
          </cell>
          <cell r="J119">
            <v>-48600</v>
          </cell>
          <cell r="K119">
            <v>-48600</v>
          </cell>
        </row>
        <row r="120">
          <cell r="C120" t="str">
            <v xml:space="preserve">            FF-F1EE-SECURITY DEPOSIT-SELAM NARASUS MURALI TOWER                                                 </v>
          </cell>
          <cell r="F120">
            <v>44712</v>
          </cell>
          <cell r="H120">
            <v>44712</v>
          </cell>
          <cell r="J120">
            <v>-44712</v>
          </cell>
          <cell r="K120">
            <v>-44712</v>
          </cell>
        </row>
        <row r="121">
          <cell r="C121" t="str">
            <v xml:space="preserve">            FF-F1FD-SECURITY DEPOSIT-GODAVARI PALACE                                                            </v>
          </cell>
          <cell r="F121">
            <v>50544</v>
          </cell>
          <cell r="H121">
            <v>50544</v>
          </cell>
          <cell r="J121">
            <v>-50544</v>
          </cell>
          <cell r="K121">
            <v>-50544</v>
          </cell>
        </row>
        <row r="122">
          <cell r="C122" t="str">
            <v xml:space="preserve">            FF-F1GD-SECURITY DEPOSIT-ZIRAKHPUR COSMOS PLAZA MALL                                                </v>
          </cell>
          <cell r="F122">
            <v>107406</v>
          </cell>
          <cell r="H122">
            <v>107406</v>
          </cell>
          <cell r="J122">
            <v>-107406</v>
          </cell>
          <cell r="K122">
            <v>-107406</v>
          </cell>
        </row>
        <row r="123">
          <cell r="C123" t="str">
            <v xml:space="preserve">            FF-F1GE-SECURITY DEPOSIT-PATNA RAJA BAZAAR                                                          </v>
          </cell>
          <cell r="F123">
            <v>37665</v>
          </cell>
          <cell r="H123">
            <v>37665</v>
          </cell>
          <cell r="J123">
            <v>-37665</v>
          </cell>
          <cell r="K123">
            <v>-37665</v>
          </cell>
        </row>
        <row r="124">
          <cell r="C124" t="str">
            <v xml:space="preserve">            FF-F1IF-SECURITY DEPOSIT-SURAT VIP ROAD                                                             </v>
          </cell>
          <cell r="F124">
            <v>94770</v>
          </cell>
          <cell r="H124">
            <v>94770</v>
          </cell>
          <cell r="J124">
            <v>-94770</v>
          </cell>
          <cell r="K124">
            <v>-94770</v>
          </cell>
        </row>
        <row r="125">
          <cell r="C125" t="str">
            <v xml:space="preserve">            FF-F1IG-SECURITY DEPOSIT-DEHRADUN DARSHNI TOWER                                                     </v>
          </cell>
          <cell r="F125">
            <v>53946</v>
          </cell>
          <cell r="H125">
            <v>53946</v>
          </cell>
          <cell r="J125">
            <v>-53946</v>
          </cell>
          <cell r="K125">
            <v>-53946</v>
          </cell>
        </row>
        <row r="126">
          <cell r="C126" t="str">
            <v xml:space="preserve">            FF-F1JD-SECURITY DEPOSIT-SILIGURI S F ROAD                                                          </v>
          </cell>
          <cell r="F126">
            <v>112266</v>
          </cell>
          <cell r="H126">
            <v>112266</v>
          </cell>
          <cell r="J126">
            <v>-112266</v>
          </cell>
          <cell r="K126">
            <v>-112266</v>
          </cell>
        </row>
        <row r="127">
          <cell r="C127" t="str">
            <v xml:space="preserve">            FF-F1KE-SECURITY DEPOSIT-JAIPUR SUNNY TRADE CENTER                                                  </v>
          </cell>
          <cell r="F127">
            <v>54918</v>
          </cell>
          <cell r="H127">
            <v>54918</v>
          </cell>
          <cell r="J127">
            <v>-54918</v>
          </cell>
          <cell r="K127">
            <v>-54918</v>
          </cell>
        </row>
        <row r="128">
          <cell r="C128" t="str">
            <v xml:space="preserve">            FF-F1LD-SECURITY DEPOSIT-HYDERABAD DILKUSH NAGAR                                                    </v>
          </cell>
          <cell r="F128">
            <v>142155</v>
          </cell>
          <cell r="H128">
            <v>142155</v>
          </cell>
          <cell r="J128">
            <v>-142155</v>
          </cell>
          <cell r="K128">
            <v>-142155</v>
          </cell>
        </row>
        <row r="129">
          <cell r="C129" t="str">
            <v xml:space="preserve">            FF-F1NE-SECURITY DEPOSIT-RAJKOT AASHIRWAD CITY CENTER                                               </v>
          </cell>
          <cell r="F129">
            <v>52488</v>
          </cell>
          <cell r="H129">
            <v>52488</v>
          </cell>
          <cell r="J129">
            <v>-52488</v>
          </cell>
          <cell r="K129">
            <v>-52488</v>
          </cell>
        </row>
        <row r="130">
          <cell r="C130" t="str">
            <v xml:space="preserve">            FF-F1NG-SECURITY DEPOSIT-GUWAHATI PRITHVI PLANET                                                    </v>
          </cell>
          <cell r="F130">
            <v>86022</v>
          </cell>
          <cell r="H130">
            <v>86022</v>
          </cell>
          <cell r="J130">
            <v>-86022</v>
          </cell>
          <cell r="K130">
            <v>-86022</v>
          </cell>
        </row>
        <row r="131">
          <cell r="C131" t="str">
            <v xml:space="preserve">            FF-F1OD-SECURITY DEPOSIT-BENGALORE SARJAPUR ROAD                                                    </v>
          </cell>
          <cell r="F131">
            <v>41796</v>
          </cell>
          <cell r="H131">
            <v>41796</v>
          </cell>
          <cell r="J131">
            <v>-41796</v>
          </cell>
          <cell r="K131">
            <v>-41796</v>
          </cell>
        </row>
        <row r="132">
          <cell r="C132" t="str">
            <v xml:space="preserve">            FF-F1OG-SECURITY DEPOSIT-ASANSOL SENTRUM MALL                                                       </v>
          </cell>
          <cell r="F132">
            <v>117369</v>
          </cell>
          <cell r="H132">
            <v>117369</v>
          </cell>
          <cell r="J132">
            <v>-117369</v>
          </cell>
          <cell r="K132">
            <v>-117369</v>
          </cell>
        </row>
        <row r="133">
          <cell r="C133" t="str">
            <v xml:space="preserve">            FF-F1QD-SECURITY DEPOSIT-BENGALORE KANAKPURA ROAD                                                   </v>
          </cell>
          <cell r="F133">
            <v>98415</v>
          </cell>
          <cell r="H133">
            <v>98415</v>
          </cell>
          <cell r="J133">
            <v>-98415</v>
          </cell>
          <cell r="K133">
            <v>-98415</v>
          </cell>
        </row>
        <row r="134">
          <cell r="C134" t="str">
            <v xml:space="preserve">            FF-F1RF-SECURITY DEPOSIT-KANPUR RAVE MOTI MALL                                                      </v>
          </cell>
          <cell r="F134">
            <v>54432</v>
          </cell>
          <cell r="H134">
            <v>54432</v>
          </cell>
          <cell r="J134">
            <v>-54432</v>
          </cell>
          <cell r="K134">
            <v>-54432</v>
          </cell>
        </row>
        <row r="135">
          <cell r="C135" t="str">
            <v xml:space="preserve">            FF-F1SG-SECURITY DEPOSIT-INDORE BPK SQARE                                                           </v>
          </cell>
          <cell r="F135">
            <v>82620</v>
          </cell>
          <cell r="H135">
            <v>82620</v>
          </cell>
          <cell r="J135">
            <v>-82620</v>
          </cell>
          <cell r="K135">
            <v>-82620</v>
          </cell>
        </row>
        <row r="136">
          <cell r="C136" t="str">
            <v xml:space="preserve">            FF-F1TD-SECURITY DEPOSIT-HYDERABAD KUKATPALLY                                                       </v>
          </cell>
          <cell r="F136">
            <v>76545</v>
          </cell>
          <cell r="H136">
            <v>76545</v>
          </cell>
          <cell r="J136">
            <v>-76545</v>
          </cell>
          <cell r="K136">
            <v>-76545</v>
          </cell>
        </row>
        <row r="137">
          <cell r="C137" t="str">
            <v xml:space="preserve">            FF-F1WG-SECURITY DEPOSIT-LUCKNOW SKY LAP                                                            </v>
          </cell>
          <cell r="F137">
            <v>47628</v>
          </cell>
          <cell r="H137">
            <v>47628</v>
          </cell>
          <cell r="J137">
            <v>-47628</v>
          </cell>
          <cell r="K137">
            <v>-47628</v>
          </cell>
        </row>
        <row r="138">
          <cell r="C138" t="str">
            <v xml:space="preserve">            FF-F1XG-SECURITY DEPOSIT-CHENNAI PALLIKARANAI                                                       </v>
          </cell>
          <cell r="F138">
            <v>57834</v>
          </cell>
          <cell r="H138">
            <v>57834</v>
          </cell>
          <cell r="J138">
            <v>-57834</v>
          </cell>
          <cell r="K138">
            <v>-57834</v>
          </cell>
        </row>
        <row r="139">
          <cell r="C139" t="str">
            <v xml:space="preserve">            FUTURE MARKET NETWORKS LTD - COSMOS MALL - CAM DEPOSIT                                              </v>
          </cell>
          <cell r="D139">
            <v>26220</v>
          </cell>
          <cell r="H139">
            <v>26220</v>
          </cell>
          <cell r="J139">
            <v>-26220</v>
          </cell>
          <cell r="K139">
            <v>-26220</v>
          </cell>
        </row>
        <row r="140">
          <cell r="C140" t="str">
            <v xml:space="preserve">            FUTURE MARKET NETWORKS LTD - COSMOS MALL - RENT -SECURITY DEPOSIT                                   </v>
          </cell>
          <cell r="D140">
            <v>154009</v>
          </cell>
          <cell r="H140">
            <v>154009</v>
          </cell>
          <cell r="J140">
            <v>-154009</v>
          </cell>
          <cell r="K140">
            <v>-154009</v>
          </cell>
        </row>
        <row r="141">
          <cell r="C141" t="str">
            <v xml:space="preserve">            G ARUNAKSHI -RENTAL DEPOSIT                                                                         </v>
          </cell>
          <cell r="D141">
            <v>4300000.5</v>
          </cell>
          <cell r="H141">
            <v>4300000.5</v>
          </cell>
          <cell r="J141">
            <v>-4300000.5</v>
          </cell>
          <cell r="K141">
            <v>-4300000.5</v>
          </cell>
        </row>
        <row r="142">
          <cell r="C142" t="str">
            <v xml:space="preserve">            GANGANARASAIAH ( SECURITY DEPOSIT)                                                                  </v>
          </cell>
          <cell r="D142">
            <v>57000</v>
          </cell>
          <cell r="H142">
            <v>57000</v>
          </cell>
          <cell r="J142">
            <v>-57000</v>
          </cell>
          <cell r="K142">
            <v>-57000</v>
          </cell>
        </row>
        <row r="143">
          <cell r="C143" t="str">
            <v xml:space="preserve">            GARUDAPPA (SECURITY DEPOSIT) SRI MARUTHI WATER SUPPLY                                               </v>
          </cell>
          <cell r="D143">
            <v>30000</v>
          </cell>
          <cell r="H143">
            <v>30000</v>
          </cell>
          <cell r="J143">
            <v>-30000</v>
          </cell>
          <cell r="K143">
            <v>-30000</v>
          </cell>
        </row>
        <row r="144">
          <cell r="C144" t="str">
            <v xml:space="preserve">            GOVINDRAJU  A - LAGGERE UNIT - SECURITY DEPOSIT                                                     </v>
          </cell>
          <cell r="E144">
            <v>270</v>
          </cell>
          <cell r="I144">
            <v>270</v>
          </cell>
          <cell r="J144">
            <v>0</v>
          </cell>
          <cell r="K144">
            <v>270</v>
          </cell>
        </row>
        <row r="145">
          <cell r="C145" t="str">
            <v xml:space="preserve">            LALITH FLAT - SECURITY DEPOSIT                                                                      </v>
          </cell>
          <cell r="D145">
            <v>100000</v>
          </cell>
          <cell r="G145">
            <v>100000</v>
          </cell>
          <cell r="J145">
            <v>0</v>
          </cell>
          <cell r="K145">
            <v>0</v>
          </cell>
        </row>
        <row r="146">
          <cell r="C146" t="str">
            <v xml:space="preserve">            LFS - FURUTE LIFE STYLE - SECURITY DEPOSIT - NAGPUR - POONAM MALL -VIP ROAD                         </v>
          </cell>
          <cell r="D146">
            <v>104312</v>
          </cell>
          <cell r="H146">
            <v>104312</v>
          </cell>
          <cell r="J146">
            <v>-104312</v>
          </cell>
          <cell r="K146">
            <v>-104312</v>
          </cell>
        </row>
        <row r="147">
          <cell r="C147" t="str">
            <v xml:space="preserve">            LFS - FUTURE LIFE STYLE - SECURITY DEPOSIT -  MUMBAI - VIKHROLI  247 PARK -                         </v>
          </cell>
          <cell r="D147">
            <v>216400</v>
          </cell>
          <cell r="H147">
            <v>216400</v>
          </cell>
          <cell r="J147">
            <v>-216400</v>
          </cell>
          <cell r="K147">
            <v>-216400</v>
          </cell>
        </row>
        <row r="148">
          <cell r="C148" t="str">
            <v xml:space="preserve">            LFS - FUTURE LIFE STYLE - SECURITY DEPOSIT -  RANCHI (SAVYRAJ MALL)                                 </v>
          </cell>
          <cell r="D148">
            <v>180900</v>
          </cell>
          <cell r="H148">
            <v>180900</v>
          </cell>
          <cell r="J148">
            <v>-180900</v>
          </cell>
          <cell r="K148">
            <v>-180900</v>
          </cell>
        </row>
        <row r="149">
          <cell r="C149" t="str">
            <v xml:space="preserve">            LFS - FUTURE LIFE STYLE - SECURITY DEPOSIT-  CENTRE MALL ( PIMPRI CITY)                             </v>
          </cell>
          <cell r="D149">
            <v>184210</v>
          </cell>
          <cell r="H149">
            <v>184210</v>
          </cell>
          <cell r="J149">
            <v>-184210</v>
          </cell>
          <cell r="K149">
            <v>-184210</v>
          </cell>
        </row>
        <row r="150">
          <cell r="C150" t="str">
            <v xml:space="preserve">            LFS - FUTURE LIFE STYLE - SECURITY DEPOSIT - CT SILLIGURI- COSMOS MALL                              </v>
          </cell>
          <cell r="D150">
            <v>221900</v>
          </cell>
          <cell r="H150">
            <v>221900</v>
          </cell>
          <cell r="J150">
            <v>-221900</v>
          </cell>
          <cell r="K150">
            <v>-221900</v>
          </cell>
        </row>
        <row r="151">
          <cell r="C151" t="str">
            <v xml:space="preserve">            LFS - FUTURE LIFE STYLE - SECURITY DEPOSIT - CT-PUNE (AMANORA TOWN CENTER)                          </v>
          </cell>
          <cell r="D151">
            <v>188600</v>
          </cell>
          <cell r="H151">
            <v>188600</v>
          </cell>
          <cell r="J151">
            <v>-188600</v>
          </cell>
          <cell r="K151">
            <v>-188600</v>
          </cell>
        </row>
        <row r="152">
          <cell r="C152" t="str">
            <v xml:space="preserve">            LFS - FUTURE LIFE STYLE - SECURITY DEPOSIT - DAHISAR - THAKUR MALL                                  </v>
          </cell>
          <cell r="D152">
            <v>97653</v>
          </cell>
          <cell r="H152">
            <v>97653</v>
          </cell>
          <cell r="J152">
            <v>-97653</v>
          </cell>
          <cell r="K152">
            <v>-97653</v>
          </cell>
        </row>
        <row r="153">
          <cell r="C153" t="str">
            <v xml:space="preserve">            LFS - FUTURE LIFE STYLE - SECURITY DEPOSIT - GACHIBOWLI ( HYDERABAD)                                </v>
          </cell>
          <cell r="D153">
            <v>201965</v>
          </cell>
          <cell r="H153">
            <v>201965</v>
          </cell>
          <cell r="J153">
            <v>-201965</v>
          </cell>
          <cell r="K153">
            <v>-201965</v>
          </cell>
        </row>
        <row r="154">
          <cell r="C154" t="str">
            <v xml:space="preserve">            LFS - FUTURE LIFE STYLE - SECURITY DEPOSIT - GUWAHATI -  EXOTICA GREENS                             </v>
          </cell>
          <cell r="D154">
            <v>288522</v>
          </cell>
          <cell r="H154">
            <v>288522</v>
          </cell>
          <cell r="J154">
            <v>-288522</v>
          </cell>
          <cell r="K154">
            <v>-288522</v>
          </cell>
        </row>
        <row r="155">
          <cell r="C155" t="str">
            <v xml:space="preserve">            LFS - FUTURE LIFE STYLE - SECURITY DEPOSIT - HYDERABAD - G.S. CENTER POINT                          </v>
          </cell>
          <cell r="D155">
            <v>122067</v>
          </cell>
          <cell r="H155">
            <v>122067</v>
          </cell>
          <cell r="J155">
            <v>-122067</v>
          </cell>
          <cell r="K155">
            <v>-122067</v>
          </cell>
        </row>
        <row r="156">
          <cell r="C156" t="str">
            <v xml:space="preserve">            LFS - FUTURE LIFE STYLE - SECURITY DEPOSIT - HYDERABAD - GSM MALL- CHANDANA                         </v>
          </cell>
          <cell r="D156">
            <v>186400</v>
          </cell>
          <cell r="H156">
            <v>186400</v>
          </cell>
          <cell r="J156">
            <v>-186400</v>
          </cell>
          <cell r="K156">
            <v>-186400</v>
          </cell>
        </row>
        <row r="157">
          <cell r="C157" t="str">
            <v xml:space="preserve">            LFS - FUTURE LIFE STYLE - SECURITY DEPOSIT - KOCHI, M.G ROAD-CENTRE SQUARE                          </v>
          </cell>
          <cell r="D157">
            <v>155358</v>
          </cell>
          <cell r="H157">
            <v>155358</v>
          </cell>
          <cell r="J157">
            <v>-155358</v>
          </cell>
          <cell r="K157">
            <v>-155358</v>
          </cell>
        </row>
        <row r="158">
          <cell r="C158" t="str">
            <v xml:space="preserve">            LFS - FUTURE LIFE STYLE - SECURITY DEPOSIT - LUCKNOW - SAHARA GANJ                                  </v>
          </cell>
          <cell r="D158">
            <v>66582</v>
          </cell>
          <cell r="H158">
            <v>66582</v>
          </cell>
          <cell r="J158">
            <v>-66582</v>
          </cell>
          <cell r="K158">
            <v>-66582</v>
          </cell>
        </row>
        <row r="159">
          <cell r="C159" t="str">
            <v xml:space="preserve">            LFS - FUTURE LIFE STYLE - SECURITY DEPOSIT - NEW DELHI (ROHINI)                                     </v>
          </cell>
          <cell r="D159">
            <v>166400</v>
          </cell>
          <cell r="H159">
            <v>166400</v>
          </cell>
          <cell r="J159">
            <v>-166400</v>
          </cell>
          <cell r="K159">
            <v>-166400</v>
          </cell>
        </row>
        <row r="160">
          <cell r="C160" t="str">
            <v xml:space="preserve">            LFS - FUTURE LIFE STYLE - SECURITY DEPOSIT - RNT MARG -NEAR RIGAL ( INDORE)                         </v>
          </cell>
          <cell r="D160">
            <v>190868</v>
          </cell>
          <cell r="H160">
            <v>190868</v>
          </cell>
          <cell r="J160">
            <v>-190868</v>
          </cell>
          <cell r="K160">
            <v>-190868</v>
          </cell>
        </row>
        <row r="161">
          <cell r="C161" t="str">
            <v xml:space="preserve">            LFS - FUTURE LIFE STYLE - SECURITY DEPOSIT - SAHEED NAGAR ( BHUBANESHWAR)                           </v>
          </cell>
          <cell r="D161">
            <v>179771</v>
          </cell>
          <cell r="H161">
            <v>179771</v>
          </cell>
          <cell r="J161">
            <v>-179771</v>
          </cell>
          <cell r="K161">
            <v>-179771</v>
          </cell>
        </row>
        <row r="162">
          <cell r="C162" t="str">
            <v xml:space="preserve">            LFS - FUTURE LIFE STYLE - SECURITY DEPOSIT - SPECTRUM MALL- BANGALORE                               </v>
          </cell>
          <cell r="D162">
            <v>285200</v>
          </cell>
          <cell r="H162">
            <v>285200</v>
          </cell>
          <cell r="J162">
            <v>-285200</v>
          </cell>
          <cell r="K162">
            <v>-285200</v>
          </cell>
        </row>
        <row r="163">
          <cell r="C163" t="str">
            <v xml:space="preserve">            LFS - FUTURE LIFE STYLE - SECURITY DEPOSIT (GURGAON)                                                </v>
          </cell>
          <cell r="D163">
            <v>145371</v>
          </cell>
          <cell r="H163">
            <v>145371</v>
          </cell>
          <cell r="J163">
            <v>-145371</v>
          </cell>
          <cell r="K163">
            <v>-145371</v>
          </cell>
        </row>
        <row r="164">
          <cell r="C164" t="str">
            <v xml:space="preserve">            LFS - FUTURE LIFE STYLE - SECURITY DEPOSIT (RAIPUR)                                                 </v>
          </cell>
          <cell r="D164">
            <v>197500</v>
          </cell>
          <cell r="H164">
            <v>197500</v>
          </cell>
          <cell r="J164">
            <v>-197500</v>
          </cell>
          <cell r="K164">
            <v>-197500</v>
          </cell>
        </row>
        <row r="165">
          <cell r="C165" t="str">
            <v xml:space="preserve">            LFS - FUTURE LIFE STYLE- SECURITY DEPOSIT - KUKATPALLY ( HYDERABAD)                                 </v>
          </cell>
          <cell r="D165">
            <v>215282</v>
          </cell>
          <cell r="H165">
            <v>215282</v>
          </cell>
          <cell r="J165">
            <v>-215282</v>
          </cell>
          <cell r="K165">
            <v>-215282</v>
          </cell>
        </row>
        <row r="166">
          <cell r="C166" t="str">
            <v xml:space="preserve">            LFS - FUTURE LIFE STYLE- SECURITY DEPOSIT (AHMEDABAD)                                               </v>
          </cell>
          <cell r="D166">
            <v>157562</v>
          </cell>
          <cell r="H166">
            <v>157562</v>
          </cell>
          <cell r="J166">
            <v>-157562</v>
          </cell>
          <cell r="K166">
            <v>-157562</v>
          </cell>
        </row>
        <row r="167">
          <cell r="C167" t="str">
            <v xml:space="preserve">            LFS - FUTURE LIFE STYLE- SECURITY DEPOSIT (J P NGR BANGALORE)                                       </v>
          </cell>
          <cell r="D167">
            <v>194198</v>
          </cell>
          <cell r="H167">
            <v>194198</v>
          </cell>
          <cell r="J167">
            <v>-194198</v>
          </cell>
          <cell r="K167">
            <v>-194198</v>
          </cell>
        </row>
        <row r="168">
          <cell r="C168" t="str">
            <v xml:space="preserve">            LFS - FUTURE LIFE STYLE- SECURITY DEPOSIT (JAIPUR)                                                  </v>
          </cell>
          <cell r="D168">
            <v>126505</v>
          </cell>
          <cell r="H168">
            <v>126505</v>
          </cell>
          <cell r="J168">
            <v>-126505</v>
          </cell>
          <cell r="K168">
            <v>-126505</v>
          </cell>
        </row>
        <row r="169">
          <cell r="C169" t="str">
            <v xml:space="preserve">            LFS - FUTURE LIFE STYLE- SECURITY DEPOSIT (KRD PUNE)                                                </v>
          </cell>
          <cell r="D169">
            <v>272986</v>
          </cell>
          <cell r="H169">
            <v>272986</v>
          </cell>
          <cell r="J169">
            <v>-272986</v>
          </cell>
          <cell r="K169">
            <v>-272986</v>
          </cell>
        </row>
        <row r="170">
          <cell r="C170" t="str">
            <v xml:space="preserve">            LFS - FUTURE LIFE STYLE- SECURITY DEPOSIT (SURAT)                                                   </v>
          </cell>
          <cell r="D170">
            <v>204164</v>
          </cell>
          <cell r="H170">
            <v>204164</v>
          </cell>
          <cell r="J170">
            <v>-204164</v>
          </cell>
          <cell r="K170">
            <v>-204164</v>
          </cell>
        </row>
        <row r="171">
          <cell r="C171" t="str">
            <v xml:space="preserve">            LFS - FUTURE LIFE STYLE- SECURITY DEPOSIT (VISHAKAPATNAM)                                           </v>
          </cell>
          <cell r="D171">
            <v>55485</v>
          </cell>
          <cell r="H171">
            <v>55485</v>
          </cell>
          <cell r="J171">
            <v>-55485</v>
          </cell>
          <cell r="K171">
            <v>-55485</v>
          </cell>
        </row>
        <row r="172">
          <cell r="C172" t="str">
            <v xml:space="preserve">            LFS - FUTURE LIFE STYLE- SECURITY DEPOSIT- ASCENT MALL (PUNE)                                       </v>
          </cell>
          <cell r="D172">
            <v>199746</v>
          </cell>
          <cell r="H172">
            <v>199746</v>
          </cell>
          <cell r="J172">
            <v>-199746</v>
          </cell>
          <cell r="K172">
            <v>-199746</v>
          </cell>
        </row>
        <row r="173">
          <cell r="C173" t="str">
            <v xml:space="preserve">            LFS - FUTURE LIFE STYLE- SECURITY DEPOSIT -FRAZER ROAD (PATNA)                                      </v>
          </cell>
          <cell r="D173">
            <v>172004</v>
          </cell>
          <cell r="H173">
            <v>172004</v>
          </cell>
          <cell r="J173">
            <v>-172004</v>
          </cell>
          <cell r="K173">
            <v>-172004</v>
          </cell>
        </row>
        <row r="174">
          <cell r="C174" t="str">
            <v xml:space="preserve">            LFS - FUTURE LIFE STYLE- SECURITY DEPOSIT -METRO EMPORIUM (KOLKATA)                                 </v>
          </cell>
          <cell r="D174">
            <v>170900</v>
          </cell>
          <cell r="H174">
            <v>170900</v>
          </cell>
          <cell r="J174">
            <v>-170900</v>
          </cell>
          <cell r="K174">
            <v>-170900</v>
          </cell>
        </row>
        <row r="175">
          <cell r="C175" t="str">
            <v xml:space="preserve">            LFS - FUTURE LIFE STYLE- SECURITY DEPOSIT SOUL SPACE SPIRIT (BANGALORE)                             </v>
          </cell>
          <cell r="D175">
            <v>199746</v>
          </cell>
          <cell r="H175">
            <v>199746</v>
          </cell>
          <cell r="J175">
            <v>-199746</v>
          </cell>
          <cell r="K175">
            <v>-199746</v>
          </cell>
        </row>
        <row r="176">
          <cell r="C176" t="str">
            <v xml:space="preserve">            LFS- FUTURE  LIFE STYLE - SECURITY DEPOSIT- BANGALORE - RESIDENCY ROAD                              </v>
          </cell>
          <cell r="D176">
            <v>147600</v>
          </cell>
          <cell r="H176">
            <v>147600</v>
          </cell>
          <cell r="J176">
            <v>-147600</v>
          </cell>
          <cell r="K176">
            <v>-147600</v>
          </cell>
        </row>
        <row r="177">
          <cell r="C177" t="str">
            <v xml:space="preserve">            MOHAMMED MAQSOOD - SECURITY DEPOSIT                                                                 </v>
          </cell>
          <cell r="D177">
            <v>1500000</v>
          </cell>
          <cell r="H177">
            <v>1500000</v>
          </cell>
          <cell r="J177">
            <v>-1500000</v>
          </cell>
          <cell r="K177">
            <v>-1500000</v>
          </cell>
        </row>
        <row r="178">
          <cell r="C178" t="str">
            <v xml:space="preserve">            MOHAMMED MASOOD - SECURITY DEPOSIT                                                                  </v>
          </cell>
          <cell r="D178">
            <v>1500000</v>
          </cell>
          <cell r="H178">
            <v>1500000</v>
          </cell>
          <cell r="J178">
            <v>-1500000</v>
          </cell>
          <cell r="K178">
            <v>-1500000</v>
          </cell>
        </row>
        <row r="179">
          <cell r="C179" t="str">
            <v xml:space="preserve">            SECURITY DEPOSITE MSEDL - PUNE FACTORY CONSUMER NO.160254541637                                     </v>
          </cell>
          <cell r="D179">
            <v>10000</v>
          </cell>
          <cell r="H179">
            <v>10000</v>
          </cell>
          <cell r="J179">
            <v>-10000</v>
          </cell>
          <cell r="K179">
            <v>-10000</v>
          </cell>
        </row>
        <row r="180">
          <cell r="C180" t="str">
            <v xml:space="preserve">            TELEPHONE DEPOSIT                                                                                   </v>
          </cell>
          <cell r="D180">
            <v>9275</v>
          </cell>
          <cell r="H180">
            <v>9275</v>
          </cell>
          <cell r="J180">
            <v>-9275</v>
          </cell>
          <cell r="K180">
            <v>-9275</v>
          </cell>
        </row>
        <row r="181">
          <cell r="C181" t="str">
            <v xml:space="preserve">            TELEPHONE DEPOSIT- TG PALYA                                                                         </v>
          </cell>
          <cell r="D181">
            <v>1500</v>
          </cell>
          <cell r="G181">
            <v>1400</v>
          </cell>
          <cell r="H181">
            <v>100</v>
          </cell>
          <cell r="J181">
            <v>-100</v>
          </cell>
          <cell r="K181">
            <v>-100</v>
          </cell>
        </row>
        <row r="182">
          <cell r="C182" t="str">
            <v xml:space="preserve">        PICASSO INTERNATIONAL -FIXED DEPOSIT                                                                </v>
          </cell>
          <cell r="G182">
            <v>500000</v>
          </cell>
          <cell r="I182">
            <v>500000</v>
          </cell>
          <cell r="J182">
            <v>0</v>
          </cell>
          <cell r="K182">
            <v>500000</v>
          </cell>
        </row>
        <row r="183">
          <cell r="C183" t="str">
            <v xml:space="preserve">    LOANS &amp; ADVANCES (ASSET)</v>
          </cell>
          <cell r="D183">
            <v>1026755.44</v>
          </cell>
          <cell r="F183">
            <v>334429.02</v>
          </cell>
          <cell r="G183">
            <v>67711.850000000006</v>
          </cell>
          <cell r="H183">
            <v>1293472.6100000001</v>
          </cell>
          <cell r="J183">
            <v>-1293472.6100000001</v>
          </cell>
          <cell r="K183">
            <v>-1293472.6100000001</v>
          </cell>
        </row>
        <row r="184">
          <cell r="C184" t="str">
            <v xml:space="preserve">        OTHER CURRENT ASSETS</v>
          </cell>
          <cell r="D184">
            <v>1026755.44</v>
          </cell>
          <cell r="F184">
            <v>334429.02</v>
          </cell>
          <cell r="G184">
            <v>67711.850000000006</v>
          </cell>
          <cell r="H184">
            <v>1293472.6100000001</v>
          </cell>
          <cell r="J184">
            <v>-1293472.6100000001</v>
          </cell>
          <cell r="K184">
            <v>-1293472.6100000001</v>
          </cell>
        </row>
        <row r="185">
          <cell r="C185" t="str">
            <v xml:space="preserve">            INTEREST  ACCURED  ON BANK FD                                                                       </v>
          </cell>
          <cell r="D185">
            <v>69615</v>
          </cell>
          <cell r="G185">
            <v>59954.85</v>
          </cell>
          <cell r="H185">
            <v>9660.15</v>
          </cell>
          <cell r="J185">
            <v>-9660.15</v>
          </cell>
          <cell r="K185">
            <v>-9660.15</v>
          </cell>
        </row>
        <row r="186">
          <cell r="C186" t="str">
            <v xml:space="preserve">            TCS RECEIAVBLE PURCHASE                                                                             </v>
          </cell>
          <cell r="D186">
            <v>15925.63</v>
          </cell>
          <cell r="F186">
            <v>6889.23</v>
          </cell>
          <cell r="H186">
            <v>22814.86</v>
          </cell>
          <cell r="J186">
            <v>-22814.86</v>
          </cell>
          <cell r="K186">
            <v>-22814.86</v>
          </cell>
        </row>
        <row r="187">
          <cell r="C187" t="str">
            <v xml:space="preserve">            TDS-DEDUCTED RECEIVABLE                                                                             </v>
          </cell>
          <cell r="D187">
            <v>941214.81</v>
          </cell>
          <cell r="F187">
            <v>327539.78999999998</v>
          </cell>
          <cell r="G187">
            <v>7757</v>
          </cell>
          <cell r="H187">
            <v>1260997.6000000001</v>
          </cell>
          <cell r="J187">
            <v>-1260997.6000000001</v>
          </cell>
          <cell r="K187">
            <v>-1260997.6000000001</v>
          </cell>
        </row>
        <row r="188">
          <cell r="C188" t="str">
            <v xml:space="preserve">    PROVISION</v>
          </cell>
          <cell r="E188">
            <v>86524175.810000002</v>
          </cell>
          <cell r="F188">
            <v>91988687</v>
          </cell>
          <cell r="G188">
            <v>4038779</v>
          </cell>
          <cell r="H188">
            <v>1425732.19</v>
          </cell>
          <cell r="J188">
            <v>-1425732.19</v>
          </cell>
          <cell r="K188">
            <v>-1425732.19</v>
          </cell>
        </row>
        <row r="189">
          <cell r="C189" t="str">
            <v xml:space="preserve">        SAMPLES</v>
          </cell>
          <cell r="D189">
            <v>3199830.19</v>
          </cell>
          <cell r="F189">
            <v>2206235</v>
          </cell>
          <cell r="G189">
            <v>4038779</v>
          </cell>
          <cell r="H189">
            <v>1367286.19</v>
          </cell>
          <cell r="J189">
            <v>-1367286.19</v>
          </cell>
          <cell r="K189">
            <v>-1367286.19</v>
          </cell>
        </row>
        <row r="190">
          <cell r="C190" t="str">
            <v xml:space="preserve">            ALEKH APPEARLS - SAMPLES      -GUWAHATI</v>
          </cell>
          <cell r="D190">
            <v>1507404.19</v>
          </cell>
          <cell r="F190">
            <v>552261</v>
          </cell>
          <cell r="G190">
            <v>1575300</v>
          </cell>
          <cell r="H190">
            <v>484365.19</v>
          </cell>
          <cell r="J190">
            <v>-484365.19</v>
          </cell>
          <cell r="K190">
            <v>-484365.19</v>
          </cell>
        </row>
        <row r="191">
          <cell r="C191" t="str">
            <v xml:space="preserve">            ALTO ENTERPRISES - SAMPLES    -MUMBAI</v>
          </cell>
          <cell r="D191">
            <v>589290</v>
          </cell>
          <cell r="F191">
            <v>462616</v>
          </cell>
          <cell r="G191">
            <v>606987</v>
          </cell>
          <cell r="H191">
            <v>444919</v>
          </cell>
          <cell r="J191">
            <v>-444919</v>
          </cell>
          <cell r="K191">
            <v>-444919</v>
          </cell>
        </row>
        <row r="192">
          <cell r="C192" t="str">
            <v xml:space="preserve">            KS SELECTIONS PRIVATE LIMITED (SAMPLES) -DELHI</v>
          </cell>
          <cell r="D192">
            <v>92029</v>
          </cell>
          <cell r="F192">
            <v>457753</v>
          </cell>
          <cell r="G192">
            <v>550989</v>
          </cell>
          <cell r="I192">
            <v>1207</v>
          </cell>
          <cell r="J192">
            <v>0</v>
          </cell>
          <cell r="K192">
            <v>1207</v>
          </cell>
        </row>
        <row r="193">
          <cell r="C193" t="str">
            <v xml:space="preserve">            LIBERTY MARKETERS - SAMPLES   -ERNAKULAM</v>
          </cell>
          <cell r="E193">
            <v>3891</v>
          </cell>
          <cell r="F193">
            <v>188904</v>
          </cell>
          <cell r="G193">
            <v>188904</v>
          </cell>
          <cell r="I193">
            <v>3891</v>
          </cell>
          <cell r="J193">
            <v>0</v>
          </cell>
          <cell r="K193">
            <v>3891</v>
          </cell>
        </row>
        <row r="194">
          <cell r="C194" t="str">
            <v xml:space="preserve">            S HARLALKA  ( SAMPLES )       -KOLKATTA</v>
          </cell>
          <cell r="D194">
            <v>249422</v>
          </cell>
          <cell r="F194">
            <v>211315</v>
          </cell>
          <cell r="G194">
            <v>165943</v>
          </cell>
          <cell r="H194">
            <v>294794</v>
          </cell>
          <cell r="J194">
            <v>-294794</v>
          </cell>
          <cell r="K194">
            <v>-294794</v>
          </cell>
        </row>
        <row r="195">
          <cell r="C195" t="str">
            <v xml:space="preserve">            S.E ENTPRRISES - SAMPLES      -PATNA</v>
          </cell>
          <cell r="D195">
            <v>212230</v>
          </cell>
          <cell r="G195">
            <v>212230</v>
          </cell>
          <cell r="J195">
            <v>0</v>
          </cell>
          <cell r="K195">
            <v>0</v>
          </cell>
        </row>
        <row r="196">
          <cell r="C196" t="str">
            <v xml:space="preserve">            SONU AGENCIES ( CHANDIGARH ) SAMPLES -CHANDIGARH</v>
          </cell>
          <cell r="D196">
            <v>553346</v>
          </cell>
          <cell r="F196">
            <v>333386</v>
          </cell>
          <cell r="G196">
            <v>738426</v>
          </cell>
          <cell r="H196">
            <v>148306</v>
          </cell>
          <cell r="J196">
            <v>-148306</v>
          </cell>
          <cell r="K196">
            <v>-148306</v>
          </cell>
        </row>
        <row r="197">
          <cell r="C197" t="str">
            <v xml:space="preserve">        LFS &amp; SIS SALES PROVISION                                                                           </v>
          </cell>
          <cell r="E197">
            <v>89782452</v>
          </cell>
          <cell r="F197">
            <v>89782452</v>
          </cell>
          <cell r="J197">
            <v>0</v>
          </cell>
          <cell r="K197">
            <v>0</v>
          </cell>
        </row>
        <row r="198">
          <cell r="C198" t="str">
            <v xml:space="preserve">        T BASE DIST. SAMPLE MOVEMENT                                                                        </v>
          </cell>
          <cell r="D198">
            <v>58446</v>
          </cell>
          <cell r="H198">
            <v>58446</v>
          </cell>
          <cell r="J198">
            <v>-58446</v>
          </cell>
          <cell r="K198">
            <v>-58446</v>
          </cell>
        </row>
        <row r="199">
          <cell r="C199" t="str">
            <v xml:space="preserve">    STAFF AND LABOUR ADVANCE</v>
          </cell>
          <cell r="D199">
            <v>790146</v>
          </cell>
          <cell r="F199">
            <v>684871</v>
          </cell>
          <cell r="G199">
            <v>780584</v>
          </cell>
          <cell r="H199">
            <v>694433</v>
          </cell>
          <cell r="J199">
            <v>-694433</v>
          </cell>
          <cell r="K199">
            <v>-694433</v>
          </cell>
        </row>
        <row r="200">
          <cell r="C200" t="str">
            <v xml:space="preserve">        STAFF AND LABOUR ADVANCE</v>
          </cell>
          <cell r="D200">
            <v>790146</v>
          </cell>
          <cell r="F200">
            <v>684871</v>
          </cell>
          <cell r="G200">
            <v>780584</v>
          </cell>
          <cell r="H200">
            <v>694433</v>
          </cell>
          <cell r="J200">
            <v>-694433</v>
          </cell>
          <cell r="K200">
            <v>-694433</v>
          </cell>
        </row>
        <row r="201">
          <cell r="C201" t="str">
            <v xml:space="preserve">            AMIT DARJI- T BASE EXPENSES                                                                         </v>
          </cell>
          <cell r="E201">
            <v>11600</v>
          </cell>
          <cell r="F201">
            <v>40970</v>
          </cell>
          <cell r="G201">
            <v>37370</v>
          </cell>
          <cell r="I201">
            <v>8000</v>
          </cell>
          <cell r="J201">
            <v>0</v>
          </cell>
          <cell r="K201">
            <v>8000</v>
          </cell>
        </row>
        <row r="202">
          <cell r="C202" t="str">
            <v xml:space="preserve">            AMITH MODAL SALARY ADVANCE                                                                          </v>
          </cell>
          <cell r="D202">
            <v>329788</v>
          </cell>
          <cell r="H202">
            <v>329788</v>
          </cell>
          <cell r="J202">
            <v>-329788</v>
          </cell>
          <cell r="K202">
            <v>-329788</v>
          </cell>
        </row>
        <row r="203">
          <cell r="C203" t="str">
            <v xml:space="preserve">            ANANDA KUMAR DEVGOSWAMI ( TS 824 ) SALARY ADVANCE                                                   </v>
          </cell>
          <cell r="D203">
            <v>6926</v>
          </cell>
          <cell r="F203">
            <v>6000</v>
          </cell>
          <cell r="G203">
            <v>12926</v>
          </cell>
          <cell r="J203">
            <v>0</v>
          </cell>
          <cell r="K203">
            <v>0</v>
          </cell>
        </row>
        <row r="204">
          <cell r="C204" t="str">
            <v xml:space="preserve">            BHUPEN SARKAR  - SILLIGURI STORES- SALARY ADVANCE                                                   </v>
          </cell>
          <cell r="D204">
            <v>15000</v>
          </cell>
          <cell r="G204">
            <v>12000</v>
          </cell>
          <cell r="H204">
            <v>3000</v>
          </cell>
          <cell r="J204">
            <v>-3000</v>
          </cell>
          <cell r="K204">
            <v>-3000</v>
          </cell>
        </row>
        <row r="205">
          <cell r="C205" t="str">
            <v xml:space="preserve">            CHETHAN A/C SALARY ADVANCE                                                                          </v>
          </cell>
          <cell r="E205">
            <v>10000</v>
          </cell>
          <cell r="F205">
            <v>10000</v>
          </cell>
          <cell r="J205">
            <v>0</v>
          </cell>
          <cell r="K205">
            <v>0</v>
          </cell>
        </row>
        <row r="206">
          <cell r="C206" t="str">
            <v xml:space="preserve">            DIWAKAR SALARY ADVANCE                                                                              </v>
          </cell>
          <cell r="D206">
            <v>14100</v>
          </cell>
          <cell r="F206">
            <v>500</v>
          </cell>
          <cell r="H206">
            <v>14600</v>
          </cell>
          <cell r="J206">
            <v>-14600</v>
          </cell>
          <cell r="K206">
            <v>-14600</v>
          </cell>
        </row>
        <row r="207">
          <cell r="C207" t="str">
            <v xml:space="preserve">            FRANCIS (FG STORE) - SALARY ADVANCE                                                                 </v>
          </cell>
          <cell r="D207">
            <v>53276</v>
          </cell>
          <cell r="F207">
            <v>17200</v>
          </cell>
          <cell r="G207">
            <v>70476</v>
          </cell>
          <cell r="J207">
            <v>0</v>
          </cell>
          <cell r="K207">
            <v>0</v>
          </cell>
        </row>
        <row r="208">
          <cell r="C208" t="str">
            <v xml:space="preserve">            HINDI WORKERS INTERSTATE TUMKUR AND TGP-ADVANCE PAID                                                </v>
          </cell>
          <cell r="D208">
            <v>133384</v>
          </cell>
          <cell r="H208">
            <v>133384</v>
          </cell>
          <cell r="J208">
            <v>-133384</v>
          </cell>
          <cell r="K208">
            <v>-133384</v>
          </cell>
        </row>
        <row r="209">
          <cell r="C209" t="str">
            <v xml:space="preserve">            JAGANATH K B - P M - TS  0459- SALARY ADVANCE                                                       </v>
          </cell>
          <cell r="F209">
            <v>1178</v>
          </cell>
          <cell r="H209">
            <v>1178</v>
          </cell>
          <cell r="J209">
            <v>-1178</v>
          </cell>
          <cell r="K209">
            <v>-1178</v>
          </cell>
        </row>
        <row r="210">
          <cell r="C210" t="str">
            <v xml:space="preserve">            JAYAVANT GILBILIE- ASM - SALARY ADVANCE                                                             </v>
          </cell>
          <cell r="D210">
            <v>8435</v>
          </cell>
          <cell r="H210">
            <v>8435</v>
          </cell>
          <cell r="J210">
            <v>-8435</v>
          </cell>
          <cell r="K210">
            <v>-8435</v>
          </cell>
        </row>
        <row r="211">
          <cell r="C211" t="str">
            <v xml:space="preserve">            KESHAVAMURTHY (DISPATCH WORKER)                                                                     </v>
          </cell>
          <cell r="F211">
            <v>7995</v>
          </cell>
          <cell r="G211">
            <v>5000</v>
          </cell>
          <cell r="H211">
            <v>2995</v>
          </cell>
          <cell r="J211">
            <v>-2995</v>
          </cell>
          <cell r="K211">
            <v>-2995</v>
          </cell>
        </row>
        <row r="212">
          <cell r="C212" t="str">
            <v xml:space="preserve">            KRISHNAMURTHY SALARY ADVANCE TRIMS STORE EMP-9340                                                   </v>
          </cell>
          <cell r="F212">
            <v>3000</v>
          </cell>
          <cell r="G212">
            <v>3000</v>
          </cell>
          <cell r="J212">
            <v>0</v>
          </cell>
          <cell r="K212">
            <v>0</v>
          </cell>
        </row>
        <row r="213">
          <cell r="C213" t="str">
            <v xml:space="preserve">            MANJUNATH ( HR MANAGER) -SALARY ADVANCE                                                             </v>
          </cell>
          <cell r="D213">
            <v>10630</v>
          </cell>
          <cell r="G213">
            <v>10630</v>
          </cell>
          <cell r="J213">
            <v>0</v>
          </cell>
          <cell r="K213">
            <v>0</v>
          </cell>
        </row>
        <row r="214">
          <cell r="C214" t="str">
            <v xml:space="preserve">            MUBEENA ACCOUNTS EXECUTIVE SALARY ADVANCE                                                           </v>
          </cell>
          <cell r="E214">
            <v>10000</v>
          </cell>
          <cell r="F214">
            <v>10000</v>
          </cell>
          <cell r="J214">
            <v>0</v>
          </cell>
          <cell r="K214">
            <v>0</v>
          </cell>
        </row>
        <row r="215">
          <cell r="C215" t="str">
            <v xml:space="preserve">            RAKESH KUMAR ( 958 ) TRAVELLING ADVANCE/SALARY ADVANCE                                              </v>
          </cell>
          <cell r="D215">
            <v>15171</v>
          </cell>
          <cell r="F215">
            <v>54000</v>
          </cell>
          <cell r="G215">
            <v>69171</v>
          </cell>
          <cell r="J215">
            <v>0</v>
          </cell>
          <cell r="K215">
            <v>0</v>
          </cell>
        </row>
        <row r="216">
          <cell r="C216" t="str">
            <v xml:space="preserve">            RAMESH ( ACCOUNTS MANAGER) - SALARY ADVANCE                                                         </v>
          </cell>
          <cell r="D216">
            <v>75000</v>
          </cell>
          <cell r="F216">
            <v>60158</v>
          </cell>
          <cell r="G216">
            <v>70000</v>
          </cell>
          <cell r="H216">
            <v>65158</v>
          </cell>
          <cell r="J216">
            <v>-65158</v>
          </cell>
          <cell r="K216">
            <v>-65158</v>
          </cell>
        </row>
        <row r="217">
          <cell r="C217" t="str">
            <v xml:space="preserve">            S SURESH KUMAR-1493 MM-SALARY ADVANCE                                                               </v>
          </cell>
          <cell r="D217">
            <v>35000</v>
          </cell>
          <cell r="H217">
            <v>35000</v>
          </cell>
          <cell r="J217">
            <v>-35000</v>
          </cell>
          <cell r="K217">
            <v>-35000</v>
          </cell>
        </row>
        <row r="218">
          <cell r="C218" t="str">
            <v xml:space="preserve">            SAGARIKA SAHU-SALARY ADVANCE TK NO.1205 DESIGN                                                      </v>
          </cell>
          <cell r="F218">
            <v>10590</v>
          </cell>
          <cell r="G218">
            <v>2590</v>
          </cell>
          <cell r="H218">
            <v>8000</v>
          </cell>
          <cell r="J218">
            <v>-8000</v>
          </cell>
          <cell r="K218">
            <v>-8000</v>
          </cell>
        </row>
        <row r="219">
          <cell r="C219" t="str">
            <v xml:space="preserve">            SAMEER KHAN TOKEN NO-1184- SALARY ADVANCE                                                           </v>
          </cell>
          <cell r="E219">
            <v>15000</v>
          </cell>
          <cell r="F219">
            <v>32000</v>
          </cell>
          <cell r="G219">
            <v>17000</v>
          </cell>
          <cell r="J219">
            <v>0</v>
          </cell>
          <cell r="K219">
            <v>0</v>
          </cell>
        </row>
        <row r="220">
          <cell r="C220" t="str">
            <v xml:space="preserve">            SANJAY KUMAR ONLINE (1163) SALARY ADVANCE                                                           </v>
          </cell>
          <cell r="F220">
            <v>6221</v>
          </cell>
          <cell r="G220">
            <v>6221</v>
          </cell>
          <cell r="J220">
            <v>0</v>
          </cell>
          <cell r="K220">
            <v>0</v>
          </cell>
        </row>
        <row r="221">
          <cell r="C221" t="str">
            <v xml:space="preserve">            SANOVI DESIGN SALARY ADVANCE                                                                        </v>
          </cell>
          <cell r="F221">
            <v>75000</v>
          </cell>
          <cell r="G221">
            <v>90000</v>
          </cell>
          <cell r="I221">
            <v>15000</v>
          </cell>
          <cell r="J221">
            <v>0</v>
          </cell>
          <cell r="K221">
            <v>15000</v>
          </cell>
        </row>
        <row r="222">
          <cell r="C222" t="str">
            <v xml:space="preserve">            SATISH M B  (QA)  (TS 20131) SALARY ADVANCE                                                         </v>
          </cell>
          <cell r="F222">
            <v>1000</v>
          </cell>
          <cell r="G222">
            <v>1000</v>
          </cell>
          <cell r="J222">
            <v>0</v>
          </cell>
          <cell r="K222">
            <v>0</v>
          </cell>
        </row>
        <row r="223">
          <cell r="C223" t="str">
            <v xml:space="preserve">            SHABEER KHAN-EMP-828-SAMPLE SUPERVISOR                                                              </v>
          </cell>
          <cell r="E223">
            <v>15000</v>
          </cell>
          <cell r="F223">
            <v>15000</v>
          </cell>
          <cell r="J223">
            <v>0</v>
          </cell>
          <cell r="K223">
            <v>0</v>
          </cell>
        </row>
        <row r="224">
          <cell r="C224" t="str">
            <v xml:space="preserve">            SHAFEEQ AHMED-SALARY ADVANCE                                                                        </v>
          </cell>
          <cell r="E224">
            <v>75000</v>
          </cell>
          <cell r="F224">
            <v>75000</v>
          </cell>
          <cell r="J224">
            <v>0</v>
          </cell>
          <cell r="K224">
            <v>0</v>
          </cell>
        </row>
        <row r="225">
          <cell r="C225" t="str">
            <v xml:space="preserve">            SHIVAGAMI- MERCHANDISER- SALARY ADVANCE                                                             </v>
          </cell>
          <cell r="D225">
            <v>33652</v>
          </cell>
          <cell r="F225">
            <v>12080</v>
          </cell>
          <cell r="G225">
            <v>45732</v>
          </cell>
          <cell r="J225">
            <v>0</v>
          </cell>
          <cell r="K225">
            <v>0</v>
          </cell>
        </row>
        <row r="226">
          <cell r="C226" t="str">
            <v xml:space="preserve">            SHIVAGAMI TRAVELLING  ADVANCE                                                                       </v>
          </cell>
          <cell r="D226">
            <v>35000</v>
          </cell>
          <cell r="F226">
            <v>40000</v>
          </cell>
          <cell r="G226">
            <v>34464</v>
          </cell>
          <cell r="H226">
            <v>40536</v>
          </cell>
          <cell r="J226">
            <v>-40536</v>
          </cell>
          <cell r="K226">
            <v>-40536</v>
          </cell>
        </row>
        <row r="227">
          <cell r="C227" t="str">
            <v xml:space="preserve">            SNEHA -SALARY ADVANCE                                                                               </v>
          </cell>
          <cell r="D227">
            <v>12000</v>
          </cell>
          <cell r="H227">
            <v>12000</v>
          </cell>
          <cell r="J227">
            <v>-12000</v>
          </cell>
          <cell r="K227">
            <v>-12000</v>
          </cell>
        </row>
        <row r="228">
          <cell r="C228" t="str">
            <v xml:space="preserve">            SOURABH GOSWAMI - SALARY ADVANCE                                                                    </v>
          </cell>
          <cell r="D228">
            <v>98000</v>
          </cell>
          <cell r="G228">
            <v>42000</v>
          </cell>
          <cell r="H228">
            <v>56000</v>
          </cell>
          <cell r="J228">
            <v>-56000</v>
          </cell>
          <cell r="K228">
            <v>-56000</v>
          </cell>
        </row>
        <row r="229">
          <cell r="C229" t="str">
            <v xml:space="preserve">            SUDHANSHU SURENDRA SINGH -ASM EXPENSES                                                              </v>
          </cell>
          <cell r="D229">
            <v>20000</v>
          </cell>
          <cell r="F229">
            <v>114916</v>
          </cell>
          <cell r="G229">
            <v>135557</v>
          </cell>
          <cell r="I229">
            <v>641</v>
          </cell>
          <cell r="J229">
            <v>0</v>
          </cell>
          <cell r="K229">
            <v>641</v>
          </cell>
        </row>
        <row r="230">
          <cell r="C230" t="str">
            <v xml:space="preserve">            SURESH S -QA TRAVELLING ADVANCE                                                                     </v>
          </cell>
          <cell r="D230">
            <v>1384</v>
          </cell>
          <cell r="F230">
            <v>44263</v>
          </cell>
          <cell r="G230">
            <v>45647</v>
          </cell>
          <cell r="J230">
            <v>0</v>
          </cell>
          <cell r="K230">
            <v>0</v>
          </cell>
        </row>
        <row r="231">
          <cell r="C231" t="str">
            <v xml:space="preserve">            UDAY KUMAR HR MANAGER SALARY ADVANCE -BANAGLORE</v>
          </cell>
          <cell r="E231">
            <v>15000</v>
          </cell>
          <cell r="F231">
            <v>15000</v>
          </cell>
          <cell r="J231">
            <v>0</v>
          </cell>
          <cell r="K231">
            <v>0</v>
          </cell>
        </row>
        <row r="232">
          <cell r="C232" t="str">
            <v xml:space="preserve">            VENKATESH G TOKEN NO-10114 WAGES ADVANCE                                                            </v>
          </cell>
          <cell r="F232">
            <v>300</v>
          </cell>
          <cell r="G232">
            <v>300</v>
          </cell>
          <cell r="J232">
            <v>0</v>
          </cell>
          <cell r="K232">
            <v>0</v>
          </cell>
        </row>
        <row r="233">
          <cell r="C233" t="str">
            <v xml:space="preserve">            VENKATESH IE - (357) SALARY ADVANCE -BANGALORE</v>
          </cell>
          <cell r="D233">
            <v>45000</v>
          </cell>
          <cell r="G233">
            <v>45000</v>
          </cell>
          <cell r="J233">
            <v>0</v>
          </cell>
          <cell r="K233">
            <v>0</v>
          </cell>
        </row>
        <row r="234">
          <cell r="C234" t="str">
            <v xml:space="preserve">            VENKATESH MRUTHY N FABRIC MANAGER-EMP NO-20114 SALARY ADVANCE                                       </v>
          </cell>
          <cell r="F234">
            <v>2000</v>
          </cell>
          <cell r="G234">
            <v>2000</v>
          </cell>
          <cell r="J234">
            <v>0</v>
          </cell>
          <cell r="K234">
            <v>0</v>
          </cell>
        </row>
        <row r="235">
          <cell r="C235" t="str">
            <v xml:space="preserve">            VENKATESH MURTHY FABRIC  ASSISTANT-TOKEN NO-1173- SALARY ADVANCE                                    </v>
          </cell>
          <cell r="F235">
            <v>3000</v>
          </cell>
          <cell r="G235">
            <v>3000</v>
          </cell>
          <cell r="J235">
            <v>0</v>
          </cell>
          <cell r="K235">
            <v>0</v>
          </cell>
        </row>
        <row r="236">
          <cell r="C236" t="str">
            <v xml:space="preserve">            VISHNU RATHORE BACHOOMAL STORE SALARY ADVANCE                                                       </v>
          </cell>
          <cell r="F236">
            <v>27500</v>
          </cell>
          <cell r="G236">
            <v>19500</v>
          </cell>
          <cell r="H236">
            <v>8000</v>
          </cell>
          <cell r="J236">
            <v>-8000</v>
          </cell>
          <cell r="K236">
            <v>-8000</v>
          </cell>
        </row>
        <row r="237">
          <cell r="C237" t="str">
            <v xml:space="preserve">    STOCK</v>
          </cell>
          <cell r="D237">
            <v>63495464.07</v>
          </cell>
          <cell r="G237">
            <v>63495464</v>
          </cell>
          <cell r="H237">
            <v>7.0000000000000007E-2</v>
          </cell>
          <cell r="J237">
            <v>-7.0000000000000007E-2</v>
          </cell>
          <cell r="K237">
            <v>-7.0000000000000007E-2</v>
          </cell>
        </row>
        <row r="238">
          <cell r="C238" t="str">
            <v xml:space="preserve">        STOCK WITH DEALERS ( DIRECT)                                                                        </v>
          </cell>
          <cell r="D238">
            <v>7.0000000000000007E-2</v>
          </cell>
          <cell r="H238">
            <v>7.0000000000000007E-2</v>
          </cell>
          <cell r="J238">
            <v>-7.0000000000000007E-2</v>
          </cell>
          <cell r="K238">
            <v>-7.0000000000000007E-2</v>
          </cell>
        </row>
        <row r="239">
          <cell r="C239" t="str">
            <v xml:space="preserve">        STOCK WITH LFS &amp; SIS                                                                                </v>
          </cell>
          <cell r="D239">
            <v>63495464</v>
          </cell>
          <cell r="G239">
            <v>63495464</v>
          </cell>
          <cell r="J239">
            <v>0</v>
          </cell>
          <cell r="K239">
            <v>0</v>
          </cell>
        </row>
        <row r="240">
          <cell r="C240" t="str">
            <v xml:space="preserve">    SUNDRY DEBTORS</v>
          </cell>
          <cell r="D240">
            <v>166421545.83000001</v>
          </cell>
          <cell r="F240">
            <v>305389544.20999998</v>
          </cell>
          <cell r="G240">
            <v>292667708.18000001</v>
          </cell>
          <cell r="H240">
            <v>179143381.86000001</v>
          </cell>
          <cell r="J240">
            <v>-179143381.86000001</v>
          </cell>
          <cell r="K240">
            <v>-179143381.86000001</v>
          </cell>
        </row>
        <row r="241">
          <cell r="C241" t="str">
            <v xml:space="preserve">        JOB WORK SALES</v>
          </cell>
          <cell r="E241">
            <v>147433.56</v>
          </cell>
          <cell r="F241">
            <v>18219279</v>
          </cell>
          <cell r="G241">
            <v>19665052.969999999</v>
          </cell>
          <cell r="I241">
            <v>1593207.53</v>
          </cell>
          <cell r="J241">
            <v>0</v>
          </cell>
          <cell r="K241">
            <v>1593207.53</v>
          </cell>
        </row>
        <row r="242">
          <cell r="C242" t="str">
            <v xml:space="preserve">            A.I. ENTERPRISES PVT LTD.,    -CHE NNAI</v>
          </cell>
          <cell r="D242">
            <v>58409</v>
          </cell>
          <cell r="H242">
            <v>58409</v>
          </cell>
          <cell r="J242">
            <v>-58409</v>
          </cell>
          <cell r="K242">
            <v>-58409</v>
          </cell>
        </row>
        <row r="243">
          <cell r="C243" t="str">
            <v xml:space="preserve">            AMITHRAJ APPARELS             -BANGALORE</v>
          </cell>
          <cell r="F243">
            <v>22486</v>
          </cell>
          <cell r="G243">
            <v>2104967</v>
          </cell>
          <cell r="I243">
            <v>2082481</v>
          </cell>
          <cell r="J243">
            <v>0</v>
          </cell>
          <cell r="K243">
            <v>2082481</v>
          </cell>
        </row>
        <row r="244">
          <cell r="C244" t="str">
            <v xml:space="preserve">            BHARTIYA INTERNATIONAL LTD    -BANAGLORE</v>
          </cell>
          <cell r="D244">
            <v>50275</v>
          </cell>
          <cell r="F244">
            <v>427280</v>
          </cell>
          <cell r="G244">
            <v>425600</v>
          </cell>
          <cell r="H244">
            <v>51955</v>
          </cell>
          <cell r="J244">
            <v>-51955</v>
          </cell>
          <cell r="K244">
            <v>-51955</v>
          </cell>
        </row>
        <row r="245">
          <cell r="C245" t="str">
            <v xml:space="preserve">            FASHION LINE APPARELS         -BANGALORE</v>
          </cell>
          <cell r="D245">
            <v>11094</v>
          </cell>
          <cell r="F245">
            <v>1761677</v>
          </cell>
          <cell r="G245">
            <v>1728121</v>
          </cell>
          <cell r="H245">
            <v>44650</v>
          </cell>
          <cell r="J245">
            <v>-44650</v>
          </cell>
          <cell r="K245">
            <v>-44650</v>
          </cell>
        </row>
        <row r="246">
          <cell r="C246" t="str">
            <v xml:space="preserve">            GOKALDAS EXPORTS (DIVISION OF GOKALDAS EXPORTS LTD) -BANAGLORE</v>
          </cell>
          <cell r="F246">
            <v>3555216</v>
          </cell>
          <cell r="G246">
            <v>3414076</v>
          </cell>
          <cell r="H246">
            <v>141140</v>
          </cell>
          <cell r="J246">
            <v>-141140</v>
          </cell>
          <cell r="K246">
            <v>-141140</v>
          </cell>
        </row>
        <row r="247">
          <cell r="C247" t="str">
            <v xml:space="preserve">            GOKALDAS IMAGES PVT LTD       -BANAGLORE</v>
          </cell>
          <cell r="D247">
            <v>82169</v>
          </cell>
          <cell r="H247">
            <v>82169</v>
          </cell>
          <cell r="J247">
            <v>-82169</v>
          </cell>
          <cell r="K247">
            <v>-82169</v>
          </cell>
        </row>
        <row r="248">
          <cell r="C248" t="str">
            <v xml:space="preserve">            GOODWILL FABRICS PVT LTD      -BANAGLORE</v>
          </cell>
          <cell r="D248">
            <v>8232</v>
          </cell>
          <cell r="F248">
            <v>850551</v>
          </cell>
          <cell r="G248">
            <v>824457</v>
          </cell>
          <cell r="H248">
            <v>34326</v>
          </cell>
          <cell r="J248">
            <v>-34326</v>
          </cell>
          <cell r="K248">
            <v>-34326</v>
          </cell>
        </row>
        <row r="249">
          <cell r="C249" t="str">
            <v xml:space="preserve">            LAJ EXPORTS LTD               -BANAGLORE</v>
          </cell>
          <cell r="D249">
            <v>4199</v>
          </cell>
          <cell r="H249">
            <v>4199</v>
          </cell>
          <cell r="J249">
            <v>-4199</v>
          </cell>
          <cell r="K249">
            <v>-4199</v>
          </cell>
        </row>
        <row r="250">
          <cell r="C250" t="str">
            <v xml:space="preserve">            M D CREATIONS                 -BANGALORE</v>
          </cell>
          <cell r="F250">
            <v>287958</v>
          </cell>
          <cell r="G250">
            <v>287958</v>
          </cell>
          <cell r="J250">
            <v>0</v>
          </cell>
          <cell r="K250">
            <v>0</v>
          </cell>
        </row>
        <row r="251">
          <cell r="C251" t="str">
            <v xml:space="preserve">            M.G BROTHERS                  -BANAGLORE</v>
          </cell>
          <cell r="E251">
            <v>12907</v>
          </cell>
          <cell r="I251">
            <v>12907</v>
          </cell>
          <cell r="J251">
            <v>0</v>
          </cell>
          <cell r="K251">
            <v>12907</v>
          </cell>
        </row>
        <row r="252">
          <cell r="C252" t="str">
            <v xml:space="preserve">            NANDA GOKULA CREATIONS        -BANGALORE</v>
          </cell>
          <cell r="E252">
            <v>372243</v>
          </cell>
          <cell r="F252">
            <v>372243</v>
          </cell>
          <cell r="J252">
            <v>0</v>
          </cell>
          <cell r="K252">
            <v>0</v>
          </cell>
        </row>
        <row r="253">
          <cell r="C253" t="str">
            <v xml:space="preserve">            RIVIERA CREATIONS             -BANGALORE</v>
          </cell>
          <cell r="D253">
            <v>22790</v>
          </cell>
          <cell r="F253">
            <v>1094489</v>
          </cell>
          <cell r="G253">
            <v>1044313</v>
          </cell>
          <cell r="H253">
            <v>72966</v>
          </cell>
          <cell r="J253">
            <v>-72966</v>
          </cell>
          <cell r="K253">
            <v>-72966</v>
          </cell>
        </row>
        <row r="254">
          <cell r="C254" t="str">
            <v xml:space="preserve">            SHAHI EXPORTS PVT LTD         -MYSORE</v>
          </cell>
          <cell r="E254">
            <v>7757</v>
          </cell>
          <cell r="F254">
            <v>9776835</v>
          </cell>
          <cell r="G254">
            <v>9765016.9700000007</v>
          </cell>
          <cell r="H254">
            <v>4061.03</v>
          </cell>
          <cell r="J254">
            <v>-4061.03</v>
          </cell>
          <cell r="K254">
            <v>-4061.03</v>
          </cell>
        </row>
        <row r="255">
          <cell r="C255" t="str">
            <v xml:space="preserve">            SNS CREATIONS                 -BANAGLORE</v>
          </cell>
          <cell r="F255">
            <v>70544</v>
          </cell>
          <cell r="G255">
            <v>70544</v>
          </cell>
          <cell r="J255">
            <v>0</v>
          </cell>
          <cell r="K255">
            <v>0</v>
          </cell>
        </row>
        <row r="256">
          <cell r="C256" t="str">
            <v xml:space="preserve">            SUVASTRA INDIA                -BANAGLORE</v>
          </cell>
          <cell r="D256">
            <v>8305.44</v>
          </cell>
          <cell r="H256">
            <v>8305.44</v>
          </cell>
          <cell r="J256">
            <v>-8305.44</v>
          </cell>
          <cell r="K256">
            <v>-8305.44</v>
          </cell>
        </row>
        <row r="257">
          <cell r="C257" t="str">
            <v xml:space="preserve">        T BASE</v>
          </cell>
          <cell r="D257">
            <v>153040586.72</v>
          </cell>
          <cell r="F257">
            <v>220225147.31999999</v>
          </cell>
          <cell r="G257">
            <v>194173702.36000001</v>
          </cell>
          <cell r="H257">
            <v>179092031.68000001</v>
          </cell>
          <cell r="J257">
            <v>-179092031.68000001</v>
          </cell>
          <cell r="K257">
            <v>-179092031.68000001</v>
          </cell>
        </row>
        <row r="258">
          <cell r="C258" t="str">
            <v xml:space="preserve">            DEALERS</v>
          </cell>
          <cell r="D258">
            <v>3330991.08</v>
          </cell>
          <cell r="F258">
            <v>4694044.08</v>
          </cell>
          <cell r="G258">
            <v>5974508.7599999998</v>
          </cell>
          <cell r="H258">
            <v>2050526.4</v>
          </cell>
          <cell r="J258">
            <v>-2050526.4</v>
          </cell>
          <cell r="K258">
            <v>-2050526.4</v>
          </cell>
        </row>
        <row r="259">
          <cell r="C259" t="str">
            <v xml:space="preserve">                APPEAL KIDS INTERNATIONAL PVT. LTD. -DELHI</v>
          </cell>
          <cell r="D259">
            <v>23543</v>
          </cell>
          <cell r="H259">
            <v>23543</v>
          </cell>
          <cell r="J259">
            <v>-23543</v>
          </cell>
          <cell r="K259">
            <v>-23543</v>
          </cell>
        </row>
        <row r="260">
          <cell r="C260" t="str">
            <v xml:space="preserve">                BHARNE CREATIONS              -GOA</v>
          </cell>
          <cell r="D260">
            <v>5817</v>
          </cell>
          <cell r="H260">
            <v>5817</v>
          </cell>
          <cell r="J260">
            <v>-5817</v>
          </cell>
          <cell r="K260">
            <v>-5817</v>
          </cell>
        </row>
        <row r="261">
          <cell r="C261" t="str">
            <v xml:space="preserve">                BLUE BELL FASHIONS            -IMPHAL</v>
          </cell>
          <cell r="D261">
            <v>20082</v>
          </cell>
          <cell r="G261">
            <v>16378</v>
          </cell>
          <cell r="H261">
            <v>3704</v>
          </cell>
          <cell r="J261">
            <v>-3704</v>
          </cell>
          <cell r="K261">
            <v>-3704</v>
          </cell>
        </row>
        <row r="262">
          <cell r="C262" t="str">
            <v xml:space="preserve">                CHAWLA FASHIONS,MOHALI        -MOHALI</v>
          </cell>
          <cell r="D262">
            <v>3291</v>
          </cell>
          <cell r="H262">
            <v>3291</v>
          </cell>
          <cell r="J262">
            <v>-3291</v>
          </cell>
          <cell r="K262">
            <v>-3291</v>
          </cell>
        </row>
        <row r="263">
          <cell r="C263" t="str">
            <v xml:space="preserve">                CYCLONE RETAILING &amp; CLOTHING PVT LTD -MUMBAI</v>
          </cell>
          <cell r="E263">
            <v>11224</v>
          </cell>
          <cell r="F263">
            <v>204925.08</v>
          </cell>
          <cell r="G263">
            <v>193701.08</v>
          </cell>
          <cell r="J263">
            <v>0</v>
          </cell>
          <cell r="K263">
            <v>0</v>
          </cell>
        </row>
        <row r="264">
          <cell r="C264" t="str">
            <v xml:space="preserve">                D.D.SETH COLLECTION                                                                                 </v>
          </cell>
          <cell r="D264">
            <v>173507</v>
          </cell>
          <cell r="H264">
            <v>173507</v>
          </cell>
          <cell r="J264">
            <v>-173507</v>
          </cell>
          <cell r="K264">
            <v>-173507</v>
          </cell>
        </row>
        <row r="265">
          <cell r="C265" t="str">
            <v xml:space="preserve">                DEE WEARS                     -NEW DELHI</v>
          </cell>
          <cell r="D265">
            <v>4779</v>
          </cell>
          <cell r="H265">
            <v>4779</v>
          </cell>
          <cell r="J265">
            <v>-4779</v>
          </cell>
          <cell r="K265">
            <v>-4779</v>
          </cell>
        </row>
        <row r="266">
          <cell r="C266" t="str">
            <v xml:space="preserve">                FA GARMENTS                   -SRINAGAR</v>
          </cell>
          <cell r="E266">
            <v>121</v>
          </cell>
          <cell r="I266">
            <v>121</v>
          </cell>
          <cell r="J266">
            <v>0</v>
          </cell>
          <cell r="K266">
            <v>121</v>
          </cell>
        </row>
        <row r="267">
          <cell r="C267" t="str">
            <v xml:space="preserve">                FASHION ERA                   -AGRA</v>
          </cell>
          <cell r="F267">
            <v>106610</v>
          </cell>
          <cell r="G267">
            <v>75000</v>
          </cell>
          <cell r="H267">
            <v>31610</v>
          </cell>
          <cell r="J267">
            <v>-31610</v>
          </cell>
          <cell r="K267">
            <v>-31610</v>
          </cell>
        </row>
        <row r="268">
          <cell r="C268" t="str">
            <v xml:space="preserve">                FINE DRESSES                  -GORAKHAPUR</v>
          </cell>
          <cell r="F268">
            <v>25837</v>
          </cell>
          <cell r="G268">
            <v>25000</v>
          </cell>
          <cell r="H268">
            <v>837</v>
          </cell>
          <cell r="J268">
            <v>-837</v>
          </cell>
          <cell r="K268">
            <v>-837</v>
          </cell>
        </row>
        <row r="269">
          <cell r="C269" t="str">
            <v xml:space="preserve">                GADODIA FASHION PVT. LTD      -NEW DELHI</v>
          </cell>
          <cell r="D269">
            <v>1120364</v>
          </cell>
          <cell r="F269">
            <v>164576</v>
          </cell>
          <cell r="G269">
            <v>1475279</v>
          </cell>
          <cell r="I269">
            <v>190339</v>
          </cell>
          <cell r="J269">
            <v>0</v>
          </cell>
          <cell r="K269">
            <v>190339</v>
          </cell>
        </row>
        <row r="270">
          <cell r="C270" t="str">
            <v xml:space="preserve">                GARG FASHION                                                                                        </v>
          </cell>
          <cell r="D270">
            <v>9847</v>
          </cell>
          <cell r="H270">
            <v>9847</v>
          </cell>
          <cell r="J270">
            <v>-9847</v>
          </cell>
          <cell r="K270">
            <v>-9847</v>
          </cell>
        </row>
        <row r="271">
          <cell r="C271" t="str">
            <v xml:space="preserve">                GEE ENTERPRISES                                                                                     </v>
          </cell>
          <cell r="D271">
            <v>11225</v>
          </cell>
          <cell r="H271">
            <v>11225</v>
          </cell>
          <cell r="J271">
            <v>-11225</v>
          </cell>
          <cell r="K271">
            <v>-11225</v>
          </cell>
        </row>
        <row r="272">
          <cell r="C272" t="str">
            <v xml:space="preserve">                JAY KAY SONS                  -RAMPUR</v>
          </cell>
          <cell r="D272">
            <v>18815</v>
          </cell>
          <cell r="H272">
            <v>18815</v>
          </cell>
          <cell r="J272">
            <v>-18815</v>
          </cell>
          <cell r="K272">
            <v>-18815</v>
          </cell>
        </row>
        <row r="273">
          <cell r="C273" t="str">
            <v xml:space="preserve">                JOONUS SAIT                   -CHENNAI</v>
          </cell>
          <cell r="D273">
            <v>675226.43</v>
          </cell>
          <cell r="F273">
            <v>2921436</v>
          </cell>
          <cell r="G273">
            <v>2295410</v>
          </cell>
          <cell r="H273">
            <v>1301252.43</v>
          </cell>
          <cell r="J273">
            <v>-1301252.43</v>
          </cell>
          <cell r="K273">
            <v>-1301252.43</v>
          </cell>
        </row>
        <row r="274">
          <cell r="C274" t="str">
            <v xml:space="preserve">                KALRA APPARELS  - SANGRUR     -PATIALA</v>
          </cell>
          <cell r="E274">
            <v>30815</v>
          </cell>
          <cell r="I274">
            <v>30815</v>
          </cell>
          <cell r="J274">
            <v>0</v>
          </cell>
          <cell r="K274">
            <v>30815</v>
          </cell>
        </row>
        <row r="275">
          <cell r="C275" t="str">
            <v xml:space="preserve">                LEAVON GARMENTS &amp; SHOES --- ROHRU ( H.P ) -SHIMLA</v>
          </cell>
          <cell r="D275">
            <v>30803</v>
          </cell>
          <cell r="H275">
            <v>30803</v>
          </cell>
          <cell r="J275">
            <v>-30803</v>
          </cell>
          <cell r="K275">
            <v>-30803</v>
          </cell>
        </row>
        <row r="276">
          <cell r="C276" t="str">
            <v xml:space="preserve">                M CHANDIRAM AND SON ( WOOLLEN STORE ) -OOTY</v>
          </cell>
          <cell r="E276">
            <v>77</v>
          </cell>
          <cell r="F276">
            <v>136035</v>
          </cell>
          <cell r="G276">
            <v>136035</v>
          </cell>
          <cell r="I276">
            <v>77</v>
          </cell>
          <cell r="J276">
            <v>0</v>
          </cell>
          <cell r="K276">
            <v>77</v>
          </cell>
        </row>
        <row r="277">
          <cell r="C277" t="str">
            <v xml:space="preserve">                MERRY KING                    -HARIDWAR</v>
          </cell>
          <cell r="D277">
            <v>5163</v>
          </cell>
          <cell r="H277">
            <v>5163</v>
          </cell>
          <cell r="J277">
            <v>-5163</v>
          </cell>
          <cell r="K277">
            <v>-5163</v>
          </cell>
        </row>
        <row r="278">
          <cell r="C278" t="str">
            <v xml:space="preserve">                MY STUDIO CORPORATION         -PUNE</v>
          </cell>
          <cell r="F278">
            <v>209266</v>
          </cell>
          <cell r="G278">
            <v>182393</v>
          </cell>
          <cell r="H278">
            <v>26873</v>
          </cell>
          <cell r="J278">
            <v>-26873</v>
          </cell>
          <cell r="K278">
            <v>-26873</v>
          </cell>
        </row>
        <row r="279">
          <cell r="C279" t="str">
            <v xml:space="preserve">                MY STUDIO CORPORATION - SAMPLES -PUNE</v>
          </cell>
          <cell r="E279">
            <v>2680</v>
          </cell>
          <cell r="F279">
            <v>40166</v>
          </cell>
          <cell r="G279">
            <v>13533</v>
          </cell>
          <cell r="H279">
            <v>23953</v>
          </cell>
          <cell r="J279">
            <v>-23953</v>
          </cell>
          <cell r="K279">
            <v>-23953</v>
          </cell>
        </row>
        <row r="280">
          <cell r="C280" t="str">
            <v xml:space="preserve">                PARTHAS                       -TRIVANDRUM</v>
          </cell>
          <cell r="D280">
            <v>581350.31000000006</v>
          </cell>
          <cell r="F280">
            <v>75239</v>
          </cell>
          <cell r="G280">
            <v>656165</v>
          </cell>
          <cell r="H280">
            <v>424.31</v>
          </cell>
          <cell r="J280">
            <v>-424.31</v>
          </cell>
          <cell r="K280">
            <v>-424.31</v>
          </cell>
        </row>
        <row r="281">
          <cell r="C281" t="str">
            <v xml:space="preserve">                RAMAN GARMENTS                                                                                      </v>
          </cell>
          <cell r="D281">
            <v>8525</v>
          </cell>
          <cell r="H281">
            <v>8525</v>
          </cell>
          <cell r="J281">
            <v>-8525</v>
          </cell>
          <cell r="K281">
            <v>-8525</v>
          </cell>
        </row>
        <row r="282">
          <cell r="C282" t="str">
            <v xml:space="preserve">                RAMESH DYEING RETAIL LLP      -PUNE</v>
          </cell>
          <cell r="D282">
            <v>567202.34</v>
          </cell>
          <cell r="F282">
            <v>481424</v>
          </cell>
          <cell r="G282">
            <v>585542.68000000005</v>
          </cell>
          <cell r="H282">
            <v>463083.66</v>
          </cell>
          <cell r="J282">
            <v>-463083.66</v>
          </cell>
          <cell r="K282">
            <v>-463083.66</v>
          </cell>
        </row>
        <row r="283">
          <cell r="C283" t="str">
            <v xml:space="preserve">                RANGOLI READYWEAR             -MADIKERI</v>
          </cell>
          <cell r="F283">
            <v>8235</v>
          </cell>
          <cell r="H283">
            <v>8235</v>
          </cell>
          <cell r="J283">
            <v>-8235</v>
          </cell>
          <cell r="K283">
            <v>-8235</v>
          </cell>
        </row>
        <row r="284">
          <cell r="C284" t="str">
            <v xml:space="preserve">                SARDAR SONS                   -NAINITAL</v>
          </cell>
          <cell r="F284">
            <v>29925</v>
          </cell>
          <cell r="G284">
            <v>29925</v>
          </cell>
          <cell r="J284">
            <v>0</v>
          </cell>
          <cell r="K284">
            <v>0</v>
          </cell>
        </row>
        <row r="285">
          <cell r="C285" t="str">
            <v xml:space="preserve">                TRUE MAN                      -ARRAH</v>
          </cell>
          <cell r="D285">
            <v>22916</v>
          </cell>
          <cell r="H285">
            <v>22916</v>
          </cell>
          <cell r="J285">
            <v>-22916</v>
          </cell>
          <cell r="K285">
            <v>-22916</v>
          </cell>
        </row>
        <row r="286">
          <cell r="C286" t="str">
            <v xml:space="preserve">                UNIQSTOP PRIVATE LIMITED      -NOIDA</v>
          </cell>
          <cell r="F286">
            <v>135759</v>
          </cell>
          <cell r="G286">
            <v>135759</v>
          </cell>
          <cell r="J286">
            <v>0</v>
          </cell>
          <cell r="K286">
            <v>0</v>
          </cell>
        </row>
        <row r="287">
          <cell r="C287" t="str">
            <v xml:space="preserve">                US APPARELS                   -MUMBAI</v>
          </cell>
          <cell r="D287">
            <v>93452</v>
          </cell>
          <cell r="H287">
            <v>93452</v>
          </cell>
          <cell r="J287">
            <v>-93452</v>
          </cell>
          <cell r="K287">
            <v>-93452</v>
          </cell>
        </row>
        <row r="288">
          <cell r="C288" t="str">
            <v xml:space="preserve">                VISHAL EMPORIUM               -CHAMBA</v>
          </cell>
          <cell r="F288">
            <v>154611</v>
          </cell>
          <cell r="G288">
            <v>154388</v>
          </cell>
          <cell r="H288">
            <v>223</v>
          </cell>
          <cell r="J288">
            <v>-223</v>
          </cell>
          <cell r="K288">
            <v>-223</v>
          </cell>
        </row>
        <row r="289">
          <cell r="C289" t="str">
            <v xml:space="preserve">            DIS. CONSOL SIS/SOR</v>
          </cell>
          <cell r="D289">
            <v>157007</v>
          </cell>
          <cell r="H289">
            <v>157007</v>
          </cell>
          <cell r="J289">
            <v>-157007</v>
          </cell>
          <cell r="K289">
            <v>-157007</v>
          </cell>
        </row>
        <row r="290">
          <cell r="C290" t="str">
            <v xml:space="preserve">                MARUTHI AGENCIES -SIS         -NEW DELHI</v>
          </cell>
          <cell r="D290">
            <v>181077</v>
          </cell>
          <cell r="H290">
            <v>181077</v>
          </cell>
          <cell r="J290">
            <v>-181077</v>
          </cell>
          <cell r="K290">
            <v>-181077</v>
          </cell>
        </row>
        <row r="291">
          <cell r="C291" t="str">
            <v xml:space="preserve">                YUVRAJ                        -AJMER</v>
          </cell>
          <cell r="E291">
            <v>24070</v>
          </cell>
          <cell r="I291">
            <v>24070</v>
          </cell>
          <cell r="J291">
            <v>0</v>
          </cell>
          <cell r="K291">
            <v>24070</v>
          </cell>
        </row>
        <row r="292">
          <cell r="C292" t="str">
            <v xml:space="preserve">            DIST. DIRECT SIS/SOR</v>
          </cell>
          <cell r="D292">
            <v>8815261.6199999992</v>
          </cell>
          <cell r="F292">
            <v>21948897</v>
          </cell>
          <cell r="G292">
            <v>11293809</v>
          </cell>
          <cell r="H292">
            <v>19470349.620000001</v>
          </cell>
          <cell r="J292">
            <v>-19470349.620000001</v>
          </cell>
          <cell r="K292">
            <v>-19470349.620000001</v>
          </cell>
        </row>
        <row r="293">
          <cell r="C293" t="str">
            <v xml:space="preserve">                AHUJA CLOTHIERS PVT LTD       -FARIDABAD</v>
          </cell>
          <cell r="E293">
            <v>15219.19</v>
          </cell>
          <cell r="I293">
            <v>15219.19</v>
          </cell>
          <cell r="J293">
            <v>0</v>
          </cell>
          <cell r="K293">
            <v>15219.19</v>
          </cell>
        </row>
        <row r="294">
          <cell r="C294" t="str">
            <v xml:space="preserve">                AMW LIFESTYLE PVT LTD - FARIDABAD -HARYANA</v>
          </cell>
          <cell r="D294">
            <v>168770.62</v>
          </cell>
          <cell r="H294">
            <v>168770.62</v>
          </cell>
          <cell r="J294">
            <v>-168770.62</v>
          </cell>
          <cell r="K294">
            <v>-168770.62</v>
          </cell>
        </row>
        <row r="295">
          <cell r="C295" t="str">
            <v xml:space="preserve">                ANAND APPARELS (TOWN POINT) - SECTOR 14 -GURGOAN</v>
          </cell>
          <cell r="E295">
            <v>63288.13</v>
          </cell>
          <cell r="I295">
            <v>63288.13</v>
          </cell>
          <cell r="J295">
            <v>0</v>
          </cell>
          <cell r="K295">
            <v>63288.13</v>
          </cell>
        </row>
        <row r="296">
          <cell r="C296" t="str">
            <v xml:space="preserve">                BACHOOMAL COLLECTION       -AGRA -AGRA</v>
          </cell>
          <cell r="F296">
            <v>486538</v>
          </cell>
          <cell r="H296">
            <v>486538</v>
          </cell>
          <cell r="J296">
            <v>-486538</v>
          </cell>
          <cell r="K296">
            <v>-486538</v>
          </cell>
        </row>
        <row r="297">
          <cell r="C297" t="str">
            <v xml:space="preserve">                BACHOOMAL SONS                -AGRA</v>
          </cell>
          <cell r="D297">
            <v>1049479.6299999999</v>
          </cell>
          <cell r="F297">
            <v>1948269</v>
          </cell>
          <cell r="G297">
            <v>1264295</v>
          </cell>
          <cell r="H297">
            <v>1733453.63</v>
          </cell>
          <cell r="J297">
            <v>-1733453.63</v>
          </cell>
          <cell r="K297">
            <v>-1733453.63</v>
          </cell>
        </row>
        <row r="298">
          <cell r="C298" t="str">
            <v xml:space="preserve">                BINDAL ARCADE PVT LTD         -GHAZIABAD</v>
          </cell>
          <cell r="D298">
            <v>253180.58</v>
          </cell>
          <cell r="H298">
            <v>253180.58</v>
          </cell>
          <cell r="J298">
            <v>-253180.58</v>
          </cell>
          <cell r="K298">
            <v>-253180.58</v>
          </cell>
        </row>
        <row r="299">
          <cell r="C299" t="str">
            <v xml:space="preserve">                BOMBAY STORE                  -HALDWANI</v>
          </cell>
          <cell r="D299">
            <v>529143.15</v>
          </cell>
          <cell r="F299">
            <v>816261</v>
          </cell>
          <cell r="G299">
            <v>565054</v>
          </cell>
          <cell r="H299">
            <v>780350.15</v>
          </cell>
          <cell r="J299">
            <v>-780350.15</v>
          </cell>
          <cell r="K299">
            <v>-780350.15</v>
          </cell>
        </row>
        <row r="300">
          <cell r="C300" t="str">
            <v xml:space="preserve">                CHARMS COLLECTIONS PRIVATE LIMITED -PATIALA</v>
          </cell>
          <cell r="F300">
            <v>772600</v>
          </cell>
          <cell r="H300">
            <v>772600</v>
          </cell>
          <cell r="J300">
            <v>-772600</v>
          </cell>
          <cell r="K300">
            <v>-772600</v>
          </cell>
        </row>
        <row r="301">
          <cell r="C301" t="str">
            <v xml:space="preserve">                CHAWLA FASHIONS (SIS)         -MOHALI</v>
          </cell>
          <cell r="F301">
            <v>463709</v>
          </cell>
          <cell r="G301">
            <v>460</v>
          </cell>
          <cell r="H301">
            <v>463249</v>
          </cell>
          <cell r="J301">
            <v>-463249</v>
          </cell>
          <cell r="K301">
            <v>-463249</v>
          </cell>
        </row>
        <row r="302">
          <cell r="C302" t="str">
            <v xml:space="preserve">                COMFORT SQUARE                -JAIPUR</v>
          </cell>
          <cell r="D302">
            <v>529748.36</v>
          </cell>
          <cell r="F302">
            <v>1013421</v>
          </cell>
          <cell r="G302">
            <v>370914</v>
          </cell>
          <cell r="H302">
            <v>1172255.3600000001</v>
          </cell>
          <cell r="J302">
            <v>-1172255.3600000001</v>
          </cell>
          <cell r="K302">
            <v>-1172255.3600000001</v>
          </cell>
        </row>
        <row r="303">
          <cell r="C303" t="str">
            <v xml:space="preserve">                ENGLISH CHANNEL CLOTHING      -DELHI</v>
          </cell>
          <cell r="D303">
            <v>290132.28999999998</v>
          </cell>
          <cell r="H303">
            <v>290132.28999999998</v>
          </cell>
          <cell r="J303">
            <v>-290132.28999999998</v>
          </cell>
          <cell r="K303">
            <v>-290132.28999999998</v>
          </cell>
        </row>
        <row r="304">
          <cell r="C304" t="str">
            <v xml:space="preserve">                FASHION ZONE                  -JAIPUR</v>
          </cell>
          <cell r="D304">
            <v>435131</v>
          </cell>
          <cell r="F304">
            <v>1075751</v>
          </cell>
          <cell r="G304">
            <v>455122</v>
          </cell>
          <cell r="H304">
            <v>1055760</v>
          </cell>
          <cell r="J304">
            <v>-1055760</v>
          </cell>
          <cell r="K304">
            <v>-1055760</v>
          </cell>
        </row>
        <row r="305">
          <cell r="C305" t="str">
            <v xml:space="preserve">                FOREVER                       -AMRITSAR</v>
          </cell>
          <cell r="D305">
            <v>1227436.3600000001</v>
          </cell>
          <cell r="F305">
            <v>2442044</v>
          </cell>
          <cell r="G305">
            <v>2122359</v>
          </cell>
          <cell r="H305">
            <v>1547121.36</v>
          </cell>
          <cell r="J305">
            <v>-1547121.36</v>
          </cell>
          <cell r="K305">
            <v>-1547121.36</v>
          </cell>
        </row>
        <row r="306">
          <cell r="C306" t="str">
            <v xml:space="preserve">                GADODIA                       -AVANTIKA</v>
          </cell>
          <cell r="F306">
            <v>892520</v>
          </cell>
          <cell r="G306">
            <v>892520</v>
          </cell>
          <cell r="J306">
            <v>0</v>
          </cell>
          <cell r="K306">
            <v>0</v>
          </cell>
        </row>
        <row r="307">
          <cell r="C307" t="str">
            <v xml:space="preserve">                JMD CLOTHING                  -ROHTAK</v>
          </cell>
          <cell r="D307">
            <v>299201</v>
          </cell>
          <cell r="F307">
            <v>1209634</v>
          </cell>
          <cell r="G307">
            <v>387551</v>
          </cell>
          <cell r="H307">
            <v>1121284</v>
          </cell>
          <cell r="J307">
            <v>-1121284</v>
          </cell>
          <cell r="K307">
            <v>-1121284</v>
          </cell>
        </row>
        <row r="308">
          <cell r="C308" t="str">
            <v xml:space="preserve">                JMD CREATIONS-(WARDROBE) (JMD CREATIONS) -ROHTAK</v>
          </cell>
          <cell r="D308">
            <v>472860</v>
          </cell>
          <cell r="G308">
            <v>538794</v>
          </cell>
          <cell r="I308">
            <v>65934</v>
          </cell>
          <cell r="J308">
            <v>0</v>
          </cell>
          <cell r="K308">
            <v>65934</v>
          </cell>
        </row>
        <row r="309">
          <cell r="C309" t="str">
            <v xml:space="preserve">                JSK LIFESTYLE                 -GHAZIABAD</v>
          </cell>
          <cell r="D309">
            <v>41865</v>
          </cell>
          <cell r="H309">
            <v>41865</v>
          </cell>
          <cell r="J309">
            <v>-41865</v>
          </cell>
          <cell r="K309">
            <v>-41865</v>
          </cell>
        </row>
        <row r="310">
          <cell r="C310" t="str">
            <v xml:space="preserve">                KALPANA DRESSES( RANJEETH SINGH RATHORE) -JHANSI</v>
          </cell>
          <cell r="F310">
            <v>706230</v>
          </cell>
          <cell r="G310">
            <v>1512</v>
          </cell>
          <cell r="H310">
            <v>704718</v>
          </cell>
          <cell r="J310">
            <v>-704718</v>
          </cell>
          <cell r="K310">
            <v>-704718</v>
          </cell>
        </row>
        <row r="311">
          <cell r="C311" t="str">
            <v xml:space="preserve">                KAMBAL GHAR EXCLUSIVE         -VARANASI</v>
          </cell>
          <cell r="D311">
            <v>164966</v>
          </cell>
          <cell r="H311">
            <v>164966</v>
          </cell>
          <cell r="J311">
            <v>-164966</v>
          </cell>
          <cell r="K311">
            <v>-164966</v>
          </cell>
        </row>
        <row r="312">
          <cell r="C312" t="str">
            <v xml:space="preserve">                KANHA INTERNATIONAL           -GHAZIABAD</v>
          </cell>
          <cell r="D312">
            <v>73497</v>
          </cell>
          <cell r="H312">
            <v>73497</v>
          </cell>
          <cell r="J312">
            <v>-73497</v>
          </cell>
          <cell r="K312">
            <v>-73497</v>
          </cell>
        </row>
        <row r="313">
          <cell r="C313" t="str">
            <v xml:space="preserve">                KAPIL AGENCIES                -HARYANA</v>
          </cell>
          <cell r="E313">
            <v>111779.12</v>
          </cell>
          <cell r="I313">
            <v>111779.12</v>
          </cell>
          <cell r="J313">
            <v>0</v>
          </cell>
          <cell r="K313">
            <v>111779.12</v>
          </cell>
        </row>
        <row r="314">
          <cell r="C314" t="str">
            <v xml:space="preserve">                KHALSA COLLECTION             -AJMER</v>
          </cell>
          <cell r="D314">
            <v>380783</v>
          </cell>
          <cell r="F314">
            <v>1068585</v>
          </cell>
          <cell r="G314">
            <v>495206</v>
          </cell>
          <cell r="H314">
            <v>954162</v>
          </cell>
          <cell r="J314">
            <v>-954162</v>
          </cell>
          <cell r="K314">
            <v>-954162</v>
          </cell>
        </row>
        <row r="315">
          <cell r="C315" t="str">
            <v xml:space="preserve">                MANGALAM                      -GURGOAN</v>
          </cell>
          <cell r="D315">
            <v>135190</v>
          </cell>
          <cell r="H315">
            <v>135190</v>
          </cell>
          <cell r="J315">
            <v>-135190</v>
          </cell>
          <cell r="K315">
            <v>-135190</v>
          </cell>
        </row>
        <row r="316">
          <cell r="C316" t="str">
            <v xml:space="preserve">                MONALISA STORES PRIVATE LIMITED -JAMMU TAWI</v>
          </cell>
          <cell r="D316">
            <v>621120.09</v>
          </cell>
          <cell r="F316">
            <v>2602597</v>
          </cell>
          <cell r="G316">
            <v>1235996</v>
          </cell>
          <cell r="H316">
            <v>1987721.09</v>
          </cell>
          <cell r="J316">
            <v>-1987721.09</v>
          </cell>
          <cell r="K316">
            <v>-1987721.09</v>
          </cell>
        </row>
        <row r="317">
          <cell r="C317" t="str">
            <v xml:space="preserve">                MRG FASHIONS PRIVATE LIMITED( GOYAL SON) -NEWDELHI</v>
          </cell>
          <cell r="D317">
            <v>926066.79</v>
          </cell>
          <cell r="F317">
            <v>917880</v>
          </cell>
          <cell r="G317">
            <v>1710718</v>
          </cell>
          <cell r="H317">
            <v>133228.79</v>
          </cell>
          <cell r="J317">
            <v>-133228.79</v>
          </cell>
          <cell r="K317">
            <v>-133228.79</v>
          </cell>
        </row>
        <row r="318">
          <cell r="C318" t="str">
            <v xml:space="preserve">                OBEROI COLLECTION             -BHATINDA</v>
          </cell>
          <cell r="D318">
            <v>196914</v>
          </cell>
          <cell r="H318">
            <v>196914</v>
          </cell>
          <cell r="J318">
            <v>-196914</v>
          </cell>
          <cell r="K318">
            <v>-196914</v>
          </cell>
        </row>
        <row r="319">
          <cell r="C319" t="str">
            <v xml:space="preserve">                OVERALLS SONS                 -BAREILLY</v>
          </cell>
          <cell r="F319">
            <v>682573</v>
          </cell>
          <cell r="G319">
            <v>1323</v>
          </cell>
          <cell r="H319">
            <v>681250</v>
          </cell>
          <cell r="J319">
            <v>-681250</v>
          </cell>
          <cell r="K319">
            <v>-681250</v>
          </cell>
        </row>
        <row r="320">
          <cell r="C320" t="str">
            <v xml:space="preserve">                READY STAR GARMENTS           -JHUNJHUNU</v>
          </cell>
          <cell r="E320">
            <v>2242</v>
          </cell>
          <cell r="I320">
            <v>2242</v>
          </cell>
          <cell r="J320">
            <v>0</v>
          </cell>
          <cell r="K320">
            <v>2242</v>
          </cell>
        </row>
        <row r="321">
          <cell r="C321" t="str">
            <v xml:space="preserve">                RIDDHISHA  VENTURE            -DELHI</v>
          </cell>
          <cell r="D321">
            <v>364931.61</v>
          </cell>
          <cell r="H321">
            <v>364931.61</v>
          </cell>
          <cell r="J321">
            <v>-364931.61</v>
          </cell>
          <cell r="K321">
            <v>-364931.61</v>
          </cell>
        </row>
        <row r="322">
          <cell r="C322" t="str">
            <v xml:space="preserve">                RR CLOTHING                   -HALDWANI</v>
          </cell>
          <cell r="D322">
            <v>126387</v>
          </cell>
          <cell r="H322">
            <v>126387</v>
          </cell>
          <cell r="J322">
            <v>-126387</v>
          </cell>
          <cell r="K322">
            <v>-126387</v>
          </cell>
        </row>
        <row r="323">
          <cell r="C323" t="str">
            <v xml:space="preserve">                SANDHYA GARMENTS              -DELHI</v>
          </cell>
          <cell r="D323">
            <v>81323.64</v>
          </cell>
          <cell r="H323">
            <v>81323.64</v>
          </cell>
          <cell r="J323">
            <v>-81323.64</v>
          </cell>
          <cell r="K323">
            <v>-81323.64</v>
          </cell>
        </row>
        <row r="324">
          <cell r="C324" t="str">
            <v xml:space="preserve">                SHEKHAWAT DEPARTMENTAL STORE  -JAIPUR</v>
          </cell>
          <cell r="D324">
            <v>439166</v>
          </cell>
          <cell r="F324">
            <v>1010336</v>
          </cell>
          <cell r="G324">
            <v>479017</v>
          </cell>
          <cell r="H324">
            <v>970485</v>
          </cell>
          <cell r="J324">
            <v>-970485</v>
          </cell>
          <cell r="K324">
            <v>-970485</v>
          </cell>
        </row>
        <row r="325">
          <cell r="C325" t="str">
            <v xml:space="preserve">                SHREE GURUDAS COLLECTION      -RUDRAPUR</v>
          </cell>
          <cell r="E325">
            <v>124876.06</v>
          </cell>
          <cell r="F325">
            <v>259821</v>
          </cell>
          <cell r="H325">
            <v>134944.94</v>
          </cell>
          <cell r="J325">
            <v>-134944.94</v>
          </cell>
          <cell r="K325">
            <v>-134944.94</v>
          </cell>
        </row>
        <row r="326">
          <cell r="C326" t="str">
            <v xml:space="preserve">                SHYAM RETAIL 1 - SADAR BAZAAR -GURGAON</v>
          </cell>
          <cell r="D326">
            <v>12957</v>
          </cell>
          <cell r="G326">
            <v>12957</v>
          </cell>
          <cell r="J326">
            <v>0</v>
          </cell>
          <cell r="K326">
            <v>0</v>
          </cell>
        </row>
        <row r="327">
          <cell r="C327" t="str">
            <v xml:space="preserve">                SIRS N HERS APPAREL PVT. LTD. -DELHI</v>
          </cell>
          <cell r="D327">
            <v>67740</v>
          </cell>
          <cell r="H327">
            <v>67740</v>
          </cell>
          <cell r="J327">
            <v>-67740</v>
          </cell>
          <cell r="K327">
            <v>-67740</v>
          </cell>
        </row>
        <row r="328">
          <cell r="C328" t="str">
            <v xml:space="preserve">                SWADESHI KHADI TRADERS PRIVATE LIMITED -ALIGARH</v>
          </cell>
          <cell r="D328">
            <v>244676</v>
          </cell>
          <cell r="F328">
            <v>995559</v>
          </cell>
          <cell r="G328">
            <v>174507</v>
          </cell>
          <cell r="H328">
            <v>1065728</v>
          </cell>
          <cell r="J328">
            <v>-1065728</v>
          </cell>
          <cell r="K328">
            <v>-1065728</v>
          </cell>
        </row>
        <row r="329">
          <cell r="C329" t="str">
            <v xml:space="preserve">                VARDHMAN CREATIONS            -DELHI</v>
          </cell>
          <cell r="F329">
            <v>2584569</v>
          </cell>
          <cell r="G329">
            <v>585504</v>
          </cell>
          <cell r="H329">
            <v>1999065</v>
          </cell>
          <cell r="J329">
            <v>-1999065</v>
          </cell>
          <cell r="K329">
            <v>-1999065</v>
          </cell>
        </row>
        <row r="330">
          <cell r="C330" t="str">
            <v xml:space="preserve">            DISTRIBUTORS</v>
          </cell>
          <cell r="D330">
            <v>23127642.25</v>
          </cell>
          <cell r="F330">
            <v>73517650.790000007</v>
          </cell>
          <cell r="G330">
            <v>53554765.030000001</v>
          </cell>
          <cell r="H330">
            <v>43090528.009999998</v>
          </cell>
          <cell r="J330">
            <v>-43090528.009999998</v>
          </cell>
          <cell r="K330">
            <v>-43090528.009999998</v>
          </cell>
        </row>
        <row r="331">
          <cell r="C331" t="str">
            <v xml:space="preserve">                A R CLOTHING CO               -ZIRAKPUR</v>
          </cell>
          <cell r="D331">
            <v>335963</v>
          </cell>
          <cell r="F331">
            <v>1041878</v>
          </cell>
          <cell r="G331">
            <v>543466</v>
          </cell>
          <cell r="H331">
            <v>834375</v>
          </cell>
          <cell r="J331">
            <v>-834375</v>
          </cell>
          <cell r="K331">
            <v>-834375</v>
          </cell>
        </row>
        <row r="332">
          <cell r="C332" t="str">
            <v xml:space="preserve">                A R CLOTHING CO -  SAMPLES    -ZIRAKPUR</v>
          </cell>
          <cell r="F332">
            <v>50214</v>
          </cell>
          <cell r="H332">
            <v>50214</v>
          </cell>
          <cell r="J332">
            <v>-50214</v>
          </cell>
          <cell r="K332">
            <v>-50214</v>
          </cell>
        </row>
        <row r="333">
          <cell r="C333" t="str">
            <v xml:space="preserve">                AADINATH AGENCIES             -INDORE</v>
          </cell>
          <cell r="D333">
            <v>698687</v>
          </cell>
          <cell r="F333">
            <v>3955187</v>
          </cell>
          <cell r="G333">
            <v>1557165</v>
          </cell>
          <cell r="H333">
            <v>3096709</v>
          </cell>
          <cell r="J333">
            <v>-3096709</v>
          </cell>
          <cell r="K333">
            <v>-3096709</v>
          </cell>
        </row>
        <row r="334">
          <cell r="C334" t="str">
            <v xml:space="preserve">                AADINATH AGENCIES - SAMPLES   -INDORE</v>
          </cell>
          <cell r="D334">
            <v>23218</v>
          </cell>
          <cell r="F334">
            <v>242604</v>
          </cell>
          <cell r="G334">
            <v>134174</v>
          </cell>
          <cell r="H334">
            <v>131648</v>
          </cell>
          <cell r="J334">
            <v>-131648</v>
          </cell>
          <cell r="K334">
            <v>-131648</v>
          </cell>
        </row>
        <row r="335">
          <cell r="C335" t="str">
            <v xml:space="preserve">                ACE CLOTHING                  -NOIDA</v>
          </cell>
          <cell r="D335">
            <v>2366974.46</v>
          </cell>
          <cell r="F335">
            <v>4486886</v>
          </cell>
          <cell r="G335">
            <v>2603206.91</v>
          </cell>
          <cell r="H335">
            <v>4250653.55</v>
          </cell>
          <cell r="J335">
            <v>-4250653.55</v>
          </cell>
          <cell r="K335">
            <v>-4250653.55</v>
          </cell>
        </row>
        <row r="336">
          <cell r="C336" t="str">
            <v xml:space="preserve">                ACE CLOTHING (SAMPLES)        -NOIDA</v>
          </cell>
          <cell r="D336">
            <v>1091561.02</v>
          </cell>
          <cell r="F336">
            <v>416407</v>
          </cell>
          <cell r="G336">
            <v>284967</v>
          </cell>
          <cell r="H336">
            <v>1223001.02</v>
          </cell>
          <cell r="J336">
            <v>-1223001.02</v>
          </cell>
          <cell r="K336">
            <v>-1223001.02</v>
          </cell>
        </row>
        <row r="337">
          <cell r="C337" t="str">
            <v xml:space="preserve">                ALEKH APPARELS                -GUWAHATI</v>
          </cell>
          <cell r="D337">
            <v>2184370</v>
          </cell>
          <cell r="F337">
            <v>13680615</v>
          </cell>
          <cell r="G337">
            <v>12123062</v>
          </cell>
          <cell r="H337">
            <v>3741923</v>
          </cell>
          <cell r="J337">
            <v>-3741923</v>
          </cell>
          <cell r="K337">
            <v>-3741923</v>
          </cell>
        </row>
        <row r="338">
          <cell r="C338" t="str">
            <v xml:space="preserve">                ALTO ENTERPRISES              -MUMBAI</v>
          </cell>
          <cell r="D338">
            <v>611607.15</v>
          </cell>
          <cell r="F338">
            <v>2959850</v>
          </cell>
          <cell r="G338">
            <v>3134626.15</v>
          </cell>
          <cell r="H338">
            <v>436831</v>
          </cell>
          <cell r="J338">
            <v>-436831</v>
          </cell>
          <cell r="K338">
            <v>-436831</v>
          </cell>
        </row>
        <row r="339">
          <cell r="C339" t="str">
            <v xml:space="preserve">                AMBALA SALES DEPOT            -GURGOAN</v>
          </cell>
          <cell r="D339">
            <v>0.1</v>
          </cell>
          <cell r="H339">
            <v>0.1</v>
          </cell>
          <cell r="J339">
            <v>-0.1</v>
          </cell>
          <cell r="K339">
            <v>-0.1</v>
          </cell>
        </row>
        <row r="340">
          <cell r="C340" t="str">
            <v xml:space="preserve">                AMIT CLOTHING                 -CHENNAI</v>
          </cell>
          <cell r="D340">
            <v>5068</v>
          </cell>
          <cell r="H340">
            <v>5068</v>
          </cell>
          <cell r="J340">
            <v>-5068</v>
          </cell>
          <cell r="K340">
            <v>-5068</v>
          </cell>
        </row>
        <row r="341">
          <cell r="C341" t="str">
            <v xml:space="preserve">                AMIT ENTERPRISES              -RANCHI</v>
          </cell>
          <cell r="D341">
            <v>14750</v>
          </cell>
          <cell r="F341">
            <v>261479</v>
          </cell>
          <cell r="H341">
            <v>276229</v>
          </cell>
          <cell r="J341">
            <v>-276229</v>
          </cell>
          <cell r="K341">
            <v>-276229</v>
          </cell>
        </row>
        <row r="342">
          <cell r="C342" t="str">
            <v xml:space="preserve">                AMP .CORP -SAMPLES            -AHMEDABAD</v>
          </cell>
          <cell r="D342">
            <v>13055</v>
          </cell>
          <cell r="H342">
            <v>13055</v>
          </cell>
          <cell r="J342">
            <v>-13055</v>
          </cell>
          <cell r="K342">
            <v>-13055</v>
          </cell>
        </row>
        <row r="343">
          <cell r="C343" t="str">
            <v xml:space="preserve">                DEV GARMENTS                  -PUNE</v>
          </cell>
          <cell r="F343">
            <v>1121186</v>
          </cell>
          <cell r="G343">
            <v>383185</v>
          </cell>
          <cell r="H343">
            <v>738001</v>
          </cell>
          <cell r="J343">
            <v>-738001</v>
          </cell>
          <cell r="K343">
            <v>-738001</v>
          </cell>
        </row>
        <row r="344">
          <cell r="C344" t="str">
            <v xml:space="preserve">                DEV GARMENTS-SAMPLES          -PUNE</v>
          </cell>
          <cell r="F344">
            <v>594938.56999999995</v>
          </cell>
          <cell r="G344">
            <v>502754</v>
          </cell>
          <cell r="H344">
            <v>92184.57</v>
          </cell>
          <cell r="J344">
            <v>-92184.57</v>
          </cell>
          <cell r="K344">
            <v>-92184.57</v>
          </cell>
        </row>
        <row r="345">
          <cell r="C345" t="str">
            <v xml:space="preserve">                KS SELECTIONS PRIVATE LIMITED -DELHI</v>
          </cell>
          <cell r="D345">
            <v>2048684.49</v>
          </cell>
          <cell r="F345">
            <v>3106993</v>
          </cell>
          <cell r="G345">
            <v>3232489.49</v>
          </cell>
          <cell r="H345">
            <v>1923188</v>
          </cell>
          <cell r="J345">
            <v>-1923188</v>
          </cell>
          <cell r="K345">
            <v>-1923188</v>
          </cell>
        </row>
        <row r="346">
          <cell r="C346" t="str">
            <v xml:space="preserve">                KUMAR CLOTHING CO             -LUDHIANA</v>
          </cell>
          <cell r="D346">
            <v>223577</v>
          </cell>
          <cell r="F346">
            <v>2102756</v>
          </cell>
          <cell r="G346">
            <v>1098175.3799999999</v>
          </cell>
          <cell r="H346">
            <v>1228157.6200000001</v>
          </cell>
          <cell r="J346">
            <v>-1228157.6200000001</v>
          </cell>
          <cell r="K346">
            <v>-1228157.6200000001</v>
          </cell>
        </row>
        <row r="347">
          <cell r="C347" t="str">
            <v xml:space="preserve">                LIBERTY MARKETERS             -ERNAKULAM</v>
          </cell>
          <cell r="D347">
            <v>206664</v>
          </cell>
          <cell r="F347">
            <v>2646717</v>
          </cell>
          <cell r="G347">
            <v>2198807</v>
          </cell>
          <cell r="H347">
            <v>654574</v>
          </cell>
          <cell r="J347">
            <v>-654574</v>
          </cell>
          <cell r="K347">
            <v>-654574</v>
          </cell>
        </row>
        <row r="348">
          <cell r="C348" t="str">
            <v xml:space="preserve">                MONCHER COLLECTION            -LUDHIANA</v>
          </cell>
          <cell r="D348">
            <v>1107196.5</v>
          </cell>
          <cell r="G348">
            <v>100000</v>
          </cell>
          <cell r="H348">
            <v>1007196.5</v>
          </cell>
          <cell r="J348">
            <v>-1007196.5</v>
          </cell>
          <cell r="K348">
            <v>-1007196.5</v>
          </cell>
        </row>
        <row r="349">
          <cell r="C349" t="str">
            <v xml:space="preserve">                NATH JI AGENCIES              -LUCKNOW</v>
          </cell>
          <cell r="D349">
            <v>113694</v>
          </cell>
          <cell r="G349">
            <v>113694</v>
          </cell>
          <cell r="J349">
            <v>0</v>
          </cell>
          <cell r="K349">
            <v>0</v>
          </cell>
        </row>
        <row r="350">
          <cell r="C350" t="str">
            <v xml:space="preserve">                PANCHAJANYA FASHIONS PVT LTD  -BENGALURU</v>
          </cell>
          <cell r="D350">
            <v>161869</v>
          </cell>
          <cell r="F350">
            <v>3335930</v>
          </cell>
          <cell r="G350">
            <v>2094221</v>
          </cell>
          <cell r="H350">
            <v>1403578</v>
          </cell>
          <cell r="J350">
            <v>-1403578</v>
          </cell>
          <cell r="K350">
            <v>-1403578</v>
          </cell>
        </row>
        <row r="351">
          <cell r="C351" t="str">
            <v xml:space="preserve">                PANCHAJANYA FASHIONS PVT LTD - SAMPLES -BANAGLORE</v>
          </cell>
          <cell r="D351">
            <v>296357</v>
          </cell>
          <cell r="F351">
            <v>237173</v>
          </cell>
          <cell r="G351">
            <v>367042</v>
          </cell>
          <cell r="H351">
            <v>166488</v>
          </cell>
          <cell r="J351">
            <v>-166488</v>
          </cell>
          <cell r="K351">
            <v>-166488</v>
          </cell>
        </row>
        <row r="352">
          <cell r="C352" t="str">
            <v xml:space="preserve">                PICASSO INTERNATIONAL         -PATNA</v>
          </cell>
          <cell r="F352">
            <v>3069243</v>
          </cell>
          <cell r="G352">
            <v>196107</v>
          </cell>
          <cell r="H352">
            <v>2873136</v>
          </cell>
          <cell r="J352">
            <v>-2873136</v>
          </cell>
          <cell r="K352">
            <v>-2873136</v>
          </cell>
        </row>
        <row r="353">
          <cell r="C353" t="str">
            <v xml:space="preserve">                PICASSO INTERNATIONAL SAMPLES -PATNA</v>
          </cell>
          <cell r="F353">
            <v>395934</v>
          </cell>
          <cell r="H353">
            <v>395934</v>
          </cell>
          <cell r="J353">
            <v>-395934</v>
          </cell>
          <cell r="K353">
            <v>-395934</v>
          </cell>
        </row>
        <row r="354">
          <cell r="C354" t="str">
            <v xml:space="preserve">                PIONEER AGENCIES              -LUDHIANA</v>
          </cell>
          <cell r="D354">
            <v>3366204.65</v>
          </cell>
          <cell r="H354">
            <v>3366204.65</v>
          </cell>
          <cell r="J354">
            <v>-3366204.65</v>
          </cell>
          <cell r="K354">
            <v>-3366204.65</v>
          </cell>
        </row>
        <row r="355">
          <cell r="C355" t="str">
            <v xml:space="preserve">                PRISHA APPARELS               -JAMMU TAWI</v>
          </cell>
          <cell r="D355">
            <v>2454762</v>
          </cell>
          <cell r="F355">
            <v>7469448</v>
          </cell>
          <cell r="G355">
            <v>5133635</v>
          </cell>
          <cell r="H355">
            <v>4790575</v>
          </cell>
          <cell r="J355">
            <v>-4790575</v>
          </cell>
          <cell r="K355">
            <v>-4790575</v>
          </cell>
        </row>
        <row r="356">
          <cell r="C356" t="str">
            <v xml:space="preserve">                R.M DISTRIBUTORS -SAMPLES     -PUNE</v>
          </cell>
          <cell r="E356">
            <v>19390</v>
          </cell>
          <cell r="I356">
            <v>19390</v>
          </cell>
          <cell r="J356">
            <v>0</v>
          </cell>
          <cell r="K356">
            <v>19390</v>
          </cell>
        </row>
        <row r="357">
          <cell r="C357" t="str">
            <v xml:space="preserve">                S HARLALKA                    -KOLKATTA</v>
          </cell>
          <cell r="D357">
            <v>2033176</v>
          </cell>
          <cell r="F357">
            <v>9908506</v>
          </cell>
          <cell r="G357">
            <v>8123392</v>
          </cell>
          <cell r="H357">
            <v>3818290</v>
          </cell>
          <cell r="J357">
            <v>-3818290</v>
          </cell>
          <cell r="K357">
            <v>-3818290</v>
          </cell>
        </row>
        <row r="358">
          <cell r="C358" t="str">
            <v xml:space="preserve">                S.E ENTERPRISES               -PATNA</v>
          </cell>
          <cell r="D358">
            <v>117534</v>
          </cell>
          <cell r="F358">
            <v>300340.21999999997</v>
          </cell>
          <cell r="G358">
            <v>621379</v>
          </cell>
          <cell r="I358">
            <v>203504.78</v>
          </cell>
          <cell r="J358">
            <v>0</v>
          </cell>
          <cell r="K358">
            <v>203504.78</v>
          </cell>
        </row>
        <row r="359">
          <cell r="C359" t="str">
            <v xml:space="preserve">                SHAKUNTLAM APPARELS           -JAIPUR</v>
          </cell>
          <cell r="D359">
            <v>608226</v>
          </cell>
          <cell r="F359">
            <v>5664606</v>
          </cell>
          <cell r="G359">
            <v>3326069.1</v>
          </cell>
          <cell r="H359">
            <v>2946762.9</v>
          </cell>
          <cell r="J359">
            <v>-2946762.9</v>
          </cell>
          <cell r="K359">
            <v>-2946762.9</v>
          </cell>
        </row>
        <row r="360">
          <cell r="C360" t="str">
            <v xml:space="preserve">                SHAKUNTLAM APPARELS- SAMPELS  -JAIPUR</v>
          </cell>
          <cell r="F360">
            <v>550989</v>
          </cell>
          <cell r="G360">
            <v>550989</v>
          </cell>
          <cell r="J360">
            <v>0</v>
          </cell>
          <cell r="K360">
            <v>0</v>
          </cell>
        </row>
        <row r="361">
          <cell r="C361" t="str">
            <v xml:space="preserve">                SKR AGENCIES                  -LUCKNOW</v>
          </cell>
          <cell r="D361">
            <v>848091</v>
          </cell>
          <cell r="G361">
            <v>563823</v>
          </cell>
          <cell r="H361">
            <v>284268</v>
          </cell>
          <cell r="J361">
            <v>-284268</v>
          </cell>
          <cell r="K361">
            <v>-284268</v>
          </cell>
        </row>
        <row r="362">
          <cell r="C362" t="str">
            <v xml:space="preserve">                SONU AGENCIES ( CHANDIGARH )  -CHANDIGARH</v>
          </cell>
          <cell r="D362">
            <v>2215743.88</v>
          </cell>
          <cell r="F362">
            <v>5844313</v>
          </cell>
          <cell r="G362">
            <v>4495916</v>
          </cell>
          <cell r="H362">
            <v>3564140.88</v>
          </cell>
          <cell r="J362">
            <v>-3564140.88</v>
          </cell>
          <cell r="K362">
            <v>-3564140.88</v>
          </cell>
        </row>
        <row r="363">
          <cell r="C363" t="str">
            <v xml:space="preserve">                SRI RAMA AGENCIES- SAMPLES    -HYDERABAD CITY</v>
          </cell>
          <cell r="E363">
            <v>1</v>
          </cell>
          <cell r="F363">
            <v>73458</v>
          </cell>
          <cell r="G363">
            <v>72420</v>
          </cell>
          <cell r="H363">
            <v>1037</v>
          </cell>
          <cell r="J363">
            <v>-1037</v>
          </cell>
          <cell r="K363">
            <v>-1037</v>
          </cell>
        </row>
        <row r="364">
          <cell r="C364" t="str">
            <v xml:space="preserve">            E B O</v>
          </cell>
          <cell r="D364">
            <v>60200.160000000003</v>
          </cell>
          <cell r="F364">
            <v>1146128.77</v>
          </cell>
          <cell r="G364">
            <v>1155270.54</v>
          </cell>
          <cell r="H364">
            <v>51058.39</v>
          </cell>
          <cell r="J364">
            <v>-51058.39</v>
          </cell>
          <cell r="K364">
            <v>-51058.39</v>
          </cell>
        </row>
        <row r="365">
          <cell r="C365" t="str">
            <v xml:space="preserve">                CASH SALES - COSMOS MALL- SILLIGURI STORE                                                           </v>
          </cell>
          <cell r="D365">
            <v>16974</v>
          </cell>
          <cell r="F365">
            <v>577670</v>
          </cell>
          <cell r="G365">
            <v>571643</v>
          </cell>
          <cell r="H365">
            <v>23001</v>
          </cell>
          <cell r="J365">
            <v>-23001</v>
          </cell>
          <cell r="K365">
            <v>-23001</v>
          </cell>
        </row>
        <row r="366">
          <cell r="C366" t="str">
            <v xml:space="preserve">                COSMOS STORE SILLIGURI        -SILIGURI</v>
          </cell>
          <cell r="D366">
            <v>17680.16</v>
          </cell>
          <cell r="G366">
            <v>17680.16</v>
          </cell>
          <cell r="J366">
            <v>0</v>
          </cell>
          <cell r="K366">
            <v>0</v>
          </cell>
        </row>
        <row r="367">
          <cell r="C367" t="str">
            <v xml:space="preserve">                OM ENTERPRISES                -BANGALORE</v>
          </cell>
          <cell r="D367">
            <v>25546</v>
          </cell>
          <cell r="H367">
            <v>25546</v>
          </cell>
          <cell r="J367">
            <v>-25546</v>
          </cell>
          <cell r="K367">
            <v>-25546</v>
          </cell>
        </row>
        <row r="368">
          <cell r="C368" t="str">
            <v xml:space="preserve">                TID-63092609 CARD SETTLEMENT-COSMOS MALL SILIGUDI                                                   </v>
          </cell>
          <cell r="F368">
            <v>295928</v>
          </cell>
          <cell r="G368">
            <v>295114.61</v>
          </cell>
          <cell r="H368">
            <v>813.39</v>
          </cell>
          <cell r="J368">
            <v>-813.39</v>
          </cell>
          <cell r="K368">
            <v>-813.39</v>
          </cell>
        </row>
        <row r="369">
          <cell r="C369" t="str">
            <v xml:space="preserve">                UPI SETTLEMENT-CCB819 - COSMOS STORE (UPI SALES - HDFC BANK - 00412320001421)                       </v>
          </cell>
          <cell r="F369">
            <v>272530.77</v>
          </cell>
          <cell r="G369">
            <v>270832.77</v>
          </cell>
          <cell r="H369">
            <v>1698</v>
          </cell>
          <cell r="J369">
            <v>-1698</v>
          </cell>
          <cell r="K369">
            <v>-1698</v>
          </cell>
        </row>
        <row r="370">
          <cell r="C370" t="str">
            <v xml:space="preserve">            EXPORTS</v>
          </cell>
          <cell r="D370">
            <v>13989.33</v>
          </cell>
          <cell r="F370">
            <v>1395529.02</v>
          </cell>
          <cell r="G370">
            <v>1127165.08</v>
          </cell>
          <cell r="H370">
            <v>282353.27</v>
          </cell>
          <cell r="J370">
            <v>-282353.27</v>
          </cell>
          <cell r="K370">
            <v>-282353.27</v>
          </cell>
        </row>
        <row r="371">
          <cell r="C371" t="str">
            <v xml:space="preserve">                HAJO-STRICK GMBH                                                                                    </v>
          </cell>
          <cell r="D371">
            <v>813.83</v>
          </cell>
          <cell r="H371">
            <v>813.83</v>
          </cell>
          <cell r="J371">
            <v>-813.83</v>
          </cell>
          <cell r="K371">
            <v>-813.83</v>
          </cell>
        </row>
        <row r="372">
          <cell r="C372" t="str">
            <v xml:space="preserve">                INDKOBSFORENINGEN AF 1964 AMBA -GREENS BORO</v>
          </cell>
          <cell r="E372">
            <v>1222.94</v>
          </cell>
          <cell r="F372">
            <v>606300.02</v>
          </cell>
          <cell r="G372">
            <v>605077.07999999996</v>
          </cell>
          <cell r="J372">
            <v>0</v>
          </cell>
          <cell r="K372">
            <v>0</v>
          </cell>
        </row>
        <row r="373">
          <cell r="C373" t="str">
            <v xml:space="preserve">                KONTOOR US LLC                -GREENS BORO</v>
          </cell>
          <cell r="D373">
            <v>1717</v>
          </cell>
          <cell r="H373">
            <v>1717</v>
          </cell>
          <cell r="J373">
            <v>-1717</v>
          </cell>
          <cell r="K373">
            <v>-1717</v>
          </cell>
        </row>
        <row r="374">
          <cell r="C374" t="str">
            <v xml:space="preserve">                KONTOOR US LLC - DALLAS       -DALLAS</v>
          </cell>
          <cell r="D374">
            <v>2620</v>
          </cell>
          <cell r="H374">
            <v>2620</v>
          </cell>
          <cell r="J374">
            <v>-2620</v>
          </cell>
          <cell r="K374">
            <v>-2620</v>
          </cell>
        </row>
        <row r="375">
          <cell r="C375" t="str">
            <v xml:space="preserve">                KONTOOR US LLC (EL PASO)      -EL PASO</v>
          </cell>
          <cell r="D375">
            <v>4737.4399999999996</v>
          </cell>
          <cell r="H375">
            <v>4737.4399999999996</v>
          </cell>
          <cell r="J375">
            <v>-4737.4399999999996</v>
          </cell>
          <cell r="K375">
            <v>-4737.4399999999996</v>
          </cell>
        </row>
        <row r="376">
          <cell r="C376" t="str">
            <v xml:space="preserve">                LEE WRANGLER INTERNATIONAL SAGL - USA EUROPE CHINA -CHINA</v>
          </cell>
          <cell r="D376">
            <v>7823</v>
          </cell>
          <cell r="H376">
            <v>7823</v>
          </cell>
          <cell r="J376">
            <v>-7823</v>
          </cell>
          <cell r="K376">
            <v>-7823</v>
          </cell>
        </row>
        <row r="377">
          <cell r="C377" t="str">
            <v xml:space="preserve">                SYNERGY TRADERS               -KATHMANDU</v>
          </cell>
          <cell r="E377">
            <v>2499</v>
          </cell>
          <cell r="F377">
            <v>789229</v>
          </cell>
          <cell r="G377">
            <v>522088</v>
          </cell>
          <cell r="H377">
            <v>264642</v>
          </cell>
          <cell r="J377">
            <v>-264642</v>
          </cell>
          <cell r="K377">
            <v>-264642</v>
          </cell>
        </row>
        <row r="378">
          <cell r="C378" t="str">
            <v xml:space="preserve">            L F S - S O R</v>
          </cell>
          <cell r="D378">
            <v>105361241</v>
          </cell>
          <cell r="F378">
            <v>91648522.849999994</v>
          </cell>
          <cell r="G378">
            <v>90481510.540000007</v>
          </cell>
          <cell r="H378">
            <v>106528253.31</v>
          </cell>
          <cell r="J378">
            <v>-106528253.31</v>
          </cell>
          <cell r="K378">
            <v>-106528253.31</v>
          </cell>
        </row>
        <row r="379">
          <cell r="C379" t="str">
            <v xml:space="preserve">                BRAND FACTORY</v>
          </cell>
          <cell r="D379">
            <v>22999088.32</v>
          </cell>
          <cell r="H379">
            <v>22999088.32</v>
          </cell>
          <cell r="J379">
            <v>-22999088.32</v>
          </cell>
          <cell r="K379">
            <v>-22999088.32</v>
          </cell>
        </row>
        <row r="380">
          <cell r="C380" t="str">
            <v xml:space="preserve">                    BRAND FACTORY - FUTURE LIFESTYLE FASHION LTD  - RAJA BAZAAR (303) -PATNA</v>
          </cell>
          <cell r="D380">
            <v>941556.83</v>
          </cell>
          <cell r="H380">
            <v>941556.83</v>
          </cell>
          <cell r="J380">
            <v>-941556.83</v>
          </cell>
          <cell r="K380">
            <v>-941556.83</v>
          </cell>
        </row>
        <row r="381">
          <cell r="C381" t="str">
            <v xml:space="preserve">                    BRAND FACTORY - FUTURE LIFESTYLE FASHION LTD - ABIDS -MAHABOOBNAGAR</v>
          </cell>
          <cell r="D381">
            <v>286794.03999999998</v>
          </cell>
          <cell r="H381">
            <v>286794.03999999998</v>
          </cell>
          <cell r="J381">
            <v>-286794.03999999998</v>
          </cell>
          <cell r="K381">
            <v>-286794.03999999998</v>
          </cell>
        </row>
        <row r="382">
          <cell r="C382" t="str">
            <v xml:space="preserve">                    BRAND FACTORY - FUTURE LIFESTYLE FASHION LTD - ALLAHABAD - UP (STORE CODE 0389) -ALLAHABAD</v>
          </cell>
          <cell r="D382">
            <v>661488.96</v>
          </cell>
          <cell r="H382">
            <v>661488.96</v>
          </cell>
          <cell r="J382">
            <v>-661488.96</v>
          </cell>
          <cell r="K382">
            <v>-661488.96</v>
          </cell>
        </row>
        <row r="383">
          <cell r="C383" t="str">
            <v xml:space="preserve">                    BRAND FACTORY - FUTURE LIFESTYLE FASHION LTD - CELEBRATION MALL- AMRITSAR (STORE CODE 0396)-AMRISTAR</v>
          </cell>
          <cell r="D383">
            <v>755282.77</v>
          </cell>
          <cell r="H383">
            <v>755282.77</v>
          </cell>
          <cell r="J383">
            <v>-755282.77</v>
          </cell>
          <cell r="K383">
            <v>-755282.77</v>
          </cell>
        </row>
        <row r="384">
          <cell r="C384" t="str">
            <v xml:space="preserve">                    BRAND FACTORY - FUTURE LIFESTYLE FASHION LTD - COSMOS MALL - ZIRAKPUR -AMBALA</v>
          </cell>
          <cell r="D384">
            <v>1195920.97</v>
          </cell>
          <cell r="H384">
            <v>1195920.97</v>
          </cell>
          <cell r="J384">
            <v>-1195920.97</v>
          </cell>
          <cell r="K384">
            <v>-1195920.97</v>
          </cell>
        </row>
        <row r="385">
          <cell r="C385" t="str">
            <v xml:space="preserve">                    BRAND FACTORY - FUTURE LIFESTYLE FASHION LTD - DEHRADUN-DARSHANI TOWERS(342) -HALDWANI</v>
          </cell>
          <cell r="D385">
            <v>14334.47</v>
          </cell>
          <cell r="H385">
            <v>14334.47</v>
          </cell>
          <cell r="J385">
            <v>-14334.47</v>
          </cell>
          <cell r="K385">
            <v>-14334.47</v>
          </cell>
        </row>
        <row r="386">
          <cell r="C386" t="str">
            <v xml:space="preserve">                    BRAND FACTORY - FUTURE LIFESTYLE FASHION LTD - DELHI RAJOURI -DELHI</v>
          </cell>
          <cell r="D386">
            <v>2690.61</v>
          </cell>
          <cell r="H386">
            <v>2690.61</v>
          </cell>
          <cell r="J386">
            <v>-2690.61</v>
          </cell>
          <cell r="K386">
            <v>-2690.61</v>
          </cell>
        </row>
        <row r="387">
          <cell r="C387" t="str">
            <v xml:space="preserve">                    BRAND FACTORY - FUTURE LIFESTYLE FASHION LTD - DILSUKHNAGAR- HYDERABAD (STORE CODE 326)   -HYDERABAD</v>
          </cell>
          <cell r="D387">
            <v>1419637.39</v>
          </cell>
          <cell r="H387">
            <v>1419637.39</v>
          </cell>
          <cell r="J387">
            <v>-1419637.39</v>
          </cell>
          <cell r="K387">
            <v>-1419637.39</v>
          </cell>
        </row>
        <row r="388">
          <cell r="C388" t="str">
            <v xml:space="preserve">                    BRAND FACTORY - FUTURE LIFESTYLE FASHION LTD - JAMMU (STORE CODE 0313) -JAMMU &amp; KASHMIR</v>
          </cell>
          <cell r="D388">
            <v>1718358.1</v>
          </cell>
          <cell r="H388">
            <v>1718358.1</v>
          </cell>
          <cell r="J388">
            <v>-1718358.1</v>
          </cell>
          <cell r="K388">
            <v>-1718358.1</v>
          </cell>
        </row>
        <row r="389">
          <cell r="C389" t="str">
            <v xml:space="preserve">                    BRAND FACTORY - FUTURE LIFESTYLE FASHION LTD - -KANAKPURA - BANGALORE (STORE CODE 0431)   -BANAGLORE</v>
          </cell>
          <cell r="D389">
            <v>629358.25</v>
          </cell>
          <cell r="H389">
            <v>629358.25</v>
          </cell>
          <cell r="J389">
            <v>-629358.25</v>
          </cell>
          <cell r="K389">
            <v>-629358.25</v>
          </cell>
        </row>
        <row r="390">
          <cell r="C390" t="str">
            <v xml:space="preserve">                    BRAND FACTORY - FUTURE LIFESTYLE FASHION LTD - KUKATPALLY-HYDERABAD (STORE CODE 0446)     -HYDERABAD</v>
          </cell>
          <cell r="D390">
            <v>1415949.97</v>
          </cell>
          <cell r="H390">
            <v>1415949.97</v>
          </cell>
          <cell r="J390">
            <v>-1415949.97</v>
          </cell>
          <cell r="K390">
            <v>-1415949.97</v>
          </cell>
        </row>
        <row r="391">
          <cell r="C391" t="str">
            <v xml:space="preserve">                    BRAND FACTORY - FUTURE LIFESTYLE FASHION LTD - LIG-INDORE (STORE CODE 2488) -INDRE</v>
          </cell>
          <cell r="D391">
            <v>800925</v>
          </cell>
          <cell r="H391">
            <v>800925</v>
          </cell>
          <cell r="J391">
            <v>-800925</v>
          </cell>
          <cell r="K391">
            <v>-800925</v>
          </cell>
        </row>
        <row r="392">
          <cell r="C392" t="str">
            <v xml:space="preserve">                    BRAND FACTORY - FUTURE LIFESTYLE FASHION LTD - MARATHAHALLI (2409) -BANGALORE</v>
          </cell>
          <cell r="D392">
            <v>309374.58</v>
          </cell>
          <cell r="H392">
            <v>309374.58</v>
          </cell>
          <cell r="J392">
            <v>-309374.58</v>
          </cell>
          <cell r="K392">
            <v>-309374.58</v>
          </cell>
        </row>
        <row r="393">
          <cell r="C393" t="str">
            <v xml:space="preserve">                    BRAND FACTORY - FUTURE LIFESTYLE FASHION LTD - PALLIKARANAI-CHENNAI (STORE CODE 0395)       -CHENNAI</v>
          </cell>
          <cell r="D393">
            <v>793081.02</v>
          </cell>
          <cell r="H393">
            <v>793081.02</v>
          </cell>
          <cell r="J393">
            <v>-793081.02</v>
          </cell>
          <cell r="K393">
            <v>-793081.02</v>
          </cell>
        </row>
        <row r="394">
          <cell r="C394" t="str">
            <v xml:space="preserve">                    BRAND FACTORY - FUTURE LIFESTYLE FASHION LTD - RAJKOT- GUJRAT (STORE CODE 0316) -GUJRAT</v>
          </cell>
          <cell r="D394">
            <v>1246079.67</v>
          </cell>
          <cell r="H394">
            <v>1246079.67</v>
          </cell>
          <cell r="J394">
            <v>-1246079.67</v>
          </cell>
          <cell r="K394">
            <v>-1246079.67</v>
          </cell>
        </row>
        <row r="395">
          <cell r="C395" t="str">
            <v xml:space="preserve">                    BRAND FACTORY - FUTURE LIFESTYLE FASHION LTD - SALEM -SALEM</v>
          </cell>
          <cell r="D395">
            <v>1004293.96</v>
          </cell>
          <cell r="H395">
            <v>1004293.96</v>
          </cell>
          <cell r="J395">
            <v>-1004293.96</v>
          </cell>
          <cell r="K395">
            <v>-1004293.96</v>
          </cell>
        </row>
        <row r="396">
          <cell r="C396" t="str">
            <v xml:space="preserve">                    BRAND FACTORY - FUTURE LIFESTYLE FASHION LTD - SARJAPURA (STORE CODE 0393) -BANAGLORE</v>
          </cell>
          <cell r="D396">
            <v>22430.15</v>
          </cell>
          <cell r="H396">
            <v>22430.15</v>
          </cell>
          <cell r="J396">
            <v>-22430.15</v>
          </cell>
          <cell r="K396">
            <v>-22430.15</v>
          </cell>
        </row>
        <row r="397">
          <cell r="C397" t="str">
            <v xml:space="preserve">                    BRAND FACTORY - FUTURE LIFESTYLE FASHION LTD - SILIGURI-S F ROAD (348) -SILIGURI</v>
          </cell>
          <cell r="D397">
            <v>1214245.1100000001</v>
          </cell>
          <cell r="H397">
            <v>1214245.1100000001</v>
          </cell>
          <cell r="J397">
            <v>-1214245.1100000001</v>
          </cell>
          <cell r="K397">
            <v>-1214245.1100000001</v>
          </cell>
        </row>
        <row r="398">
          <cell r="C398" t="str">
            <v xml:space="preserve">                    BRAND FACTORY - FUTURE LIFESTYLE FASHION LTD - SUNNY TRADE CENTRE- JAIPUR (STORE CODE 0309)  -JAIPUR</v>
          </cell>
          <cell r="D398">
            <v>1951593.94</v>
          </cell>
          <cell r="H398">
            <v>1951593.94</v>
          </cell>
          <cell r="J398">
            <v>-1951593.94</v>
          </cell>
          <cell r="K398">
            <v>-1951593.94</v>
          </cell>
        </row>
        <row r="399">
          <cell r="C399" t="str">
            <v xml:space="preserve">                    BRAND FACTORY - FUTURE LIFESTYLE FASHION LTD - SURAT VIP ROAD  (STORE CODE 0311) -SURAT</v>
          </cell>
          <cell r="D399">
            <v>617482.31000000006</v>
          </cell>
          <cell r="H399">
            <v>617482.31000000006</v>
          </cell>
          <cell r="J399">
            <v>-617482.31000000006</v>
          </cell>
          <cell r="K399">
            <v>-617482.31000000006</v>
          </cell>
        </row>
        <row r="400">
          <cell r="C400" t="str">
            <v xml:space="preserve">                    BRAND FACTORY - FUTURE LIFESTYLE FASHION LTD -( GODAVARI ) -PATNA</v>
          </cell>
          <cell r="D400">
            <v>708359.74</v>
          </cell>
          <cell r="H400">
            <v>708359.74</v>
          </cell>
          <cell r="J400">
            <v>-708359.74</v>
          </cell>
          <cell r="K400">
            <v>-708359.74</v>
          </cell>
        </row>
        <row r="401">
          <cell r="C401" t="str">
            <v xml:space="preserve">                    BRAND FACTORY - FUTURE LIFESTYLE FASHION LTD -ASANSOL-SENTRUM MALL(1447) -ASANSOL</v>
          </cell>
          <cell r="D401">
            <v>1794301.45</v>
          </cell>
          <cell r="H401">
            <v>1794301.45</v>
          </cell>
          <cell r="J401">
            <v>-1794301.45</v>
          </cell>
          <cell r="K401">
            <v>-1794301.45</v>
          </cell>
        </row>
        <row r="402">
          <cell r="C402" t="str">
            <v xml:space="preserve">                    BRAND FACTORY - FUTURE LIFESTYLE FASHION LTD -GUWAHATI-PRITHVI PLANET ( 1446) -GUWAHATI</v>
          </cell>
          <cell r="D402">
            <v>256430.82</v>
          </cell>
          <cell r="H402">
            <v>256430.82</v>
          </cell>
          <cell r="J402">
            <v>-256430.82</v>
          </cell>
          <cell r="K402">
            <v>-256430.82</v>
          </cell>
        </row>
        <row r="403">
          <cell r="C403" t="str">
            <v xml:space="preserve">                    BRAND FACTORY - FUTURE LIFESTYLE FASHION LTD -PATNA</v>
          </cell>
          <cell r="D403">
            <v>931262</v>
          </cell>
          <cell r="H403">
            <v>931262</v>
          </cell>
          <cell r="J403">
            <v>-931262</v>
          </cell>
          <cell r="K403">
            <v>-931262</v>
          </cell>
        </row>
        <row r="404">
          <cell r="C404" t="str">
            <v xml:space="preserve">                    BRAND FACTORY - FUTURE LIFESTYLE FASHIONS LTD - PACIFIC MALL ( STORE CODE -2483) -GHAZIABAD</v>
          </cell>
          <cell r="D404">
            <v>830420.64</v>
          </cell>
          <cell r="H404">
            <v>830420.64</v>
          </cell>
          <cell r="J404">
            <v>-830420.64</v>
          </cell>
          <cell r="K404">
            <v>-830420.64</v>
          </cell>
        </row>
        <row r="405">
          <cell r="C405" t="str">
            <v xml:space="preserve">                    BRAND FACTORY - FUTURE LIFESTYLE FASHIONS LTD- KANPUR RAVE MOTI MALL ( STORE CODE 1448)      -KANPUR</v>
          </cell>
          <cell r="D405">
            <v>1055267.47</v>
          </cell>
          <cell r="H405">
            <v>1055267.47</v>
          </cell>
          <cell r="J405">
            <v>-1055267.47</v>
          </cell>
          <cell r="K405">
            <v>-1055267.47</v>
          </cell>
        </row>
        <row r="406">
          <cell r="C406" t="str">
            <v xml:space="preserve">                    BRAND FACTORY - FUTURE LIFESTYLE FASHIONS LTD- PUNE PIMPARI ( STORE CODE -2473) -PUNE</v>
          </cell>
          <cell r="D406">
            <v>422168.1</v>
          </cell>
          <cell r="H406">
            <v>422168.1</v>
          </cell>
          <cell r="J406">
            <v>-422168.1</v>
          </cell>
          <cell r="K406">
            <v>-422168.1</v>
          </cell>
        </row>
        <row r="407">
          <cell r="C407" t="str">
            <v xml:space="preserve">                FUTURE LIFE STYLE - CENTRAL</v>
          </cell>
          <cell r="D407">
            <v>10563987.029999999</v>
          </cell>
          <cell r="H407">
            <v>10563987.029999999</v>
          </cell>
          <cell r="J407">
            <v>-10563987.029999999</v>
          </cell>
          <cell r="K407">
            <v>-10563987.029999999</v>
          </cell>
        </row>
        <row r="408">
          <cell r="C408" t="str">
            <v xml:space="preserve">                    FUTURE LIFESTYLE FASHION LTD - INDORE -INDORE</v>
          </cell>
          <cell r="D408">
            <v>592398.93000000005</v>
          </cell>
          <cell r="H408">
            <v>592398.93000000005</v>
          </cell>
          <cell r="J408">
            <v>-592398.93000000005</v>
          </cell>
          <cell r="K408">
            <v>-592398.93000000005</v>
          </cell>
        </row>
        <row r="409">
          <cell r="C409" t="str">
            <v xml:space="preserve">                    FUTURE LIFESTYLE FASHIONS LTD  - MSM MALL -PUNE</v>
          </cell>
          <cell r="D409">
            <v>1143971</v>
          </cell>
          <cell r="H409">
            <v>1143971</v>
          </cell>
          <cell r="J409">
            <v>-1143971</v>
          </cell>
          <cell r="K409">
            <v>-1143971</v>
          </cell>
        </row>
        <row r="410">
          <cell r="C410" t="str">
            <v xml:space="preserve">                    FUTURE LIFESTYLE FASHIONS LTD - BANNERGHATTA SPECTRUM MALL - BANGALORE -BANAGLORE</v>
          </cell>
          <cell r="D410">
            <v>544258.59</v>
          </cell>
          <cell r="H410">
            <v>544258.59</v>
          </cell>
          <cell r="J410">
            <v>-544258.59</v>
          </cell>
          <cell r="K410">
            <v>-544258.59</v>
          </cell>
        </row>
        <row r="411">
          <cell r="C411" t="str">
            <v xml:space="preserve">                    FUTURE LIFESTYLE FASHIONS LTD - BHUBANESWAR                                                         </v>
          </cell>
          <cell r="D411">
            <v>17577.04</v>
          </cell>
          <cell r="H411">
            <v>17577.04</v>
          </cell>
          <cell r="J411">
            <v>-17577.04</v>
          </cell>
          <cell r="K411">
            <v>-17577.04</v>
          </cell>
        </row>
        <row r="412">
          <cell r="C412" t="str">
            <v xml:space="preserve">                    FUTURE LIFESTYLE FASHIONS LTD - FRAZER ROAD -PATNA</v>
          </cell>
          <cell r="D412">
            <v>1483313.73</v>
          </cell>
          <cell r="H412">
            <v>1483313.73</v>
          </cell>
          <cell r="J412">
            <v>-1483313.73</v>
          </cell>
          <cell r="K412">
            <v>-1483313.73</v>
          </cell>
        </row>
        <row r="413">
          <cell r="C413" t="str">
            <v xml:space="preserve">                    FUTURE LIFESTYLE FASHIONS LTD - GSM MALL  CHANDANAGAR HYDERABAD -SECUNDERABAD</v>
          </cell>
          <cell r="D413">
            <v>824587.07</v>
          </cell>
          <cell r="H413">
            <v>824587.07</v>
          </cell>
          <cell r="J413">
            <v>-824587.07</v>
          </cell>
          <cell r="K413">
            <v>-824587.07</v>
          </cell>
        </row>
        <row r="414">
          <cell r="C414" t="str">
            <v xml:space="preserve">                    FUTURE LIFESTYLE FASHIONS LTD - GUWAHATI (ASSAM) -GUWAHATI</v>
          </cell>
          <cell r="D414">
            <v>1763725.87</v>
          </cell>
          <cell r="H414">
            <v>1763725.87</v>
          </cell>
          <cell r="J414">
            <v>-1763725.87</v>
          </cell>
          <cell r="K414">
            <v>-1763725.87</v>
          </cell>
        </row>
        <row r="415">
          <cell r="C415" t="str">
            <v xml:space="preserve">                    FUTURE LIFESTYLE FASHIONS LTD - HYDERABAD - GACHIBOWLI -SECUNDERABAD</v>
          </cell>
          <cell r="D415">
            <v>755740.8</v>
          </cell>
          <cell r="H415">
            <v>755740.8</v>
          </cell>
          <cell r="J415">
            <v>-755740.8</v>
          </cell>
          <cell r="K415">
            <v>-755740.8</v>
          </cell>
        </row>
        <row r="416">
          <cell r="C416" t="str">
            <v xml:space="preserve">                    FUTURE LIFESTYLE FASHIONS LTD - JHARKHAND - RANCHI -RANCHI</v>
          </cell>
          <cell r="D416">
            <v>908019.16</v>
          </cell>
          <cell r="H416">
            <v>908019.16</v>
          </cell>
          <cell r="J416">
            <v>-908019.16</v>
          </cell>
          <cell r="K416">
            <v>-908019.16</v>
          </cell>
        </row>
        <row r="417">
          <cell r="C417" t="str">
            <v xml:space="preserve">                    FUTURE LIFESTYLE FASHIONS LTD - JP NAGAR -BANAGLORE</v>
          </cell>
          <cell r="D417">
            <v>453825</v>
          </cell>
          <cell r="H417">
            <v>453825</v>
          </cell>
          <cell r="J417">
            <v>-453825</v>
          </cell>
          <cell r="K417">
            <v>-453825</v>
          </cell>
        </row>
        <row r="418">
          <cell r="C418" t="str">
            <v xml:space="preserve">                    FUTURE LIFESTYLE FASHIONS LTD - KOCHI -COCHIN</v>
          </cell>
          <cell r="D418">
            <v>71255.41</v>
          </cell>
          <cell r="H418">
            <v>71255.41</v>
          </cell>
          <cell r="J418">
            <v>-71255.41</v>
          </cell>
          <cell r="K418">
            <v>-71255.41</v>
          </cell>
        </row>
        <row r="419">
          <cell r="C419" t="str">
            <v xml:space="preserve">                    FUTURE LIFESTYLE FASHIONS LTD - KUKATPALLY - HYDERABAD -SECUNDERABAD</v>
          </cell>
          <cell r="D419">
            <v>425925.73</v>
          </cell>
          <cell r="H419">
            <v>425925.73</v>
          </cell>
          <cell r="J419">
            <v>-425925.73</v>
          </cell>
          <cell r="K419">
            <v>-425925.73</v>
          </cell>
        </row>
        <row r="420">
          <cell r="C420" t="str">
            <v xml:space="preserve">                    FUTURE LIFESTYLE FASHIONS LTD - PUNJAGUTTA ( G.S CENTRE POINT)  - HYDERABAD -HYDERABAD</v>
          </cell>
          <cell r="D420">
            <v>537475</v>
          </cell>
          <cell r="H420">
            <v>537475</v>
          </cell>
          <cell r="J420">
            <v>-537475</v>
          </cell>
          <cell r="K420">
            <v>-537475</v>
          </cell>
        </row>
        <row r="421">
          <cell r="C421" t="str">
            <v xml:space="preserve">                    FUTURE LIFESTYLE FASHIONS LTD (DIVISION CENTRAL) - CT-SILIGURI-COSMOS MALL -SILIGURI</v>
          </cell>
          <cell r="D421">
            <v>295652.37</v>
          </cell>
          <cell r="H421">
            <v>295652.37</v>
          </cell>
          <cell r="J421">
            <v>-295652.37</v>
          </cell>
          <cell r="K421">
            <v>-295652.37</v>
          </cell>
        </row>
        <row r="422">
          <cell r="C422" t="str">
            <v xml:space="preserve">                    FUTURE LIFESTYLE FASHIONS LTD BELLANDUR VILLAGE(SOUL SPACE SPIRIT) -BANGALORE</v>
          </cell>
          <cell r="D422">
            <v>110402.83</v>
          </cell>
          <cell r="H422">
            <v>110402.83</v>
          </cell>
          <cell r="J422">
            <v>-110402.83</v>
          </cell>
          <cell r="K422">
            <v>-110402.83</v>
          </cell>
        </row>
        <row r="423">
          <cell r="C423" t="str">
            <v xml:space="preserve">                    FUTURE LIFESTYLE FASHIONS LTD -JAIPUR</v>
          </cell>
          <cell r="D423">
            <v>635858.5</v>
          </cell>
          <cell r="H423">
            <v>635858.5</v>
          </cell>
          <cell r="J423">
            <v>-635858.5</v>
          </cell>
          <cell r="K423">
            <v>-635858.5</v>
          </cell>
        </row>
        <row r="424">
          <cell r="C424" t="str">
            <v xml:space="preserve">                GLOBUS STORES - SOR</v>
          </cell>
          <cell r="E424">
            <v>103394.68</v>
          </cell>
          <cell r="I424">
            <v>103394.68</v>
          </cell>
          <cell r="J424">
            <v>0</v>
          </cell>
          <cell r="K424">
            <v>103394.68</v>
          </cell>
        </row>
        <row r="425">
          <cell r="C425" t="str">
            <v xml:space="preserve">                    GLOBUS STORE LUDHIANA-WEST END MALL - SOR (STORE NO 61) -LUDHIANA</v>
          </cell>
          <cell r="E425">
            <v>130228</v>
          </cell>
          <cell r="I425">
            <v>130228</v>
          </cell>
          <cell r="J425">
            <v>0</v>
          </cell>
          <cell r="K425">
            <v>130228</v>
          </cell>
        </row>
        <row r="426">
          <cell r="C426" t="str">
            <v xml:space="preserve">                    GLOBUS STORE MORADABAD-WAVE CINEMA COMPLEX - SOR (STORE NO 38) -MORADABAD</v>
          </cell>
          <cell r="D426">
            <v>26833.32</v>
          </cell>
          <cell r="H426">
            <v>26833.32</v>
          </cell>
          <cell r="J426">
            <v>-26833.32</v>
          </cell>
          <cell r="K426">
            <v>-26833.32</v>
          </cell>
        </row>
        <row r="427">
          <cell r="C427" t="str">
            <v xml:space="preserve">                LIFE STYLE INTERNATIONAL</v>
          </cell>
          <cell r="D427">
            <v>48813149.619999997</v>
          </cell>
          <cell r="F427">
            <v>68091757.849999994</v>
          </cell>
          <cell r="G427">
            <v>64289509.539999999</v>
          </cell>
          <cell r="H427">
            <v>52615397.93</v>
          </cell>
          <cell r="J427">
            <v>-52615397.93</v>
          </cell>
          <cell r="K427">
            <v>-52615397.93</v>
          </cell>
        </row>
        <row r="428">
          <cell r="C428" t="str">
            <v xml:space="preserve">                    LIFE STYLE INTERNATIONAL  (P) LTD - KOLKATA -KOLKATTA</v>
          </cell>
          <cell r="D428">
            <v>2287674.62</v>
          </cell>
          <cell r="F428">
            <v>2718556</v>
          </cell>
          <cell r="G428">
            <v>1023212.54</v>
          </cell>
          <cell r="H428">
            <v>3983018.08</v>
          </cell>
          <cell r="J428">
            <v>-3983018.08</v>
          </cell>
          <cell r="K428">
            <v>-3983018.08</v>
          </cell>
        </row>
        <row r="429">
          <cell r="C429" t="str">
            <v xml:space="preserve">                    LIFE STYLE INTERNATIONAL (P)  LTD -GURGAON -GURGOAN</v>
          </cell>
          <cell r="D429">
            <v>1500705.35</v>
          </cell>
          <cell r="F429">
            <v>92179.21</v>
          </cell>
          <cell r="G429">
            <v>784358.21</v>
          </cell>
          <cell r="H429">
            <v>808526.35</v>
          </cell>
          <cell r="J429">
            <v>-808526.35</v>
          </cell>
          <cell r="K429">
            <v>-808526.35</v>
          </cell>
        </row>
        <row r="430">
          <cell r="C430" t="str">
            <v xml:space="preserve">                    LIFE STYLE INTERNATIONAL (P)  LTD MUMBAI -MUMBAI</v>
          </cell>
          <cell r="D430">
            <v>12002165.550000001</v>
          </cell>
          <cell r="F430">
            <v>16802065</v>
          </cell>
          <cell r="G430">
            <v>18349139.920000002</v>
          </cell>
          <cell r="H430">
            <v>10455090.630000001</v>
          </cell>
          <cell r="J430">
            <v>-10455090.630000001</v>
          </cell>
          <cell r="K430">
            <v>-10455090.630000001</v>
          </cell>
        </row>
        <row r="431">
          <cell r="C431" t="str">
            <v xml:space="preserve">                    LIFE STYLE INTERNATIONAL (P) LTD - HYDERABAD -SECUNDERABAD</v>
          </cell>
          <cell r="D431">
            <v>5929689.21</v>
          </cell>
          <cell r="F431">
            <v>6503274</v>
          </cell>
          <cell r="G431">
            <v>5884488.2000000002</v>
          </cell>
          <cell r="H431">
            <v>6548475.0099999998</v>
          </cell>
          <cell r="J431">
            <v>-6548475.0099999998</v>
          </cell>
          <cell r="K431">
            <v>-6548475.0099999998</v>
          </cell>
        </row>
        <row r="432">
          <cell r="C432" t="str">
            <v xml:space="preserve">                    LIFE STYLE INTERNATIONAL (P) LTD- BANGALORE -BANAGLORE</v>
          </cell>
          <cell r="D432">
            <v>14356148.960000001</v>
          </cell>
          <cell r="F432">
            <v>15547130.640000001</v>
          </cell>
          <cell r="G432">
            <v>20863310.489999998</v>
          </cell>
          <cell r="H432">
            <v>9039969.1099999994</v>
          </cell>
          <cell r="J432">
            <v>-9039969.1099999994</v>
          </cell>
          <cell r="K432">
            <v>-9039969.1099999994</v>
          </cell>
        </row>
        <row r="433">
          <cell r="C433" t="str">
            <v xml:space="preserve">                    LIFE STYLE INTERNATIONAL (P) LTD -CHENNAI -CHENNAI</v>
          </cell>
          <cell r="D433">
            <v>5499921.6500000004</v>
          </cell>
          <cell r="F433">
            <v>5110674</v>
          </cell>
          <cell r="G433">
            <v>4835817.22</v>
          </cell>
          <cell r="H433">
            <v>5774778.4299999997</v>
          </cell>
          <cell r="J433">
            <v>-5774778.4299999997</v>
          </cell>
          <cell r="K433">
            <v>-5774778.4299999997</v>
          </cell>
        </row>
        <row r="434">
          <cell r="C434" t="str">
            <v xml:space="preserve">                    LIFE STYLE INTERNATIONAL (P) LTD- MEWAT -HARYANA</v>
          </cell>
          <cell r="D434">
            <v>7236844.2800000003</v>
          </cell>
          <cell r="F434">
            <v>21317879</v>
          </cell>
          <cell r="G434">
            <v>12549182.960000001</v>
          </cell>
          <cell r="H434">
            <v>16005540.32</v>
          </cell>
          <cell r="J434">
            <v>-16005540.32</v>
          </cell>
          <cell r="K434">
            <v>-16005540.32</v>
          </cell>
        </row>
        <row r="435">
          <cell r="C435" t="str">
            <v xml:space="preserve">                RELIANCE - CENTRO</v>
          </cell>
          <cell r="D435">
            <v>8275991.29</v>
          </cell>
          <cell r="F435">
            <v>5422696</v>
          </cell>
          <cell r="G435">
            <v>11183232.529999999</v>
          </cell>
          <cell r="H435">
            <v>2515454.7599999998</v>
          </cell>
          <cell r="J435">
            <v>-2515454.7599999998</v>
          </cell>
          <cell r="K435">
            <v>-2515454.7599999998</v>
          </cell>
        </row>
        <row r="436">
          <cell r="C436" t="str">
            <v xml:space="preserve">                    RRL CENTRO ( SITE F1JH)  SPECTRUM MALL -BANGALORE</v>
          </cell>
          <cell r="E436">
            <v>17955.439999999999</v>
          </cell>
          <cell r="G436">
            <v>19889.28</v>
          </cell>
          <cell r="I436">
            <v>37844.720000000001</v>
          </cell>
          <cell r="J436">
            <v>0</v>
          </cell>
          <cell r="K436">
            <v>37844.720000000001</v>
          </cell>
        </row>
        <row r="437">
          <cell r="C437" t="str">
            <v xml:space="preserve">                    RRL CENTRO (SITE  F1ZC) BENGALURU-SOUL SPACE SPIRIT -BANGALORE</v>
          </cell>
          <cell r="D437">
            <v>260184.99</v>
          </cell>
          <cell r="F437">
            <v>379915</v>
          </cell>
          <cell r="G437">
            <v>304252.45</v>
          </cell>
          <cell r="H437">
            <v>335847.54</v>
          </cell>
          <cell r="J437">
            <v>-335847.54</v>
          </cell>
          <cell r="K437">
            <v>-335847.54</v>
          </cell>
        </row>
        <row r="438">
          <cell r="C438" t="str">
            <v xml:space="preserve">                    RRL CENTRO (SITE F1AD) MSM PARANJAPE PUNE -NAVI MUMBAI</v>
          </cell>
          <cell r="D438">
            <v>206770.64</v>
          </cell>
          <cell r="F438">
            <v>325051</v>
          </cell>
          <cell r="G438">
            <v>212690.37</v>
          </cell>
          <cell r="H438">
            <v>319131.27</v>
          </cell>
          <cell r="J438">
            <v>-319131.27</v>
          </cell>
          <cell r="K438">
            <v>-319131.27</v>
          </cell>
        </row>
        <row r="439">
          <cell r="C439" t="str">
            <v xml:space="preserve">                    RRL CENTRO (SITE F1BD) POONAM MALL NAGPUR -NAVI MUMBAI</v>
          </cell>
          <cell r="D439">
            <v>491919.61</v>
          </cell>
          <cell r="F439">
            <v>219411</v>
          </cell>
          <cell r="G439">
            <v>277103.28000000003</v>
          </cell>
          <cell r="H439">
            <v>434227.33</v>
          </cell>
          <cell r="J439">
            <v>-434227.33</v>
          </cell>
          <cell r="K439">
            <v>-434227.33</v>
          </cell>
        </row>
        <row r="440">
          <cell r="C440" t="str">
            <v xml:space="preserve">                    RRL CENTRO (SITE F1BI) PUNE-AMANORA-TOWN CENTER - PUNE-3 -PUNE</v>
          </cell>
          <cell r="D440">
            <v>84826.36</v>
          </cell>
          <cell r="F440">
            <v>1514</v>
          </cell>
          <cell r="G440">
            <v>38775</v>
          </cell>
          <cell r="H440">
            <v>47565.36</v>
          </cell>
          <cell r="J440">
            <v>-47565.36</v>
          </cell>
          <cell r="K440">
            <v>-47565.36</v>
          </cell>
        </row>
        <row r="441">
          <cell r="C441" t="str">
            <v xml:space="preserve">                    RRL CENTRO (SITE F1CD) PATNA-THE MALL-FRAZER ROAD -PATNA</v>
          </cell>
          <cell r="D441">
            <v>285212.65000000002</v>
          </cell>
          <cell r="F441">
            <v>346002</v>
          </cell>
          <cell r="G441">
            <v>306611.03000000003</v>
          </cell>
          <cell r="H441">
            <v>324603.62</v>
          </cell>
          <cell r="J441">
            <v>-324603.62</v>
          </cell>
          <cell r="K441">
            <v>-324603.62</v>
          </cell>
        </row>
        <row r="442">
          <cell r="C442" t="str">
            <v xml:space="preserve">                    RRL CENTRO (SITE F1DI) GUWAHATI -GUWAHATI</v>
          </cell>
          <cell r="D442">
            <v>1439441.57</v>
          </cell>
          <cell r="F442">
            <v>418349</v>
          </cell>
          <cell r="G442">
            <v>1302422.3</v>
          </cell>
          <cell r="H442">
            <v>555368.27</v>
          </cell>
          <cell r="J442">
            <v>-555368.27</v>
          </cell>
          <cell r="K442">
            <v>-555368.27</v>
          </cell>
        </row>
        <row r="443">
          <cell r="C443" t="str">
            <v xml:space="preserve">                    RRL CENTRO (SITE F1EI)  JAIPUR -JAIPUR</v>
          </cell>
          <cell r="D443">
            <v>239078.67</v>
          </cell>
          <cell r="F443">
            <v>218088</v>
          </cell>
          <cell r="G443">
            <v>429001.39</v>
          </cell>
          <cell r="H443">
            <v>28165.279999999999</v>
          </cell>
          <cell r="J443">
            <v>-28165.279999999999</v>
          </cell>
          <cell r="K443">
            <v>-28165.279999999999</v>
          </cell>
        </row>
        <row r="444">
          <cell r="C444" t="str">
            <v xml:space="preserve">                    RRL CENTRO (SITE F1FH)  INDORE -BHOPAL</v>
          </cell>
          <cell r="E444">
            <v>128606</v>
          </cell>
          <cell r="I444">
            <v>128606</v>
          </cell>
          <cell r="J444">
            <v>0</v>
          </cell>
          <cell r="K444">
            <v>128606</v>
          </cell>
        </row>
        <row r="445">
          <cell r="C445" t="str">
            <v xml:space="preserve">                    RRL CENTRO (SITE F1FI) BHUBANESWAR -BHUBANESWAR</v>
          </cell>
          <cell r="D445">
            <v>1066745.52</v>
          </cell>
          <cell r="F445">
            <v>692723</v>
          </cell>
          <cell r="G445">
            <v>1692486.95</v>
          </cell>
          <cell r="H445">
            <v>66981.570000000007</v>
          </cell>
          <cell r="J445">
            <v>-66981.570000000007</v>
          </cell>
          <cell r="K445">
            <v>-66981.570000000007</v>
          </cell>
        </row>
        <row r="446">
          <cell r="C446" t="str">
            <v xml:space="preserve">                    RRL CENTRO (SITE F1GH) KUKATPALLY - HYDERABAD -KUKUTPALLY;HYDERABA</v>
          </cell>
          <cell r="D446">
            <v>158319.07999999999</v>
          </cell>
          <cell r="F446">
            <v>351512</v>
          </cell>
          <cell r="G446">
            <v>248258.7</v>
          </cell>
          <cell r="H446">
            <v>261572.38</v>
          </cell>
          <cell r="J446">
            <v>-261572.38</v>
          </cell>
          <cell r="K446">
            <v>-261572.38</v>
          </cell>
        </row>
        <row r="447">
          <cell r="C447" t="str">
            <v xml:space="preserve">                    RRL CENTRO (SITE F1HH)  COSMOS MALL SILIGUDI -NORTH 24 PARGANAS</v>
          </cell>
          <cell r="D447">
            <v>292041.78999999998</v>
          </cell>
          <cell r="F447">
            <v>270901</v>
          </cell>
          <cell r="G447">
            <v>276975.59999999998</v>
          </cell>
          <cell r="H447">
            <v>285967.19</v>
          </cell>
          <cell r="J447">
            <v>-285967.19</v>
          </cell>
          <cell r="K447">
            <v>-285967.19</v>
          </cell>
        </row>
        <row r="448">
          <cell r="C448" t="str">
            <v xml:space="preserve">                    RRL CENTRO (SITE F1KI) KOCHI-M G ROAD-CENTRE SQUAR -KOCHI</v>
          </cell>
          <cell r="D448">
            <v>443592.65</v>
          </cell>
          <cell r="F448">
            <v>455825</v>
          </cell>
          <cell r="G448">
            <v>913293.78</v>
          </cell>
          <cell r="I448">
            <v>13876.13</v>
          </cell>
          <cell r="J448">
            <v>0</v>
          </cell>
          <cell r="K448">
            <v>13876.13</v>
          </cell>
        </row>
        <row r="449">
          <cell r="C449" t="str">
            <v xml:space="preserve">                    RRL CENTRO (SITE F1LH)  GACHIBOWLI HYDERABAD -HYDERABAD CITY</v>
          </cell>
          <cell r="E449">
            <v>390201</v>
          </cell>
          <cell r="I449">
            <v>390201</v>
          </cell>
          <cell r="J449">
            <v>0</v>
          </cell>
          <cell r="K449">
            <v>390201</v>
          </cell>
        </row>
        <row r="450">
          <cell r="C450" t="str">
            <v xml:space="preserve">                    RRL CENTRO (SITE F1LI)  GSM MALL HYDERABAD -HYDERABAD CITY</v>
          </cell>
          <cell r="D450">
            <v>462321.91999999998</v>
          </cell>
          <cell r="F450">
            <v>401029</v>
          </cell>
          <cell r="G450">
            <v>805986.33</v>
          </cell>
          <cell r="H450">
            <v>57364.59</v>
          </cell>
          <cell r="J450">
            <v>-57364.59</v>
          </cell>
          <cell r="K450">
            <v>-57364.59</v>
          </cell>
        </row>
        <row r="451">
          <cell r="C451" t="str">
            <v xml:space="preserve">                    RRL CENTRO (SITE F1PH) SAVYRAJ MALL RANCHI -RANCHI</v>
          </cell>
          <cell r="D451">
            <v>172954.75</v>
          </cell>
          <cell r="F451">
            <v>178680</v>
          </cell>
          <cell r="G451">
            <v>341046</v>
          </cell>
          <cell r="H451">
            <v>10588.75</v>
          </cell>
          <cell r="J451">
            <v>-10588.75</v>
          </cell>
          <cell r="K451">
            <v>-10588.75</v>
          </cell>
        </row>
        <row r="452">
          <cell r="C452" t="str">
            <v xml:space="preserve">                    RRL CENTRO (SITE F1TH)  ASCENT MALL PUNE -NAVI MUMBAI</v>
          </cell>
          <cell r="D452">
            <v>227261.28</v>
          </cell>
          <cell r="G452">
            <v>199555.21</v>
          </cell>
          <cell r="H452">
            <v>27706.07</v>
          </cell>
          <cell r="J452">
            <v>-27706.07</v>
          </cell>
          <cell r="K452">
            <v>-27706.07</v>
          </cell>
        </row>
        <row r="453">
          <cell r="C453" t="str">
            <v xml:space="preserve">                    RRL CENTRO (SITE F1UH) AHMEDABAD-AMBAVADI -AHMEDABAD</v>
          </cell>
          <cell r="D453">
            <v>627614.9</v>
          </cell>
          <cell r="F453">
            <v>464554</v>
          </cell>
          <cell r="G453">
            <v>836982.45</v>
          </cell>
          <cell r="H453">
            <v>255186.45</v>
          </cell>
          <cell r="J453">
            <v>-255186.45</v>
          </cell>
          <cell r="K453">
            <v>-255186.45</v>
          </cell>
        </row>
        <row r="454">
          <cell r="C454" t="str">
            <v xml:space="preserve">                    RRL CENTRO (SITE F1VH)  VISHAKAPATNAM-MAIN ROAD -VISAKHAPATNAM</v>
          </cell>
          <cell r="D454">
            <v>599973.36</v>
          </cell>
          <cell r="F454">
            <v>135380</v>
          </cell>
          <cell r="G454">
            <v>698966.8</v>
          </cell>
          <cell r="H454">
            <v>36386.559999999998</v>
          </cell>
          <cell r="J454">
            <v>-36386.559999999998</v>
          </cell>
          <cell r="K454">
            <v>-36386.559999999998</v>
          </cell>
        </row>
        <row r="455">
          <cell r="C455" t="str">
            <v xml:space="preserve">                    RRL CENTRO (SITE F1XH) LUCKNOW-SAHARA GANJ -LUCKNOW</v>
          </cell>
          <cell r="D455">
            <v>468896.78</v>
          </cell>
          <cell r="F455">
            <v>174559</v>
          </cell>
          <cell r="G455">
            <v>999992.02</v>
          </cell>
          <cell r="I455">
            <v>356536.24</v>
          </cell>
          <cell r="J455">
            <v>0</v>
          </cell>
          <cell r="K455">
            <v>356536.24</v>
          </cell>
        </row>
        <row r="456">
          <cell r="C456" t="str">
            <v xml:space="preserve">                    RRL CENTRO (SITE F1YH) THANE-DAHISAR-THAKUR MALL -MUMBAI</v>
          </cell>
          <cell r="D456">
            <v>636862.69999999995</v>
          </cell>
          <cell r="F456">
            <v>389203</v>
          </cell>
          <cell r="G456">
            <v>972470.97</v>
          </cell>
          <cell r="H456">
            <v>53594.73</v>
          </cell>
          <cell r="J456">
            <v>-53594.73</v>
          </cell>
          <cell r="K456">
            <v>-53594.73</v>
          </cell>
        </row>
        <row r="457">
          <cell r="C457" t="str">
            <v xml:space="preserve">                    RRL CENTRO (SITE TY5G)  GREAT INDIA PLACE-UTTAR PRADESH -LUCKNOW</v>
          </cell>
          <cell r="D457">
            <v>648734.51</v>
          </cell>
          <cell r="G457">
            <v>306472.62</v>
          </cell>
          <cell r="H457">
            <v>342261.89</v>
          </cell>
          <cell r="J457">
            <v>-342261.89</v>
          </cell>
          <cell r="K457">
            <v>-342261.89</v>
          </cell>
        </row>
        <row r="458">
          <cell r="C458" t="str">
            <v xml:space="preserve">                RELIANCE - FASHION FACTORY</v>
          </cell>
          <cell r="D458">
            <v>14812419.42</v>
          </cell>
          <cell r="F458">
            <v>18134069</v>
          </cell>
          <cell r="G458">
            <v>15008768.470000001</v>
          </cell>
          <cell r="H458">
            <v>17937719.949999999</v>
          </cell>
          <cell r="J458">
            <v>-17937719.949999999</v>
          </cell>
          <cell r="K458">
            <v>-17937719.949999999</v>
          </cell>
        </row>
        <row r="459">
          <cell r="C459" t="str">
            <v xml:space="preserve">                    FF ( F1BH KOL-LEE ROAD) RELIANCE RETAIL LIMITED -NORTH 24 PARGANAS</v>
          </cell>
          <cell r="G459">
            <v>15901</v>
          </cell>
          <cell r="I459">
            <v>15901</v>
          </cell>
          <cell r="J459">
            <v>0</v>
          </cell>
          <cell r="K459">
            <v>15901</v>
          </cell>
        </row>
        <row r="460">
          <cell r="C460" t="str">
            <v xml:space="preserve">                    FF ( F1DH NEW DELHI-JANAKPURI)- RELIANCE RETAIL LIMITED -DELHI</v>
          </cell>
          <cell r="D460">
            <v>547923.96</v>
          </cell>
          <cell r="F460">
            <v>913729</v>
          </cell>
          <cell r="G460">
            <v>257813</v>
          </cell>
          <cell r="H460">
            <v>1203839.96</v>
          </cell>
          <cell r="J460">
            <v>-1203839.96</v>
          </cell>
          <cell r="K460">
            <v>-1203839.96</v>
          </cell>
        </row>
        <row r="461">
          <cell r="C461" t="str">
            <v xml:space="preserve">                    FF ( F1EE  SALEM ) - RELIANCE RETAIL LIMITED -CHENNAI</v>
          </cell>
          <cell r="D461">
            <v>808187.56</v>
          </cell>
          <cell r="F461">
            <v>1100879</v>
          </cell>
          <cell r="G461">
            <v>907455.33</v>
          </cell>
          <cell r="H461">
            <v>1001611.23</v>
          </cell>
          <cell r="J461">
            <v>-1001611.23</v>
          </cell>
          <cell r="K461">
            <v>-1001611.23</v>
          </cell>
        </row>
        <row r="462">
          <cell r="C462" t="str">
            <v xml:space="preserve">                    FF ( F1FD  PATNA GODAVARI ) - RELIANCE RETAIL LIMITED -PATNA</v>
          </cell>
          <cell r="E462">
            <v>15385.72</v>
          </cell>
          <cell r="F462">
            <v>663381</v>
          </cell>
          <cell r="G462">
            <v>351260.54</v>
          </cell>
          <cell r="H462">
            <v>296734.74</v>
          </cell>
          <cell r="J462">
            <v>-296734.74</v>
          </cell>
          <cell r="K462">
            <v>-296734.74</v>
          </cell>
        </row>
        <row r="463">
          <cell r="C463" t="str">
            <v xml:space="preserve">                    FF ( F1GD PUNJAB) - RELIANCE RETAIL LIMITED -MOHALI</v>
          </cell>
          <cell r="D463">
            <v>676926</v>
          </cell>
          <cell r="F463">
            <v>1144575</v>
          </cell>
          <cell r="G463">
            <v>385671.16</v>
          </cell>
          <cell r="H463">
            <v>1435829.84</v>
          </cell>
          <cell r="J463">
            <v>-1435829.84</v>
          </cell>
          <cell r="K463">
            <v>-1435829.84</v>
          </cell>
        </row>
        <row r="464">
          <cell r="C464" t="str">
            <v xml:space="preserve">                    FF ( F1GD ZIRAKPUR)- RELIANCE RETAIL LIMITED -MOHALI</v>
          </cell>
          <cell r="E464">
            <v>362114.24</v>
          </cell>
          <cell r="G464">
            <v>261977</v>
          </cell>
          <cell r="I464">
            <v>624091.24</v>
          </cell>
          <cell r="J464">
            <v>0</v>
          </cell>
          <cell r="K464">
            <v>624091.24</v>
          </cell>
        </row>
        <row r="465">
          <cell r="C465" t="str">
            <v xml:space="preserve">                    FF ( F1GE PATNA RAJA BAZAR ) - RELIANCE RETAIL LIMITED -PATNA</v>
          </cell>
          <cell r="D465">
            <v>376726.65</v>
          </cell>
          <cell r="F465">
            <v>830306</v>
          </cell>
          <cell r="G465">
            <v>430618.54</v>
          </cell>
          <cell r="H465">
            <v>776414.11</v>
          </cell>
          <cell r="J465">
            <v>-776414.11</v>
          </cell>
          <cell r="K465">
            <v>-776414.11</v>
          </cell>
        </row>
        <row r="466">
          <cell r="C466" t="str">
            <v xml:space="preserve">                    FF ( F1GG ALLAHABAD ) - RELIANCE RETAIL LIMITED - UTTARPRADESH -LUCKNOW</v>
          </cell>
          <cell r="E466">
            <v>18723.79</v>
          </cell>
          <cell r="F466">
            <v>1051521</v>
          </cell>
          <cell r="G466">
            <v>45566</v>
          </cell>
          <cell r="H466">
            <v>987231.21</v>
          </cell>
          <cell r="J466">
            <v>-987231.21</v>
          </cell>
          <cell r="K466">
            <v>-987231.21</v>
          </cell>
        </row>
        <row r="467">
          <cell r="C467" t="str">
            <v xml:space="preserve">                    FF ( F1IF SURAT) - RELIANCE RETAIL LIMITED -SURAT</v>
          </cell>
          <cell r="D467">
            <v>1013870.73</v>
          </cell>
          <cell r="F467">
            <v>607459</v>
          </cell>
          <cell r="G467">
            <v>567563</v>
          </cell>
          <cell r="H467">
            <v>1053766.73</v>
          </cell>
          <cell r="J467">
            <v>-1053766.73</v>
          </cell>
          <cell r="K467">
            <v>-1053766.73</v>
          </cell>
        </row>
        <row r="468">
          <cell r="C468" t="str">
            <v xml:space="preserve">                    FF ( F1IG DEHARADUN) - RELIANCE RETAIL LIMITED - UTTARNCHAL -DEHARADUN</v>
          </cell>
          <cell r="D468">
            <v>137379.70000000001</v>
          </cell>
          <cell r="F468">
            <v>628664</v>
          </cell>
          <cell r="G468">
            <v>515531.92</v>
          </cell>
          <cell r="H468">
            <v>250511.78</v>
          </cell>
          <cell r="J468">
            <v>-250511.78</v>
          </cell>
          <cell r="K468">
            <v>-250511.78</v>
          </cell>
        </row>
        <row r="469">
          <cell r="C469" t="str">
            <v xml:space="preserve">                    FF ( F1JD  SILIGURI ) - RELIANCE RETAIL LIMITED -SILIGURI</v>
          </cell>
          <cell r="D469">
            <v>789526.76</v>
          </cell>
          <cell r="F469">
            <v>471962</v>
          </cell>
          <cell r="G469">
            <v>535397</v>
          </cell>
          <cell r="H469">
            <v>726091.76</v>
          </cell>
          <cell r="J469">
            <v>-726091.76</v>
          </cell>
          <cell r="K469">
            <v>-726091.76</v>
          </cell>
        </row>
        <row r="470">
          <cell r="C470" t="str">
            <v xml:space="preserve">                    FF ( F1KE  JAIPUR ) - RELIANCE RETAIL LIMITED -JAIPUR</v>
          </cell>
          <cell r="D470">
            <v>1283931.47</v>
          </cell>
          <cell r="F470">
            <v>1110639</v>
          </cell>
          <cell r="G470">
            <v>1414555.72</v>
          </cell>
          <cell r="H470">
            <v>980014.75</v>
          </cell>
          <cell r="J470">
            <v>-980014.75</v>
          </cell>
          <cell r="K470">
            <v>-980014.75</v>
          </cell>
        </row>
        <row r="471">
          <cell r="C471" t="str">
            <v xml:space="preserve">                    FF ( F1LD HYD - DILSUKHNAGAR) - RELIANCE RETAIL LIMITED - TELANGANA -HYDERABAD CITY</v>
          </cell>
          <cell r="D471">
            <v>1122093.96</v>
          </cell>
          <cell r="F471">
            <v>1167426</v>
          </cell>
          <cell r="G471">
            <v>1440164.73</v>
          </cell>
          <cell r="H471">
            <v>849355.23</v>
          </cell>
          <cell r="J471">
            <v>-849355.23</v>
          </cell>
          <cell r="K471">
            <v>-849355.23</v>
          </cell>
        </row>
        <row r="472">
          <cell r="C472" t="str">
            <v xml:space="preserve">                    FF ( F1LE GHAZIABAD-JAIPURIA SUNRISE) -RELIANCE RETAIL LIMITED -LUCKNOW</v>
          </cell>
          <cell r="D472">
            <v>132142.46</v>
          </cell>
          <cell r="F472">
            <v>582652</v>
          </cell>
          <cell r="G472">
            <v>127674</v>
          </cell>
          <cell r="H472">
            <v>587120.46</v>
          </cell>
          <cell r="J472">
            <v>-587120.46</v>
          </cell>
          <cell r="K472">
            <v>-587120.46</v>
          </cell>
        </row>
        <row r="473">
          <cell r="C473" t="str">
            <v xml:space="preserve">                    FF ( F1NE AHMEDABAD )- RELIANCE RETAIL LIMITED - GUJARAT -AHMEDABAD</v>
          </cell>
          <cell r="D473">
            <v>394766.72</v>
          </cell>
          <cell r="F473">
            <v>502676</v>
          </cell>
          <cell r="G473">
            <v>571853.68000000005</v>
          </cell>
          <cell r="H473">
            <v>325589.03999999998</v>
          </cell>
          <cell r="J473">
            <v>-325589.03999999998</v>
          </cell>
          <cell r="K473">
            <v>-325589.03999999998</v>
          </cell>
        </row>
        <row r="474">
          <cell r="C474" t="str">
            <v xml:space="preserve">                    FF ( F1NG GUWAHATI-PRITHVI PLANET )- RELIANCE RETAIL LIMITED -KAMRUP</v>
          </cell>
          <cell r="D474">
            <v>951202.47</v>
          </cell>
          <cell r="F474">
            <v>832556</v>
          </cell>
          <cell r="G474">
            <v>1197192.7</v>
          </cell>
          <cell r="H474">
            <v>586565.77</v>
          </cell>
          <cell r="J474">
            <v>-586565.77</v>
          </cell>
          <cell r="K474">
            <v>-586565.77</v>
          </cell>
        </row>
        <row r="475">
          <cell r="C475" t="str">
            <v xml:space="preserve">                    FF ( F1OD BENGALURU-SARJAPUR ROAD) - RELIANCE RETAIL LIMITED -BANGALORE</v>
          </cell>
          <cell r="D475">
            <v>794240.9</v>
          </cell>
          <cell r="F475">
            <v>237223</v>
          </cell>
          <cell r="G475">
            <v>627118.41</v>
          </cell>
          <cell r="H475">
            <v>404345.49</v>
          </cell>
          <cell r="J475">
            <v>-404345.49</v>
          </cell>
          <cell r="K475">
            <v>-404345.49</v>
          </cell>
        </row>
        <row r="476">
          <cell r="C476" t="str">
            <v xml:space="preserve">                    FF ( F1OG ASANSOL) - RELIANCE RETAIL LIMITED -NORTH 24 PARGANAS</v>
          </cell>
          <cell r="D476">
            <v>1095265.3600000001</v>
          </cell>
          <cell r="F476">
            <v>306047</v>
          </cell>
          <cell r="G476">
            <v>1078127</v>
          </cell>
          <cell r="H476">
            <v>323185.36</v>
          </cell>
          <cell r="J476">
            <v>-323185.36</v>
          </cell>
          <cell r="K476">
            <v>-323185.36</v>
          </cell>
        </row>
        <row r="477">
          <cell r="C477" t="str">
            <v xml:space="preserve">                    FF ( F1QD KARNATAKA) - RELIANCE RETAIL LIMITED - -BANGALORE</v>
          </cell>
          <cell r="D477">
            <v>706695.91</v>
          </cell>
          <cell r="F477">
            <v>815472</v>
          </cell>
          <cell r="G477">
            <v>369341</v>
          </cell>
          <cell r="H477">
            <v>1152826.9099999999</v>
          </cell>
          <cell r="J477">
            <v>-1152826.9099999999</v>
          </cell>
          <cell r="K477">
            <v>-1152826.9099999999</v>
          </cell>
        </row>
        <row r="478">
          <cell r="C478" t="str">
            <v xml:space="preserve">                    FF ( F1RF LUCKNOW) - RELIACE RETAILS LIMITED -KANPUR</v>
          </cell>
          <cell r="D478">
            <v>782544.46</v>
          </cell>
          <cell r="F478">
            <v>716366</v>
          </cell>
          <cell r="G478">
            <v>389137</v>
          </cell>
          <cell r="H478">
            <v>1109773.46</v>
          </cell>
          <cell r="J478">
            <v>-1109773.46</v>
          </cell>
          <cell r="K478">
            <v>-1109773.46</v>
          </cell>
        </row>
        <row r="479">
          <cell r="C479" t="str">
            <v xml:space="preserve">                    FF ( F1SG INDORE ) - RELIANCE RETAIL LIMITED -BHOPAL</v>
          </cell>
          <cell r="D479">
            <v>501634.57</v>
          </cell>
          <cell r="F479">
            <v>661539</v>
          </cell>
          <cell r="G479">
            <v>448178.12</v>
          </cell>
          <cell r="H479">
            <v>714995.45</v>
          </cell>
          <cell r="J479">
            <v>-714995.45</v>
          </cell>
          <cell r="K479">
            <v>-714995.45</v>
          </cell>
        </row>
        <row r="480">
          <cell r="C480" t="str">
            <v xml:space="preserve">                    FF ( F1TD  KUKATPALLY ) - RELIANCE RETAIL LIMITED -HYDERABAD CITY</v>
          </cell>
          <cell r="D480">
            <v>539207.57999999996</v>
          </cell>
          <cell r="F480">
            <v>748589</v>
          </cell>
          <cell r="G480">
            <v>145223</v>
          </cell>
          <cell r="H480">
            <v>1142573.58</v>
          </cell>
          <cell r="J480">
            <v>-1142573.58</v>
          </cell>
          <cell r="K480">
            <v>-1142573.58</v>
          </cell>
        </row>
        <row r="481">
          <cell r="C481" t="str">
            <v xml:space="preserve">                    FF ( F1WG  LUCKNOW ) - RELIANCE RETAIL LIMITED -LUCKNOW</v>
          </cell>
          <cell r="E481">
            <v>138373.74</v>
          </cell>
          <cell r="F481">
            <v>586621</v>
          </cell>
          <cell r="G481">
            <v>350026</v>
          </cell>
          <cell r="H481">
            <v>98221.26</v>
          </cell>
          <cell r="J481">
            <v>-98221.26</v>
          </cell>
          <cell r="K481">
            <v>-98221.26</v>
          </cell>
        </row>
        <row r="482">
          <cell r="C482" t="str">
            <v xml:space="preserve">                    FF ( F1XG CHENNAI- PALLIKARANAI) - RELIANCE RETAIL LIMTED -CHE NNAI</v>
          </cell>
          <cell r="D482">
            <v>1041627.09</v>
          </cell>
          <cell r="F482">
            <v>925673</v>
          </cell>
          <cell r="G482">
            <v>1110948.7</v>
          </cell>
          <cell r="H482">
            <v>856351.39</v>
          </cell>
          <cell r="J482">
            <v>-856351.39</v>
          </cell>
          <cell r="K482">
            <v>-856351.39</v>
          </cell>
        </row>
        <row r="483">
          <cell r="C483" t="str">
            <v xml:space="preserve">                    FF ( FR1E KARNAL KUNJPURA ROAD) RELIANCE RETAIL LIMITED -GURGOAN</v>
          </cell>
          <cell r="E483">
            <v>827491.55</v>
          </cell>
          <cell r="F483">
            <v>413504</v>
          </cell>
          <cell r="G483">
            <v>438603</v>
          </cell>
          <cell r="I483">
            <v>852590.55</v>
          </cell>
          <cell r="J483">
            <v>0</v>
          </cell>
          <cell r="K483">
            <v>852590.55</v>
          </cell>
        </row>
        <row r="484">
          <cell r="C484" t="str">
            <v xml:space="preserve">                    FF ( FR1L RAEBARELI SATGURU HEIGH)- RELIANCE RETAIL LIMITED -LUCKNOW</v>
          </cell>
          <cell r="D484">
            <v>625590.85</v>
          </cell>
          <cell r="G484">
            <v>213410</v>
          </cell>
          <cell r="H484">
            <v>412180.85</v>
          </cell>
          <cell r="J484">
            <v>-412180.85</v>
          </cell>
          <cell r="K484">
            <v>-412180.85</v>
          </cell>
        </row>
        <row r="485">
          <cell r="C485" t="str">
            <v xml:space="preserve">                    FF ( FR1Y MORADABAD B R SQUARE ) - RELIANCE RETAIL LIMITED -LUCKNOW</v>
          </cell>
          <cell r="D485">
            <v>526483.30000000005</v>
          </cell>
          <cell r="F485">
            <v>639886</v>
          </cell>
          <cell r="G485">
            <v>218127.92</v>
          </cell>
          <cell r="H485">
            <v>948241.38</v>
          </cell>
          <cell r="J485">
            <v>-948241.38</v>
          </cell>
          <cell r="K485">
            <v>-948241.38</v>
          </cell>
        </row>
        <row r="486">
          <cell r="C486" t="str">
            <v xml:space="preserve">                    FF ( FR2V  LUCKNOW-ALAMBAGH)- RELIANCE RETAIL LIMITED -LUCKNOW</v>
          </cell>
          <cell r="D486">
            <v>576939.12</v>
          </cell>
          <cell r="G486">
            <v>361898</v>
          </cell>
          <cell r="H486">
            <v>215041.12</v>
          </cell>
          <cell r="J486">
            <v>-215041.12</v>
          </cell>
          <cell r="K486">
            <v>-215041.12</v>
          </cell>
        </row>
        <row r="487">
          <cell r="C487" t="str">
            <v xml:space="preserve">                    FF ( FR3N TRITON MALL) - RELIANCE RETAIL LIMITED -JAIPUR</v>
          </cell>
          <cell r="D487">
            <v>749600.88</v>
          </cell>
          <cell r="F487">
            <v>474724</v>
          </cell>
          <cell r="G487">
            <v>232435</v>
          </cell>
          <cell r="H487">
            <v>991889.88</v>
          </cell>
          <cell r="J487">
            <v>-991889.88</v>
          </cell>
          <cell r="K487">
            <v>-991889.88</v>
          </cell>
        </row>
        <row r="488">
          <cell r="C488" t="str">
            <v xml:space="preserve">            ONLINE</v>
          </cell>
          <cell r="D488">
            <v>12174254.279999999</v>
          </cell>
          <cell r="F488">
            <v>25874374.809999999</v>
          </cell>
          <cell r="G488">
            <v>30586673.41</v>
          </cell>
          <cell r="H488">
            <v>7461955.6799999997</v>
          </cell>
          <cell r="J488">
            <v>-7461955.6799999997</v>
          </cell>
          <cell r="K488">
            <v>-7461955.6799999997</v>
          </cell>
        </row>
        <row r="489">
          <cell r="C489" t="str">
            <v xml:space="preserve">                AMAZON - MARKET PLACE                                                                               </v>
          </cell>
          <cell r="G489">
            <v>1712</v>
          </cell>
          <cell r="I489">
            <v>1712</v>
          </cell>
          <cell r="J489">
            <v>0</v>
          </cell>
          <cell r="K489">
            <v>1712</v>
          </cell>
        </row>
        <row r="490">
          <cell r="C490" t="str">
            <v xml:space="preserve">                BIG FOOT RETAIL SOLUTIONS PVT LTD ( SHIPROCKET PVT LTD ) -GURUGRAM</v>
          </cell>
          <cell r="F490">
            <v>15000</v>
          </cell>
          <cell r="G490">
            <v>7219.74</v>
          </cell>
          <cell r="H490">
            <v>7780.26</v>
          </cell>
          <cell r="J490">
            <v>-7780.26</v>
          </cell>
          <cell r="K490">
            <v>-7780.26</v>
          </cell>
        </row>
        <row r="491">
          <cell r="C491" t="str">
            <v xml:space="preserve">                DIRECT ONLINE CUSTOMER                                                                              </v>
          </cell>
          <cell r="F491">
            <v>3479</v>
          </cell>
          <cell r="H491">
            <v>3479</v>
          </cell>
          <cell r="J491">
            <v>-3479</v>
          </cell>
          <cell r="K491">
            <v>-3479</v>
          </cell>
        </row>
        <row r="492">
          <cell r="C492" t="str">
            <v xml:space="preserve">                FLIPKART ONLINE SALES                                                                               </v>
          </cell>
          <cell r="D492">
            <v>4974.8999999999996</v>
          </cell>
          <cell r="H492">
            <v>4974.8999999999996</v>
          </cell>
          <cell r="J492">
            <v>-4974.8999999999996</v>
          </cell>
          <cell r="K492">
            <v>-4974.8999999999996</v>
          </cell>
        </row>
        <row r="493">
          <cell r="C493" t="str">
            <v xml:space="preserve">                JIO MART                                                                                            </v>
          </cell>
          <cell r="D493">
            <v>29436.73</v>
          </cell>
          <cell r="H493">
            <v>29436.73</v>
          </cell>
          <cell r="J493">
            <v>-29436.73</v>
          </cell>
          <cell r="K493">
            <v>-29436.73</v>
          </cell>
        </row>
        <row r="494">
          <cell r="C494" t="str">
            <v xml:space="preserve">                MYNTRA DESIGNS - PPMP -NEW B2C -MUMBAI</v>
          </cell>
          <cell r="D494">
            <v>9344694.4100000001</v>
          </cell>
          <cell r="F494">
            <v>15154392</v>
          </cell>
          <cell r="G494">
            <v>19080217.329999998</v>
          </cell>
          <cell r="H494">
            <v>5418869.0800000001</v>
          </cell>
          <cell r="J494">
            <v>-5418869.0800000001</v>
          </cell>
          <cell r="K494">
            <v>-5418869.0800000001</v>
          </cell>
        </row>
        <row r="495">
          <cell r="C495" t="str">
            <v xml:space="preserve">                MYNTRA DESIGNS - PPMP -NEW B2C-SHIPPING CHG-TDS 94C AC                                              </v>
          </cell>
          <cell r="F495">
            <v>557889.85</v>
          </cell>
          <cell r="G495">
            <v>1238105.49</v>
          </cell>
          <cell r="I495">
            <v>680215.64</v>
          </cell>
          <cell r="J495">
            <v>0</v>
          </cell>
          <cell r="K495">
            <v>680215.64</v>
          </cell>
        </row>
        <row r="496">
          <cell r="C496" t="str">
            <v xml:space="preserve">                MYNTRA DESIGNS (PPMP) - JAMMU &amp; KASHMIR                                                             </v>
          </cell>
          <cell r="F496">
            <v>1499</v>
          </cell>
          <cell r="H496">
            <v>1499</v>
          </cell>
          <cell r="J496">
            <v>-1499</v>
          </cell>
          <cell r="K496">
            <v>-1499</v>
          </cell>
        </row>
        <row r="497">
          <cell r="C497" t="str">
            <v xml:space="preserve">                MYNTRA DESIGNS (PPMP) - MAHARASHTRA                                                                 </v>
          </cell>
          <cell r="F497">
            <v>1039</v>
          </cell>
          <cell r="H497">
            <v>1039</v>
          </cell>
          <cell r="J497">
            <v>-1039</v>
          </cell>
          <cell r="K497">
            <v>-1039</v>
          </cell>
        </row>
        <row r="498">
          <cell r="C498" t="str">
            <v xml:space="preserve">                MYNTRA JABONG INDIA PVT LTD - HOSKOTE - B2C OLD                                                     </v>
          </cell>
          <cell r="E498">
            <v>0</v>
          </cell>
          <cell r="I498">
            <v>0</v>
          </cell>
          <cell r="J498">
            <v>0</v>
          </cell>
          <cell r="K498">
            <v>0</v>
          </cell>
        </row>
        <row r="499">
          <cell r="C499" t="str">
            <v xml:space="preserve">                RELIANCE AJIO - B2C- OMNI MODEL -TUMKUR</v>
          </cell>
          <cell r="D499">
            <v>2744378.65</v>
          </cell>
          <cell r="F499">
            <v>7866556</v>
          </cell>
          <cell r="G499">
            <v>7927519.1399999997</v>
          </cell>
          <cell r="H499">
            <v>2683415.5099999998</v>
          </cell>
          <cell r="J499">
            <v>-2683415.5099999998</v>
          </cell>
          <cell r="K499">
            <v>-2683415.5099999998</v>
          </cell>
        </row>
        <row r="500">
          <cell r="C500" t="str">
            <v xml:space="preserve">                RELIANCE RETAIL LIMITED (AJIO) -TUMKUR</v>
          </cell>
          <cell r="F500">
            <v>2082402.72</v>
          </cell>
          <cell r="G500">
            <v>2082402.72</v>
          </cell>
          <cell r="J500">
            <v>0</v>
          </cell>
          <cell r="K500">
            <v>0</v>
          </cell>
        </row>
        <row r="501">
          <cell r="C501" t="str">
            <v xml:space="preserve">                SHOPIFY - KARNATAKA                                                                                 </v>
          </cell>
          <cell r="F501">
            <v>1439</v>
          </cell>
          <cell r="G501">
            <v>1439</v>
          </cell>
          <cell r="J501">
            <v>0</v>
          </cell>
          <cell r="K501">
            <v>0</v>
          </cell>
        </row>
        <row r="502">
          <cell r="C502" t="str">
            <v xml:space="preserve">                SHOPIFY PAYMENTS - RAZER      -MUMBAI</v>
          </cell>
          <cell r="F502">
            <v>38242.239999999998</v>
          </cell>
          <cell r="G502">
            <v>84033.74</v>
          </cell>
          <cell r="I502">
            <v>45791.5</v>
          </cell>
          <cell r="J502">
            <v>0</v>
          </cell>
          <cell r="K502">
            <v>45791.5</v>
          </cell>
        </row>
        <row r="503">
          <cell r="C503" t="str">
            <v xml:space="preserve">                SHOPIFY-PAYU PAYMENTS-PYTM PAYMENT SERVICES                                                         </v>
          </cell>
          <cell r="D503">
            <v>50769.59</v>
          </cell>
          <cell r="F503">
            <v>152436</v>
          </cell>
          <cell r="G503">
            <v>164024.25</v>
          </cell>
          <cell r="H503">
            <v>39181.339999999997</v>
          </cell>
          <cell r="J503">
            <v>-39181.339999999997</v>
          </cell>
          <cell r="K503">
            <v>-39181.339999999997</v>
          </cell>
        </row>
        <row r="504">
          <cell r="C504" t="str">
            <v xml:space="preserve">        OTHER BRANDS</v>
          </cell>
          <cell r="D504">
            <v>13528392.67</v>
          </cell>
          <cell r="F504">
            <v>66945117.890000001</v>
          </cell>
          <cell r="G504">
            <v>78828952.849999994</v>
          </cell>
          <cell r="H504">
            <v>1644557.71</v>
          </cell>
          <cell r="J504">
            <v>-1644557.71</v>
          </cell>
          <cell r="K504">
            <v>-1644557.71</v>
          </cell>
        </row>
        <row r="505">
          <cell r="C505" t="str">
            <v xml:space="preserve">            OTHER BRAND</v>
          </cell>
          <cell r="D505">
            <v>12056197.76</v>
          </cell>
          <cell r="F505">
            <v>52186687.549999997</v>
          </cell>
          <cell r="G505">
            <v>63099443.009999998</v>
          </cell>
          <cell r="H505">
            <v>1143442.3</v>
          </cell>
          <cell r="J505">
            <v>-1143442.3</v>
          </cell>
          <cell r="K505">
            <v>-1143442.3</v>
          </cell>
        </row>
        <row r="506">
          <cell r="C506" t="str">
            <v xml:space="preserve">                ACE TURTLE  OMNI PRIVATE LIMITED -BANAGLORE</v>
          </cell>
          <cell r="D506">
            <v>904289</v>
          </cell>
          <cell r="G506">
            <v>904289</v>
          </cell>
          <cell r="J506">
            <v>0</v>
          </cell>
          <cell r="K506">
            <v>0</v>
          </cell>
        </row>
        <row r="507">
          <cell r="C507" t="str">
            <v xml:space="preserve">                CELIO FUTURE FASHION PVT LTD  -BHIWANDI</v>
          </cell>
          <cell r="F507">
            <v>26485685.550000001</v>
          </cell>
          <cell r="G507">
            <v>26333530.879999999</v>
          </cell>
          <cell r="H507">
            <v>152154.67000000001</v>
          </cell>
          <cell r="J507">
            <v>-152154.67000000001</v>
          </cell>
          <cell r="K507">
            <v>-152154.67000000001</v>
          </cell>
        </row>
        <row r="508">
          <cell r="C508" t="str">
            <v xml:space="preserve">                INDIAN TERRAIN FASHIONS LIMITED -CHENNAI</v>
          </cell>
          <cell r="D508">
            <v>5047871.95</v>
          </cell>
          <cell r="F508">
            <v>714558</v>
          </cell>
          <cell r="G508">
            <v>5461346.4000000004</v>
          </cell>
          <cell r="H508">
            <v>301083.55</v>
          </cell>
          <cell r="J508">
            <v>-301083.55</v>
          </cell>
          <cell r="K508">
            <v>-301083.55</v>
          </cell>
        </row>
        <row r="509">
          <cell r="C509" t="str">
            <v xml:space="preserve">                PDS LIMITED                   -KOLKATA</v>
          </cell>
          <cell r="E509">
            <v>0.82</v>
          </cell>
          <cell r="I509">
            <v>0.82</v>
          </cell>
          <cell r="J509">
            <v>0</v>
          </cell>
          <cell r="K509">
            <v>0.82</v>
          </cell>
        </row>
        <row r="510">
          <cell r="C510" t="str">
            <v xml:space="preserve">                PEPE JEANS INDIA LIMITED      -MUMBAI</v>
          </cell>
          <cell r="D510">
            <v>5880850.6399999997</v>
          </cell>
          <cell r="F510">
            <v>24986444</v>
          </cell>
          <cell r="G510">
            <v>30400276.73</v>
          </cell>
          <cell r="H510">
            <v>467017.91</v>
          </cell>
          <cell r="J510">
            <v>-467017.91</v>
          </cell>
          <cell r="K510">
            <v>-467017.91</v>
          </cell>
        </row>
        <row r="511">
          <cell r="C511" t="str">
            <v xml:space="preserve">                PUMA SPORTS INDIA PVT LTD     -BANGALORE</v>
          </cell>
          <cell r="D511">
            <v>128035.19</v>
          </cell>
          <cell r="H511">
            <v>128035.19</v>
          </cell>
          <cell r="J511">
            <v>-128035.19</v>
          </cell>
          <cell r="K511">
            <v>-128035.19</v>
          </cell>
        </row>
        <row r="512">
          <cell r="C512" t="str">
            <v xml:space="preserve">                RADHAMANI TEXTILES PRIVATE LIMITED-DEBTOR -BANGALORE</v>
          </cell>
          <cell r="D512">
            <v>111181.75999999999</v>
          </cell>
          <cell r="H512">
            <v>111181.75999999999</v>
          </cell>
          <cell r="J512">
            <v>-111181.75999999999</v>
          </cell>
          <cell r="K512">
            <v>-111181.75999999999</v>
          </cell>
        </row>
        <row r="513">
          <cell r="C513" t="str">
            <v xml:space="preserve">                SELFX INDIA PVT.LTD           -GURUGRAM</v>
          </cell>
          <cell r="E513">
            <v>14439.26</v>
          </cell>
          <cell r="I513">
            <v>14439.26</v>
          </cell>
          <cell r="J513">
            <v>0</v>
          </cell>
          <cell r="K513">
            <v>14439.26</v>
          </cell>
        </row>
        <row r="514">
          <cell r="C514" t="str">
            <v xml:space="preserve">                SHOPPER STOP LTD-KA           -BANAGLORE</v>
          </cell>
          <cell r="E514">
            <v>6072.7</v>
          </cell>
          <cell r="I514">
            <v>6072.7</v>
          </cell>
          <cell r="J514">
            <v>0</v>
          </cell>
          <cell r="K514">
            <v>6072.7</v>
          </cell>
        </row>
        <row r="515">
          <cell r="C515" t="str">
            <v xml:space="preserve">                ZETWERK MANUFACTURING BUSINESSES PRIVATE LIMITED -BANGALORE</v>
          </cell>
          <cell r="D515">
            <v>4482</v>
          </cell>
          <cell r="H515">
            <v>4482</v>
          </cell>
          <cell r="J515">
            <v>-4482</v>
          </cell>
          <cell r="K515">
            <v>-4482</v>
          </cell>
        </row>
        <row r="516">
          <cell r="C516" t="str">
            <v xml:space="preserve">            OTHERS / STOCKLOT</v>
          </cell>
          <cell r="D516">
            <v>1324905.9099999999</v>
          </cell>
          <cell r="F516">
            <v>12706516.34</v>
          </cell>
          <cell r="G516">
            <v>15410716.84</v>
          </cell>
          <cell r="I516">
            <v>1379294.59</v>
          </cell>
          <cell r="J516">
            <v>0</v>
          </cell>
          <cell r="K516">
            <v>1379294.59</v>
          </cell>
        </row>
        <row r="517">
          <cell r="C517" t="str">
            <v xml:space="preserve">                A R ENTERPRISES (THIRUMALAI MANIKANDAN) -CHENNAI</v>
          </cell>
          <cell r="F517">
            <v>550652</v>
          </cell>
          <cell r="G517">
            <v>550652</v>
          </cell>
          <cell r="J517">
            <v>0</v>
          </cell>
          <cell r="K517">
            <v>0</v>
          </cell>
        </row>
        <row r="518">
          <cell r="C518" t="str">
            <v xml:space="preserve">                ABHIRAJ GARMENTS              -BANGALORE</v>
          </cell>
          <cell r="E518">
            <v>36744</v>
          </cell>
          <cell r="I518">
            <v>36744</v>
          </cell>
          <cell r="J518">
            <v>0</v>
          </cell>
          <cell r="K518">
            <v>36744</v>
          </cell>
        </row>
        <row r="519">
          <cell r="C519" t="str">
            <v xml:space="preserve">                ALLURE FASHIONS ( INDIA)      -BANGALORE</v>
          </cell>
          <cell r="F519">
            <v>1737578</v>
          </cell>
          <cell r="G519">
            <v>3199542</v>
          </cell>
          <cell r="I519">
            <v>1461964</v>
          </cell>
          <cell r="J519">
            <v>0</v>
          </cell>
          <cell r="K519">
            <v>1461964</v>
          </cell>
        </row>
        <row r="520">
          <cell r="C520" t="str">
            <v xml:space="preserve">                ARS EXPORT                    -BANGALORE</v>
          </cell>
          <cell r="E520">
            <v>21168</v>
          </cell>
          <cell r="I520">
            <v>21168</v>
          </cell>
          <cell r="J520">
            <v>0</v>
          </cell>
          <cell r="K520">
            <v>21168</v>
          </cell>
        </row>
        <row r="521">
          <cell r="C521" t="str">
            <v xml:space="preserve">                BALU EXPORTS,                 -TIRUPUR</v>
          </cell>
          <cell r="E521">
            <v>2520</v>
          </cell>
          <cell r="I521">
            <v>2520</v>
          </cell>
          <cell r="J521">
            <v>0</v>
          </cell>
          <cell r="K521">
            <v>2520</v>
          </cell>
        </row>
        <row r="522">
          <cell r="C522" t="str">
            <v xml:space="preserve">                CELEBRITY FASHIONS LIMITED    -CHENNAI</v>
          </cell>
          <cell r="D522">
            <v>2668</v>
          </cell>
          <cell r="H522">
            <v>2668</v>
          </cell>
          <cell r="J522">
            <v>-2668</v>
          </cell>
          <cell r="K522">
            <v>-2668</v>
          </cell>
        </row>
        <row r="523">
          <cell r="C523" t="str">
            <v xml:space="preserve">                CREDENCE ENTERPRISES PRIVATE LIMITED-NEW -RANCHI</v>
          </cell>
          <cell r="F523">
            <v>637541</v>
          </cell>
          <cell r="G523">
            <v>637541</v>
          </cell>
          <cell r="J523">
            <v>0</v>
          </cell>
          <cell r="K523">
            <v>0</v>
          </cell>
        </row>
        <row r="524">
          <cell r="C524" t="str">
            <v xml:space="preserve">                CREDENCE ENTERPRISES PVT LTD  -RANCHI</v>
          </cell>
          <cell r="E524">
            <v>443145</v>
          </cell>
          <cell r="I524">
            <v>443145</v>
          </cell>
          <cell r="J524">
            <v>0</v>
          </cell>
          <cell r="K524">
            <v>443145</v>
          </cell>
        </row>
        <row r="525">
          <cell r="C525" t="str">
            <v xml:space="preserve">                DUA FASHION  ( STOCK LOT DEHRADUN ) -DEHRADUN</v>
          </cell>
          <cell r="F525">
            <v>588025</v>
          </cell>
          <cell r="G525">
            <v>588000</v>
          </cell>
          <cell r="H525">
            <v>25</v>
          </cell>
          <cell r="J525">
            <v>-25</v>
          </cell>
          <cell r="K525">
            <v>-25</v>
          </cell>
        </row>
        <row r="526">
          <cell r="C526" t="str">
            <v xml:space="preserve">                EXCEL KNITS                   -TIRUPUR</v>
          </cell>
          <cell r="F526">
            <v>185168</v>
          </cell>
          <cell r="H526">
            <v>185168</v>
          </cell>
          <cell r="J526">
            <v>-185168</v>
          </cell>
          <cell r="K526">
            <v>-185168</v>
          </cell>
        </row>
        <row r="527">
          <cell r="C527" t="str">
            <v xml:space="preserve">                FASHION FIESTA                -SRINAGAR</v>
          </cell>
          <cell r="E527">
            <v>585272</v>
          </cell>
          <cell r="I527">
            <v>585272</v>
          </cell>
          <cell r="J527">
            <v>0</v>
          </cell>
          <cell r="K527">
            <v>585272</v>
          </cell>
        </row>
        <row r="528">
          <cell r="C528" t="str">
            <v xml:space="preserve">                FASHION PLUS ( BIHARI HINDUJA ) -BANGALORE</v>
          </cell>
          <cell r="F528">
            <v>29346</v>
          </cell>
          <cell r="G528">
            <v>29346</v>
          </cell>
          <cell r="J528">
            <v>0</v>
          </cell>
          <cell r="K528">
            <v>0</v>
          </cell>
        </row>
        <row r="529">
          <cell r="C529" t="str">
            <v xml:space="preserve">                FORTITUDE GROUPS              -HARYANA</v>
          </cell>
          <cell r="D529">
            <v>588</v>
          </cell>
          <cell r="H529">
            <v>588</v>
          </cell>
          <cell r="J529">
            <v>-588</v>
          </cell>
          <cell r="K529">
            <v>-588</v>
          </cell>
        </row>
        <row r="530">
          <cell r="C530" t="str">
            <v xml:space="preserve">                GAURAV                        -PUNE</v>
          </cell>
          <cell r="E530">
            <v>57293.2</v>
          </cell>
          <cell r="F530">
            <v>86145</v>
          </cell>
          <cell r="G530">
            <v>40365.4</v>
          </cell>
          <cell r="I530">
            <v>11513.6</v>
          </cell>
          <cell r="J530">
            <v>0</v>
          </cell>
          <cell r="K530">
            <v>11513.6</v>
          </cell>
        </row>
        <row r="531">
          <cell r="C531" t="str">
            <v xml:space="preserve">                GAURAV JAGGI                  -BANAGLORE</v>
          </cell>
          <cell r="D531">
            <v>1890</v>
          </cell>
          <cell r="H531">
            <v>1890</v>
          </cell>
          <cell r="J531">
            <v>-1890</v>
          </cell>
          <cell r="K531">
            <v>-1890</v>
          </cell>
        </row>
        <row r="532">
          <cell r="C532" t="str">
            <v xml:space="preserve">                GOLD ( EASSA PILLOR)          -BANGALORE</v>
          </cell>
          <cell r="G532">
            <v>25000</v>
          </cell>
          <cell r="I532">
            <v>25000</v>
          </cell>
          <cell r="J532">
            <v>0</v>
          </cell>
          <cell r="K532">
            <v>25000</v>
          </cell>
        </row>
        <row r="533">
          <cell r="C533" t="str">
            <v xml:space="preserve">                GVS ENTERPRISE                -BANAGLORE</v>
          </cell>
          <cell r="F533">
            <v>203175</v>
          </cell>
          <cell r="G533">
            <v>203175</v>
          </cell>
          <cell r="J533">
            <v>0</v>
          </cell>
          <cell r="K533">
            <v>0</v>
          </cell>
        </row>
        <row r="534">
          <cell r="C534" t="str">
            <v xml:space="preserve">                HIND HOSIERY MILLS            -LUDHIANA</v>
          </cell>
          <cell r="D534">
            <v>18181</v>
          </cell>
          <cell r="H534">
            <v>18181</v>
          </cell>
          <cell r="J534">
            <v>-18181</v>
          </cell>
          <cell r="K534">
            <v>-18181</v>
          </cell>
        </row>
        <row r="535">
          <cell r="C535" t="str">
            <v xml:space="preserve">                INNOVATIVE RETAIL CONCEPTS PRIVATE LIMITED ( DASANAPURA ) -BANAGLORE</v>
          </cell>
          <cell r="E535">
            <v>45</v>
          </cell>
          <cell r="I535">
            <v>45</v>
          </cell>
          <cell r="J535">
            <v>0</v>
          </cell>
          <cell r="K535">
            <v>45</v>
          </cell>
        </row>
        <row r="536">
          <cell r="C536" t="str">
            <v xml:space="preserve">                JAI VESHNO JI TRADERS         -HARIDWAR</v>
          </cell>
          <cell r="D536">
            <v>309732</v>
          </cell>
          <cell r="H536">
            <v>309732</v>
          </cell>
          <cell r="J536">
            <v>-309732</v>
          </cell>
          <cell r="K536">
            <v>-309732</v>
          </cell>
        </row>
        <row r="537">
          <cell r="C537" t="str">
            <v xml:space="preserve">                JGM INDUSTRIES PVT. LTD.      -LUDHIANA</v>
          </cell>
          <cell r="D537">
            <v>2281</v>
          </cell>
          <cell r="H537">
            <v>2281</v>
          </cell>
          <cell r="J537">
            <v>-2281</v>
          </cell>
          <cell r="K537">
            <v>-2281</v>
          </cell>
        </row>
        <row r="538">
          <cell r="C538" t="str">
            <v xml:space="preserve">                K SQUARE ENTEPRISES           -BANGALORE</v>
          </cell>
          <cell r="D538">
            <v>18525.57</v>
          </cell>
          <cell r="H538">
            <v>18525.57</v>
          </cell>
          <cell r="J538">
            <v>-18525.57</v>
          </cell>
          <cell r="K538">
            <v>-18525.57</v>
          </cell>
        </row>
        <row r="539">
          <cell r="C539" t="str">
            <v xml:space="preserve">                K2 TECHNOSOFT INDIA PVT LTD   -PUNE</v>
          </cell>
          <cell r="E539">
            <v>2145</v>
          </cell>
          <cell r="I539">
            <v>2145</v>
          </cell>
          <cell r="J539">
            <v>0</v>
          </cell>
          <cell r="K539">
            <v>2145</v>
          </cell>
        </row>
        <row r="540">
          <cell r="C540" t="str">
            <v xml:space="preserve">                KAMALA APPARELS               -CHENNAI</v>
          </cell>
          <cell r="D540">
            <v>999700</v>
          </cell>
          <cell r="F540">
            <v>1944743</v>
          </cell>
          <cell r="G540">
            <v>3019443</v>
          </cell>
          <cell r="I540">
            <v>75000</v>
          </cell>
          <cell r="J540">
            <v>0</v>
          </cell>
          <cell r="K540">
            <v>75000</v>
          </cell>
        </row>
        <row r="541">
          <cell r="C541" t="str">
            <v xml:space="preserve">                KAMALA APPARELS - BANGALORE   -BANAGLORE</v>
          </cell>
          <cell r="E541">
            <v>28268</v>
          </cell>
          <cell r="I541">
            <v>28268</v>
          </cell>
          <cell r="J541">
            <v>0</v>
          </cell>
          <cell r="K541">
            <v>28268</v>
          </cell>
        </row>
        <row r="542">
          <cell r="C542" t="str">
            <v xml:space="preserve">                KLASSIC FABRICS               -MUMBAI</v>
          </cell>
          <cell r="D542">
            <v>8137.5</v>
          </cell>
          <cell r="H542">
            <v>8137.5</v>
          </cell>
          <cell r="J542">
            <v>-8137.5</v>
          </cell>
          <cell r="K542">
            <v>-8137.5</v>
          </cell>
        </row>
        <row r="543">
          <cell r="C543" t="str">
            <v xml:space="preserve">                MOTHERLAND GARMENTS PVT LTD ( DEBTOR) -BANGALORE</v>
          </cell>
          <cell r="D543">
            <v>315000</v>
          </cell>
          <cell r="H543">
            <v>315000</v>
          </cell>
          <cell r="J543">
            <v>-315000</v>
          </cell>
          <cell r="K543">
            <v>-315000</v>
          </cell>
        </row>
        <row r="544">
          <cell r="C544" t="str">
            <v xml:space="preserve">                NANDANA CREATIONS             -BANAGLORE</v>
          </cell>
          <cell r="D544">
            <v>1</v>
          </cell>
          <cell r="H544">
            <v>1</v>
          </cell>
          <cell r="J544">
            <v>-1</v>
          </cell>
          <cell r="K544">
            <v>-1</v>
          </cell>
        </row>
        <row r="545">
          <cell r="C545" t="str">
            <v xml:space="preserve">                NYKA EVENT PVT LTD            -MUMBAI</v>
          </cell>
          <cell r="E545">
            <v>94136.960000000006</v>
          </cell>
          <cell r="I545">
            <v>94136.960000000006</v>
          </cell>
          <cell r="J545">
            <v>0</v>
          </cell>
          <cell r="K545">
            <v>94136.960000000006</v>
          </cell>
        </row>
        <row r="546">
          <cell r="C546" t="str">
            <v xml:space="preserve">                PARV MACHHAR                  -AKHOLA</v>
          </cell>
          <cell r="D546">
            <v>4949</v>
          </cell>
          <cell r="H546">
            <v>4949</v>
          </cell>
          <cell r="J546">
            <v>-4949</v>
          </cell>
          <cell r="K546">
            <v>-4949</v>
          </cell>
        </row>
        <row r="547">
          <cell r="C547" t="str">
            <v xml:space="preserve">                PETEXX INDIA EXPORTS          -TIRUPUR</v>
          </cell>
          <cell r="D547">
            <v>2843</v>
          </cell>
          <cell r="H547">
            <v>2843</v>
          </cell>
          <cell r="J547">
            <v>-2843</v>
          </cell>
          <cell r="K547">
            <v>-2843</v>
          </cell>
        </row>
        <row r="548">
          <cell r="C548" t="str">
            <v xml:space="preserve">                PRATEEK APPARELS PVT LTD      -BANAGLORE</v>
          </cell>
          <cell r="D548">
            <v>37767</v>
          </cell>
          <cell r="H548">
            <v>37767</v>
          </cell>
          <cell r="J548">
            <v>-37767</v>
          </cell>
          <cell r="K548">
            <v>-37767</v>
          </cell>
        </row>
        <row r="549">
          <cell r="C549" t="str">
            <v xml:space="preserve">                R G TRADING                   -BANGALORE</v>
          </cell>
          <cell r="F549">
            <v>875095</v>
          </cell>
          <cell r="G549">
            <v>875000</v>
          </cell>
          <cell r="H549">
            <v>95</v>
          </cell>
          <cell r="J549">
            <v>-95</v>
          </cell>
          <cell r="K549">
            <v>-95</v>
          </cell>
        </row>
        <row r="550">
          <cell r="C550" t="str">
            <v xml:space="preserve">                RADHEY DEPARTMENTAL STORE     -DEHARADUN</v>
          </cell>
          <cell r="D550">
            <v>1532</v>
          </cell>
          <cell r="H550">
            <v>1532</v>
          </cell>
          <cell r="J550">
            <v>-1532</v>
          </cell>
          <cell r="K550">
            <v>-1532</v>
          </cell>
        </row>
        <row r="551">
          <cell r="C551" t="str">
            <v xml:space="preserve">                RAJ CREATIONS                 -BANGALORE</v>
          </cell>
          <cell r="D551">
            <v>149281</v>
          </cell>
          <cell r="H551">
            <v>149281</v>
          </cell>
          <cell r="J551">
            <v>-149281</v>
          </cell>
          <cell r="K551">
            <v>-149281</v>
          </cell>
        </row>
        <row r="552">
          <cell r="C552" t="str">
            <v xml:space="preserve">                RETAIL SALES LOCAL            -BANAGLORE</v>
          </cell>
          <cell r="E552">
            <v>7133</v>
          </cell>
          <cell r="F552">
            <v>24008</v>
          </cell>
          <cell r="G552">
            <v>16875</v>
          </cell>
          <cell r="J552">
            <v>0</v>
          </cell>
          <cell r="K552">
            <v>0</v>
          </cell>
        </row>
        <row r="553">
          <cell r="C553" t="str">
            <v xml:space="preserve">                RISHI SOOD                                                                                          </v>
          </cell>
          <cell r="D553">
            <v>9138</v>
          </cell>
          <cell r="H553">
            <v>9138</v>
          </cell>
          <cell r="J553">
            <v>-9138</v>
          </cell>
          <cell r="K553">
            <v>-9138</v>
          </cell>
        </row>
        <row r="554">
          <cell r="C554" t="str">
            <v xml:space="preserve">                S K TRADERS                   -BANAGLORE</v>
          </cell>
          <cell r="E554">
            <v>122099</v>
          </cell>
          <cell r="I554">
            <v>122099</v>
          </cell>
          <cell r="J554">
            <v>0</v>
          </cell>
          <cell r="K554">
            <v>122099</v>
          </cell>
        </row>
        <row r="555">
          <cell r="C555" t="str">
            <v xml:space="preserve">                SALE OF CHINDI                -BANGALORE</v>
          </cell>
          <cell r="F555">
            <v>288747</v>
          </cell>
          <cell r="G555">
            <v>288747</v>
          </cell>
          <cell r="J555">
            <v>0</v>
          </cell>
          <cell r="K555">
            <v>0</v>
          </cell>
        </row>
        <row r="556">
          <cell r="C556" t="str">
            <v xml:space="preserve">                SANGEETA                      -MUMBAI</v>
          </cell>
          <cell r="D556">
            <v>11182</v>
          </cell>
          <cell r="F556">
            <v>35366</v>
          </cell>
          <cell r="G556">
            <v>35366</v>
          </cell>
          <cell r="H556">
            <v>11182</v>
          </cell>
          <cell r="J556">
            <v>-11182</v>
          </cell>
          <cell r="K556">
            <v>-11182</v>
          </cell>
        </row>
        <row r="557">
          <cell r="C557" t="str">
            <v xml:space="preserve">                SHRI SAI ENTERPRISES          -NEW DELHI</v>
          </cell>
          <cell r="D557">
            <v>6046</v>
          </cell>
          <cell r="F557">
            <v>270480</v>
          </cell>
          <cell r="G557">
            <v>270000</v>
          </cell>
          <cell r="H557">
            <v>6526</v>
          </cell>
          <cell r="J557">
            <v>-6526</v>
          </cell>
          <cell r="K557">
            <v>-6526</v>
          </cell>
        </row>
        <row r="558">
          <cell r="C558" t="str">
            <v xml:space="preserve">                SHRI VAISHNO JI TRADERS       -HARIDWAR</v>
          </cell>
          <cell r="E558">
            <v>17000</v>
          </cell>
          <cell r="I558">
            <v>17000</v>
          </cell>
          <cell r="J558">
            <v>0</v>
          </cell>
          <cell r="K558">
            <v>17000</v>
          </cell>
        </row>
        <row r="559">
          <cell r="C559" t="str">
            <v xml:space="preserve">                SLR GARMENTS                  -BANGALORE</v>
          </cell>
          <cell r="D559">
            <v>541773</v>
          </cell>
          <cell r="F559">
            <v>843465</v>
          </cell>
          <cell r="G559">
            <v>999391</v>
          </cell>
          <cell r="H559">
            <v>385847</v>
          </cell>
          <cell r="J559">
            <v>-385847</v>
          </cell>
          <cell r="K559">
            <v>-385847</v>
          </cell>
        </row>
        <row r="560">
          <cell r="C560" t="str">
            <v xml:space="preserve">                SRI MANJUNATHA CREATIONS (LOKESH STOCK LOT) -BANGALORE</v>
          </cell>
          <cell r="F560">
            <v>4406913</v>
          </cell>
          <cell r="G560">
            <v>4407208</v>
          </cell>
          <cell r="I560">
            <v>295</v>
          </cell>
          <cell r="J560">
            <v>0</v>
          </cell>
          <cell r="K560">
            <v>295</v>
          </cell>
        </row>
        <row r="561">
          <cell r="C561" t="str">
            <v xml:space="preserve">                SSS GLOBAL FASHIONS                                                                                 </v>
          </cell>
          <cell r="E561">
            <v>10310</v>
          </cell>
          <cell r="I561">
            <v>10310</v>
          </cell>
          <cell r="J561">
            <v>0</v>
          </cell>
          <cell r="K561">
            <v>10310</v>
          </cell>
        </row>
        <row r="562">
          <cell r="C562" t="str">
            <v xml:space="preserve">                SUSPENCE A/C                  -BANGALORE</v>
          </cell>
          <cell r="F562">
            <v>69.34</v>
          </cell>
          <cell r="G562">
            <v>65.44</v>
          </cell>
          <cell r="H562">
            <v>3.9</v>
          </cell>
          <cell r="J562">
            <v>-3.9</v>
          </cell>
          <cell r="K562">
            <v>-3.9</v>
          </cell>
        </row>
        <row r="563">
          <cell r="C563" t="str">
            <v xml:space="preserve">                TEXTILE INTERNATIONALS        -BANGALORE</v>
          </cell>
          <cell r="D563">
            <v>299986</v>
          </cell>
          <cell r="G563">
            <v>225000</v>
          </cell>
          <cell r="H563">
            <v>74986</v>
          </cell>
          <cell r="J563">
            <v>-74986</v>
          </cell>
          <cell r="K563">
            <v>-74986</v>
          </cell>
        </row>
        <row r="564">
          <cell r="C564" t="str">
            <v xml:space="preserve">                VENKATESH A (CAD)             -BANAGLORE</v>
          </cell>
          <cell r="D564">
            <v>4536</v>
          </cell>
          <cell r="H564">
            <v>4536</v>
          </cell>
          <cell r="J564">
            <v>-4536</v>
          </cell>
          <cell r="K564">
            <v>-4536</v>
          </cell>
        </row>
        <row r="565">
          <cell r="C565" t="str">
            <v xml:space="preserve">                VISHAL SURI                                                                                         </v>
          </cell>
          <cell r="D565">
            <v>3199</v>
          </cell>
          <cell r="H565">
            <v>3199</v>
          </cell>
          <cell r="J565">
            <v>-3199</v>
          </cell>
          <cell r="K565">
            <v>-3199</v>
          </cell>
        </row>
        <row r="566">
          <cell r="C566" t="str">
            <v xml:space="preserve">                VIVEK TRIPATHI                -BANAGLORE</v>
          </cell>
          <cell r="D566">
            <v>3249</v>
          </cell>
          <cell r="H566">
            <v>3249</v>
          </cell>
          <cell r="J566">
            <v>-3249</v>
          </cell>
          <cell r="K566">
            <v>-3249</v>
          </cell>
        </row>
        <row r="567">
          <cell r="C567" t="str">
            <v xml:space="preserve">            PPE KIT CUSTOMES</v>
          </cell>
          <cell r="D567">
            <v>19787</v>
          </cell>
          <cell r="H567">
            <v>19787</v>
          </cell>
          <cell r="J567">
            <v>-19787</v>
          </cell>
          <cell r="K567">
            <v>-19787</v>
          </cell>
        </row>
        <row r="568">
          <cell r="C568" t="str">
            <v xml:space="preserve">                JIYANSH ENTERPRISE            -SURAT</v>
          </cell>
          <cell r="D568">
            <v>2400</v>
          </cell>
          <cell r="H568">
            <v>2400</v>
          </cell>
          <cell r="J568">
            <v>-2400</v>
          </cell>
          <cell r="K568">
            <v>-2400</v>
          </cell>
        </row>
        <row r="569">
          <cell r="C569" t="str">
            <v xml:space="preserve">                SHIBANI CHHABRIA GARMENTS PUR                                                                       </v>
          </cell>
          <cell r="D569">
            <v>5</v>
          </cell>
          <cell r="H569">
            <v>5</v>
          </cell>
          <cell r="J569">
            <v>-5</v>
          </cell>
          <cell r="K569">
            <v>-5</v>
          </cell>
        </row>
        <row r="570">
          <cell r="C570" t="str">
            <v xml:space="preserve">                SUMITH SIDDAGANGAIAH                                                                                </v>
          </cell>
          <cell r="D570">
            <v>1260</v>
          </cell>
          <cell r="H570">
            <v>1260</v>
          </cell>
          <cell r="J570">
            <v>-1260</v>
          </cell>
          <cell r="K570">
            <v>-1260</v>
          </cell>
        </row>
        <row r="571">
          <cell r="C571" t="str">
            <v xml:space="preserve">                SUPERMARKET GROCERY SUPPLIES PVT LTD - MUMBAI -BHIWANDI</v>
          </cell>
          <cell r="D571">
            <v>16122</v>
          </cell>
          <cell r="H571">
            <v>16122</v>
          </cell>
          <cell r="J571">
            <v>-16122</v>
          </cell>
          <cell r="K571">
            <v>-16122</v>
          </cell>
        </row>
        <row r="572">
          <cell r="C572" t="str">
            <v xml:space="preserve">            STAFF</v>
          </cell>
          <cell r="D572">
            <v>127502</v>
          </cell>
          <cell r="F572">
            <v>266021</v>
          </cell>
          <cell r="G572">
            <v>318793</v>
          </cell>
          <cell r="H572">
            <v>74730</v>
          </cell>
          <cell r="J572">
            <v>-74730</v>
          </cell>
          <cell r="K572">
            <v>-74730</v>
          </cell>
        </row>
        <row r="573">
          <cell r="C573" t="str">
            <v xml:space="preserve">                ABHISHEK GC (TOKEN NO. 1118)                                                                        </v>
          </cell>
          <cell r="F573">
            <v>3517</v>
          </cell>
          <cell r="G573">
            <v>3517</v>
          </cell>
          <cell r="J573">
            <v>0</v>
          </cell>
          <cell r="K573">
            <v>0</v>
          </cell>
        </row>
        <row r="574">
          <cell r="C574" t="str">
            <v xml:space="preserve">                AISHWARYA N -DESIGN EMP-20178 GARMENTS PURCHASE                                                     </v>
          </cell>
          <cell r="F574">
            <v>2625</v>
          </cell>
          <cell r="G574">
            <v>2625</v>
          </cell>
          <cell r="J574">
            <v>0</v>
          </cell>
          <cell r="K574">
            <v>0</v>
          </cell>
        </row>
        <row r="575">
          <cell r="C575" t="str">
            <v xml:space="preserve">                AKSHAY AHUJA                                                                                        </v>
          </cell>
          <cell r="D575">
            <v>10020</v>
          </cell>
          <cell r="H575">
            <v>10020</v>
          </cell>
          <cell r="J575">
            <v>-10020</v>
          </cell>
          <cell r="K575">
            <v>-10020</v>
          </cell>
        </row>
        <row r="576">
          <cell r="C576" t="str">
            <v xml:space="preserve">                AMIT DARJI-GARMENTS PURCHASE  -BANAGLORE</v>
          </cell>
          <cell r="F576">
            <v>1542</v>
          </cell>
          <cell r="G576">
            <v>1542</v>
          </cell>
          <cell r="J576">
            <v>0</v>
          </cell>
          <cell r="K576">
            <v>0</v>
          </cell>
        </row>
        <row r="577">
          <cell r="C577" t="str">
            <v xml:space="preserve">                ANANDA KUMAR DEVGOSWAMI ( TS 824 ) GARMENTS PURCHASE                                                </v>
          </cell>
          <cell r="F577">
            <v>7266</v>
          </cell>
          <cell r="G577">
            <v>7266</v>
          </cell>
          <cell r="J577">
            <v>0</v>
          </cell>
          <cell r="K577">
            <v>0</v>
          </cell>
        </row>
        <row r="578">
          <cell r="C578" t="str">
            <v xml:space="preserve">                ANIL DESRAJ SOOD - GARMENT PURCHASE                                                                 </v>
          </cell>
          <cell r="F578">
            <v>28556</v>
          </cell>
          <cell r="G578">
            <v>28556</v>
          </cell>
          <cell r="J578">
            <v>0</v>
          </cell>
          <cell r="K578">
            <v>0</v>
          </cell>
        </row>
        <row r="579">
          <cell r="C579" t="str">
            <v xml:space="preserve">                ASHISH TYAGI GARMENTS PURCHASE                                                                      </v>
          </cell>
          <cell r="F579">
            <v>8183</v>
          </cell>
          <cell r="G579">
            <v>8183</v>
          </cell>
          <cell r="J579">
            <v>0</v>
          </cell>
          <cell r="K579">
            <v>0</v>
          </cell>
        </row>
        <row r="580">
          <cell r="C580" t="str">
            <v xml:space="preserve">                AVIT ANAND ( JUNIOR MERCHANDISER T NO 10778) - GARMENT PURCHASE                                     </v>
          </cell>
          <cell r="D580">
            <v>4300</v>
          </cell>
          <cell r="H580">
            <v>4300</v>
          </cell>
          <cell r="J580">
            <v>-4300</v>
          </cell>
          <cell r="K580">
            <v>-4300</v>
          </cell>
        </row>
        <row r="581">
          <cell r="C581" t="str">
            <v xml:space="preserve">                BALASUBRAMANIAM G (GARMENTS PURCHASE)                                                               </v>
          </cell>
          <cell r="D581">
            <v>21246</v>
          </cell>
          <cell r="H581">
            <v>21246</v>
          </cell>
          <cell r="J581">
            <v>-21246</v>
          </cell>
          <cell r="K581">
            <v>-21246</v>
          </cell>
        </row>
        <row r="582">
          <cell r="C582" t="str">
            <v xml:space="preserve">                BHASKAR ( FLIPCARBON )        -BANGALORE</v>
          </cell>
          <cell r="F582">
            <v>1574</v>
          </cell>
          <cell r="H582">
            <v>1574</v>
          </cell>
          <cell r="J582">
            <v>-1574</v>
          </cell>
          <cell r="K582">
            <v>-1574</v>
          </cell>
        </row>
        <row r="583">
          <cell r="C583" t="str">
            <v xml:space="preserve">                BIMLESH KUMAR MARKETINGGARMENTS PURCHASE TN : 1165                                                  </v>
          </cell>
          <cell r="F583">
            <v>1680</v>
          </cell>
          <cell r="G583">
            <v>1680</v>
          </cell>
          <cell r="J583">
            <v>0</v>
          </cell>
          <cell r="K583">
            <v>0</v>
          </cell>
        </row>
        <row r="584">
          <cell r="C584" t="str">
            <v xml:space="preserve">                CHANDAN KUMAR DAS - GARMENT PURCHASE                                                                </v>
          </cell>
          <cell r="F584">
            <v>2707</v>
          </cell>
          <cell r="G584">
            <v>2707</v>
          </cell>
          <cell r="J584">
            <v>0</v>
          </cell>
          <cell r="K584">
            <v>0</v>
          </cell>
        </row>
        <row r="585">
          <cell r="C585" t="str">
            <v xml:space="preserve">                CHANDRU TS-244 GAR PURCHASE   -BANGALORE</v>
          </cell>
          <cell r="D585">
            <v>2678</v>
          </cell>
          <cell r="H585">
            <v>2678</v>
          </cell>
          <cell r="J585">
            <v>-2678</v>
          </cell>
          <cell r="K585">
            <v>-2678</v>
          </cell>
        </row>
        <row r="586">
          <cell r="C586" t="str">
            <v xml:space="preserve">                DAMODAR CHHABRIA - GARMENTS PURCHASE                                                                </v>
          </cell>
          <cell r="D586">
            <v>303</v>
          </cell>
          <cell r="F586">
            <v>163</v>
          </cell>
          <cell r="H586">
            <v>466</v>
          </cell>
          <cell r="J586">
            <v>-466</v>
          </cell>
          <cell r="K586">
            <v>-466</v>
          </cell>
        </row>
        <row r="587">
          <cell r="C587" t="str">
            <v xml:space="preserve">                DINESH KUMAR D.B - GARMENT PURCHASE                                                                 </v>
          </cell>
          <cell r="F587">
            <v>43944</v>
          </cell>
          <cell r="G587">
            <v>43944</v>
          </cell>
          <cell r="J587">
            <v>0</v>
          </cell>
          <cell r="K587">
            <v>0</v>
          </cell>
        </row>
        <row r="588">
          <cell r="C588" t="str">
            <v xml:space="preserve">                DIVAKAR (STORE)- GAR PURCHASE -BANGALORE</v>
          </cell>
          <cell r="D588">
            <v>1890</v>
          </cell>
          <cell r="F588">
            <v>3591</v>
          </cell>
          <cell r="G588">
            <v>5481</v>
          </cell>
          <cell r="J588">
            <v>0</v>
          </cell>
          <cell r="K588">
            <v>0</v>
          </cell>
        </row>
        <row r="589">
          <cell r="C589" t="str">
            <v xml:space="preserve">                EUGENE COOPER ( GARMENTS PURCHASE)                                                                  </v>
          </cell>
          <cell r="D589">
            <v>4944</v>
          </cell>
          <cell r="F589">
            <v>1889</v>
          </cell>
          <cell r="H589">
            <v>6833</v>
          </cell>
          <cell r="J589">
            <v>-6833</v>
          </cell>
          <cell r="K589">
            <v>-6833</v>
          </cell>
        </row>
        <row r="590">
          <cell r="C590" t="str">
            <v xml:space="preserve">                FRANCIS GARMENTS PURCHASE (TS 582)                                                                  </v>
          </cell>
          <cell r="F590">
            <v>2518</v>
          </cell>
          <cell r="G590">
            <v>2518</v>
          </cell>
          <cell r="J590">
            <v>0</v>
          </cell>
          <cell r="K590">
            <v>0</v>
          </cell>
        </row>
        <row r="591">
          <cell r="C591" t="str">
            <v xml:space="preserve">                GANGADEVI - GARMENTS PUR      -BANGALORE</v>
          </cell>
          <cell r="F591">
            <v>5303</v>
          </cell>
          <cell r="G591">
            <v>5303</v>
          </cell>
          <cell r="J591">
            <v>0</v>
          </cell>
          <cell r="K591">
            <v>0</v>
          </cell>
        </row>
        <row r="592">
          <cell r="C592" t="str">
            <v xml:space="preserve">                GEETHA  GARMENT PURCHASE (798 ) -BANGALORE</v>
          </cell>
          <cell r="F592">
            <v>8400</v>
          </cell>
          <cell r="G592">
            <v>8400</v>
          </cell>
          <cell r="J592">
            <v>0</v>
          </cell>
          <cell r="K592">
            <v>0</v>
          </cell>
        </row>
        <row r="593">
          <cell r="C593" t="str">
            <v xml:space="preserve">                JOHN WOODLAND                 -BANAGLORE</v>
          </cell>
          <cell r="D593">
            <v>4200</v>
          </cell>
          <cell r="H593">
            <v>4200</v>
          </cell>
          <cell r="J593">
            <v>-4200</v>
          </cell>
          <cell r="K593">
            <v>-4200</v>
          </cell>
        </row>
        <row r="594">
          <cell r="C594" t="str">
            <v xml:space="preserve">                KENCHAPPA  ( TOKEN  NO :717  )-GARMENT PURCHASE                                                     </v>
          </cell>
          <cell r="D594">
            <v>7235</v>
          </cell>
          <cell r="H594">
            <v>7235</v>
          </cell>
          <cell r="J594">
            <v>-7235</v>
          </cell>
          <cell r="K594">
            <v>-7235</v>
          </cell>
        </row>
        <row r="595">
          <cell r="C595" t="str">
            <v xml:space="preserve">                MANIKANTAN  C (TS 0511) GARMENT PURCHASE                                                            </v>
          </cell>
          <cell r="F595">
            <v>1313</v>
          </cell>
          <cell r="G595">
            <v>1313</v>
          </cell>
          <cell r="J595">
            <v>0</v>
          </cell>
          <cell r="K595">
            <v>0</v>
          </cell>
        </row>
        <row r="596">
          <cell r="C596" t="str">
            <v xml:space="preserve">                MANJUNATH  ( T N O 1197 H R MANAGER)-GARMNET PURCHASE                                               </v>
          </cell>
          <cell r="D596">
            <v>49771</v>
          </cell>
          <cell r="G596">
            <v>49771</v>
          </cell>
          <cell r="J596">
            <v>0</v>
          </cell>
          <cell r="K596">
            <v>0</v>
          </cell>
        </row>
        <row r="597">
          <cell r="C597" t="str">
            <v xml:space="preserve">                NAVEEN A M ( SATYAN SIR DEIVER )                                                                    </v>
          </cell>
          <cell r="D597">
            <v>2756</v>
          </cell>
          <cell r="F597">
            <v>17280</v>
          </cell>
          <cell r="G597">
            <v>16966</v>
          </cell>
          <cell r="H597">
            <v>3070</v>
          </cell>
          <cell r="J597">
            <v>-3070</v>
          </cell>
          <cell r="K597">
            <v>-3070</v>
          </cell>
        </row>
        <row r="598">
          <cell r="C598" t="str">
            <v xml:space="preserve">                PRAKASH TS 350 -GAR PURCHASE  -BANGALORE</v>
          </cell>
          <cell r="F598">
            <v>1418</v>
          </cell>
          <cell r="G598">
            <v>1418</v>
          </cell>
          <cell r="J598">
            <v>0</v>
          </cell>
          <cell r="K598">
            <v>0</v>
          </cell>
        </row>
        <row r="599">
          <cell r="C599" t="str">
            <v xml:space="preserve">                PUSHPENDER - GARMENTS PURCHASE                                                                      </v>
          </cell>
          <cell r="F599">
            <v>4293</v>
          </cell>
          <cell r="G599">
            <v>4293</v>
          </cell>
          <cell r="J599">
            <v>0</v>
          </cell>
          <cell r="K599">
            <v>0</v>
          </cell>
        </row>
        <row r="600">
          <cell r="C600" t="str">
            <v xml:space="preserve">                RAGHAVENDRA - MERCHANDSIER  GARMENT -BANGALORE</v>
          </cell>
          <cell r="D600">
            <v>3448</v>
          </cell>
          <cell r="F600">
            <v>5000</v>
          </cell>
          <cell r="G600">
            <v>8448</v>
          </cell>
          <cell r="J600">
            <v>0</v>
          </cell>
          <cell r="K600">
            <v>0</v>
          </cell>
        </row>
        <row r="601">
          <cell r="C601" t="str">
            <v xml:space="preserve">                RAGHU SOOD                                                                                          </v>
          </cell>
          <cell r="D601">
            <v>3017</v>
          </cell>
          <cell r="H601">
            <v>3017</v>
          </cell>
          <cell r="J601">
            <v>-3017</v>
          </cell>
          <cell r="K601">
            <v>-3017</v>
          </cell>
        </row>
        <row r="602">
          <cell r="C602" t="str">
            <v xml:space="preserve">                RAJKUMAR GARMENTS PUR         -BANGALORE</v>
          </cell>
          <cell r="F602">
            <v>840</v>
          </cell>
          <cell r="G602">
            <v>840</v>
          </cell>
          <cell r="J602">
            <v>0</v>
          </cell>
          <cell r="K602">
            <v>0</v>
          </cell>
        </row>
        <row r="603">
          <cell r="C603" t="str">
            <v xml:space="preserve">                RAMESH ( 518) FC INCHARGE- GAREMENTS PURCHASE                                                       </v>
          </cell>
          <cell r="F603">
            <v>1418</v>
          </cell>
          <cell r="H603">
            <v>1418</v>
          </cell>
          <cell r="J603">
            <v>-1418</v>
          </cell>
          <cell r="K603">
            <v>-1418</v>
          </cell>
        </row>
        <row r="604">
          <cell r="C604" t="str">
            <v xml:space="preserve">                RAMESH ( ACCOUNTS MANAGER) -GARMENT PURCHASE                                                        </v>
          </cell>
          <cell r="F604">
            <v>7956</v>
          </cell>
          <cell r="G604">
            <v>7956</v>
          </cell>
          <cell r="J604">
            <v>0</v>
          </cell>
          <cell r="K604">
            <v>0</v>
          </cell>
        </row>
        <row r="605">
          <cell r="C605" t="str">
            <v xml:space="preserve">                RANGANATH GARMENTS PUR ( 487 )                                                                      </v>
          </cell>
          <cell r="F605">
            <v>1832</v>
          </cell>
          <cell r="G605">
            <v>1832</v>
          </cell>
          <cell r="J605">
            <v>0</v>
          </cell>
          <cell r="K605">
            <v>0</v>
          </cell>
        </row>
        <row r="606">
          <cell r="C606" t="str">
            <v xml:space="preserve">                RISHI CHHABRIA GARMENTS PURCHASE                                                                    </v>
          </cell>
          <cell r="D606">
            <v>211</v>
          </cell>
          <cell r="F606">
            <v>22</v>
          </cell>
          <cell r="H606">
            <v>233</v>
          </cell>
          <cell r="J606">
            <v>-233</v>
          </cell>
          <cell r="K606">
            <v>-233</v>
          </cell>
        </row>
        <row r="607">
          <cell r="C607" t="str">
            <v xml:space="preserve">                RISHI VAIDYA ( VARDHMAN THREAD)-GARMENT PURCHASE                                                    </v>
          </cell>
          <cell r="D607">
            <v>8735</v>
          </cell>
          <cell r="G607">
            <v>8735</v>
          </cell>
          <cell r="J607">
            <v>0</v>
          </cell>
          <cell r="K607">
            <v>0</v>
          </cell>
        </row>
        <row r="608">
          <cell r="C608" t="str">
            <v xml:space="preserve">                ROHITH GARMENT PURCHASE ( 20195 ) -BANGALORE</v>
          </cell>
          <cell r="F608">
            <v>2573</v>
          </cell>
          <cell r="G608">
            <v>2573</v>
          </cell>
          <cell r="J608">
            <v>0</v>
          </cell>
          <cell r="K608">
            <v>0</v>
          </cell>
        </row>
        <row r="609">
          <cell r="C609" t="str">
            <v xml:space="preserve">                SAGARIKA SAHU-GARMENTS PURCHASE TK-1205                                                             </v>
          </cell>
          <cell r="F609">
            <v>735</v>
          </cell>
          <cell r="G609">
            <v>735</v>
          </cell>
          <cell r="J609">
            <v>0</v>
          </cell>
          <cell r="K609">
            <v>0</v>
          </cell>
        </row>
        <row r="610">
          <cell r="C610" t="str">
            <v xml:space="preserve">                SAMEER KHAN TOKEN NO-1184- GARMENTS PURCHASE -BANGALORE</v>
          </cell>
          <cell r="F610">
            <v>1595</v>
          </cell>
          <cell r="G610">
            <v>1595</v>
          </cell>
          <cell r="J610">
            <v>0</v>
          </cell>
          <cell r="K610">
            <v>0</v>
          </cell>
        </row>
        <row r="611">
          <cell r="C611" t="str">
            <v xml:space="preserve">                SANJAY KUMAR S -GARMENTS PURCHASE / ONLINE  ( 1163 )                                                </v>
          </cell>
          <cell r="F611">
            <v>17392</v>
          </cell>
          <cell r="G611">
            <v>17392</v>
          </cell>
          <cell r="J611">
            <v>0</v>
          </cell>
          <cell r="K611">
            <v>0</v>
          </cell>
        </row>
        <row r="612">
          <cell r="C612" t="str">
            <v xml:space="preserve">                SAPNA DESIGN TOK NO: 1206                                                                           </v>
          </cell>
          <cell r="F612">
            <v>6378</v>
          </cell>
          <cell r="G612">
            <v>6378</v>
          </cell>
          <cell r="J612">
            <v>0</v>
          </cell>
          <cell r="K612">
            <v>0</v>
          </cell>
        </row>
        <row r="613">
          <cell r="C613" t="str">
            <v xml:space="preserve">                SATYAN CHHABRIA GARMENTS PURCHASE -BANAGLORE</v>
          </cell>
          <cell r="D613">
            <v>5</v>
          </cell>
          <cell r="F613">
            <v>26</v>
          </cell>
          <cell r="H613">
            <v>31</v>
          </cell>
          <cell r="J613">
            <v>-31</v>
          </cell>
          <cell r="K613">
            <v>-31</v>
          </cell>
        </row>
        <row r="614">
          <cell r="C614" t="str">
            <v xml:space="preserve">                SHAFEEQ ( GARMENTS PUR )      -BANAGLORE</v>
          </cell>
          <cell r="E614">
            <v>145</v>
          </cell>
          <cell r="F614">
            <v>28565</v>
          </cell>
          <cell r="G614">
            <v>25953</v>
          </cell>
          <cell r="H614">
            <v>2467</v>
          </cell>
          <cell r="J614">
            <v>-2467</v>
          </cell>
          <cell r="K614">
            <v>-2467</v>
          </cell>
        </row>
        <row r="615">
          <cell r="C615" t="str">
            <v xml:space="preserve">                SHIVAGAMI - GARMENTS PUR      -BANGALORE</v>
          </cell>
          <cell r="F615">
            <v>14059</v>
          </cell>
          <cell r="G615">
            <v>14059</v>
          </cell>
          <cell r="J615">
            <v>0</v>
          </cell>
          <cell r="K615">
            <v>0</v>
          </cell>
        </row>
        <row r="616">
          <cell r="C616" t="str">
            <v xml:space="preserve">                SOURABH GOSWAMI GARMENT PURCHASES                                                                   </v>
          </cell>
          <cell r="F616">
            <v>4975</v>
          </cell>
          <cell r="G616">
            <v>4975</v>
          </cell>
          <cell r="J616">
            <v>0</v>
          </cell>
          <cell r="K616">
            <v>0</v>
          </cell>
        </row>
        <row r="617">
          <cell r="C617" t="str">
            <v xml:space="preserve">                STAFF SALES GARMENTS          -BANGALORE</v>
          </cell>
          <cell r="E617">
            <v>1260</v>
          </cell>
          <cell r="I617">
            <v>1260</v>
          </cell>
          <cell r="J617">
            <v>0</v>
          </cell>
          <cell r="K617">
            <v>1260</v>
          </cell>
        </row>
        <row r="618">
          <cell r="C618" t="str">
            <v xml:space="preserve">                SUBHASH  (FABRIC) - GARMENTS PURCHASE                                                               </v>
          </cell>
          <cell r="D618">
            <v>4148</v>
          </cell>
          <cell r="H618">
            <v>4148</v>
          </cell>
          <cell r="J618">
            <v>-4148</v>
          </cell>
          <cell r="K618">
            <v>-4148</v>
          </cell>
        </row>
        <row r="619">
          <cell r="C619" t="str">
            <v xml:space="preserve">                SUNIL - ASM - GARMENT PURCHASE                                                                      </v>
          </cell>
          <cell r="F619">
            <v>10168</v>
          </cell>
          <cell r="G619">
            <v>7114</v>
          </cell>
          <cell r="H619">
            <v>3054</v>
          </cell>
          <cell r="J619">
            <v>-3054</v>
          </cell>
          <cell r="K619">
            <v>-3054</v>
          </cell>
        </row>
        <row r="620">
          <cell r="C620" t="str">
            <v xml:space="preserve">                UDAYAKUMAR HR GARMENTS PUR- EMP-20156                                                               </v>
          </cell>
          <cell r="F620">
            <v>2678</v>
          </cell>
          <cell r="G620">
            <v>2678</v>
          </cell>
          <cell r="J620">
            <v>0</v>
          </cell>
          <cell r="K620">
            <v>0</v>
          </cell>
        </row>
        <row r="621">
          <cell r="C621" t="str">
            <v xml:space="preserve">                VASANTHKUMAR- DMM GARMENTS PURCHASE -BANAGLORE</v>
          </cell>
          <cell r="F621">
            <v>12047</v>
          </cell>
          <cell r="G621">
            <v>12047</v>
          </cell>
          <cell r="J621">
            <v>0</v>
          </cell>
          <cell r="K621">
            <v>0</v>
          </cell>
        </row>
        <row r="622">
          <cell r="C622" t="str">
            <v xml:space="preserve">            BENETTON INDIA PVT LTD        -HARYANA</v>
          </cell>
          <cell r="F622">
            <v>1785893</v>
          </cell>
          <cell r="H622">
            <v>1785893</v>
          </cell>
          <cell r="J622">
            <v>-1785893</v>
          </cell>
          <cell r="K622">
            <v>-1785893</v>
          </cell>
        </row>
        <row r="623">
          <cell r="C623" t="str">
            <v xml:space="preserve">    ABFL MARGINE RECEIVABLE@ 5% ON INV AMOUNT                                                           </v>
          </cell>
          <cell r="D623">
            <v>868108.39</v>
          </cell>
          <cell r="F623">
            <v>1391947.47</v>
          </cell>
          <cell r="G623">
            <v>1188681.3400000001</v>
          </cell>
          <cell r="H623">
            <v>1071374.52</v>
          </cell>
          <cell r="J623">
            <v>-1071374.52</v>
          </cell>
          <cell r="K623">
            <v>-1071374.52</v>
          </cell>
        </row>
        <row r="624">
          <cell r="C624" t="str">
            <v xml:space="preserve">    CSB MARGINE RECEIVABLE@ 10% ON INV AMOUNT                                                           </v>
          </cell>
          <cell r="D624">
            <v>943263.4</v>
          </cell>
          <cell r="F624">
            <v>448244.8</v>
          </cell>
          <cell r="G624">
            <v>1391508.2</v>
          </cell>
          <cell r="J624">
            <v>0</v>
          </cell>
          <cell r="K624">
            <v>0</v>
          </cell>
        </row>
        <row r="625">
          <cell r="C625" t="str">
            <v xml:space="preserve">    PREPAID EXPENSES                                                                                    </v>
          </cell>
          <cell r="D625">
            <v>259412.99</v>
          </cell>
          <cell r="H625">
            <v>259412.99</v>
          </cell>
          <cell r="J625">
            <v>-259412.99</v>
          </cell>
          <cell r="K625">
            <v>-259412.99</v>
          </cell>
        </row>
        <row r="626">
          <cell r="C626" t="str">
            <v xml:space="preserve">    STOCK AT BANGALORE (CURRENT ASSET)                                                                  </v>
          </cell>
          <cell r="D626">
            <v>7401677.8700000001</v>
          </cell>
          <cell r="G626">
            <v>7401677.8700000001</v>
          </cell>
          <cell r="J626">
            <v>0</v>
          </cell>
          <cell r="K626">
            <v>0</v>
          </cell>
        </row>
        <row r="627">
          <cell r="C627" t="str">
            <v>ASSET</v>
          </cell>
          <cell r="D627">
            <v>38563364.18</v>
          </cell>
          <cell r="F627">
            <v>6446984.9000000004</v>
          </cell>
          <cell r="G627">
            <v>6843650.3899999997</v>
          </cell>
          <cell r="H627">
            <v>38166698.689999998</v>
          </cell>
          <cell r="J627">
            <v>-38166698.689999998</v>
          </cell>
          <cell r="K627">
            <v>-38166698.689999998</v>
          </cell>
        </row>
        <row r="628">
          <cell r="C628" t="str">
            <v xml:space="preserve">    FIXED ASSETS</v>
          </cell>
          <cell r="D628">
            <v>34874419.369999997</v>
          </cell>
          <cell r="F628">
            <v>284272</v>
          </cell>
          <cell r="H628">
            <v>35158691.369999997</v>
          </cell>
          <cell r="J628">
            <v>-35158691.369999997</v>
          </cell>
          <cell r="K628">
            <v>-35158691.369999997</v>
          </cell>
        </row>
        <row r="629">
          <cell r="C629" t="str">
            <v xml:space="preserve">        BLOCK OF ASSET - 0% BUILDING</v>
          </cell>
          <cell r="D629">
            <v>4169550</v>
          </cell>
          <cell r="H629">
            <v>4169550</v>
          </cell>
          <cell r="J629">
            <v>-4169550</v>
          </cell>
          <cell r="K629">
            <v>-4169550</v>
          </cell>
        </row>
        <row r="630">
          <cell r="C630" t="str">
            <v xml:space="preserve">            BUILDING A/C                                                                                        </v>
          </cell>
          <cell r="D630">
            <v>4169550</v>
          </cell>
          <cell r="H630">
            <v>4169550</v>
          </cell>
          <cell r="J630">
            <v>-4169550</v>
          </cell>
          <cell r="K630">
            <v>-4169550</v>
          </cell>
        </row>
        <row r="631">
          <cell r="C631" t="str">
            <v xml:space="preserve">        BLOCK OF ASSET - 10% FURNITURE &amp; FIXTURES</v>
          </cell>
          <cell r="D631">
            <v>23947442.829999998</v>
          </cell>
          <cell r="H631">
            <v>23947442.829999998</v>
          </cell>
          <cell r="J631">
            <v>-23947442.829999998</v>
          </cell>
          <cell r="K631">
            <v>-23947442.829999998</v>
          </cell>
        </row>
        <row r="632">
          <cell r="C632" t="str">
            <v xml:space="preserve">            FURNITURE &amp; FIXTURES</v>
          </cell>
          <cell r="D632">
            <v>20007943.829999998</v>
          </cell>
          <cell r="H632">
            <v>20007943.829999998</v>
          </cell>
          <cell r="J632">
            <v>-20007943.829999998</v>
          </cell>
          <cell r="K632">
            <v>-20007943.829999998</v>
          </cell>
        </row>
        <row r="633">
          <cell r="C633" t="str">
            <v xml:space="preserve">                ELECTRICAL FITTING                                                                                  </v>
          </cell>
          <cell r="D633">
            <v>3714233.18</v>
          </cell>
          <cell r="H633">
            <v>3714233.18</v>
          </cell>
          <cell r="J633">
            <v>-3714233.18</v>
          </cell>
          <cell r="K633">
            <v>-3714233.18</v>
          </cell>
        </row>
        <row r="634">
          <cell r="C634" t="str">
            <v xml:space="preserve">                FURNITURE AND FIXTURES                                                                              </v>
          </cell>
          <cell r="D634">
            <v>16061945.550000001</v>
          </cell>
          <cell r="H634">
            <v>16061945.550000001</v>
          </cell>
          <cell r="J634">
            <v>-16061945.550000001</v>
          </cell>
          <cell r="K634">
            <v>-16061945.550000001</v>
          </cell>
        </row>
        <row r="635">
          <cell r="C635" t="str">
            <v xml:space="preserve">                LFS - FURNITURE &amp; FIXTURES RECOVERY                                                                 </v>
          </cell>
          <cell r="D635">
            <v>26565</v>
          </cell>
          <cell r="H635">
            <v>26565</v>
          </cell>
          <cell r="J635">
            <v>-26565</v>
          </cell>
          <cell r="K635">
            <v>-26565</v>
          </cell>
        </row>
        <row r="636">
          <cell r="C636" t="str">
            <v xml:space="preserve">                MANNEQUINS                                                                                          </v>
          </cell>
          <cell r="D636">
            <v>205200.1</v>
          </cell>
          <cell r="H636">
            <v>205200.1</v>
          </cell>
          <cell r="J636">
            <v>-205200.1</v>
          </cell>
          <cell r="K636">
            <v>-205200.1</v>
          </cell>
        </row>
        <row r="637">
          <cell r="C637" t="str">
            <v xml:space="preserve">            T-BASE DISPLAY ITEMS</v>
          </cell>
          <cell r="D637">
            <v>3939499</v>
          </cell>
          <cell r="H637">
            <v>3939499</v>
          </cell>
          <cell r="J637">
            <v>-3939499</v>
          </cell>
          <cell r="K637">
            <v>-3939499</v>
          </cell>
        </row>
        <row r="638">
          <cell r="C638" t="str">
            <v xml:space="preserve">                DISPLAY ITEM - BINDAL SONS - LUCKNOW                                                                </v>
          </cell>
          <cell r="D638">
            <v>96562</v>
          </cell>
          <cell r="H638">
            <v>96562</v>
          </cell>
          <cell r="J638">
            <v>-96562</v>
          </cell>
          <cell r="K638">
            <v>-96562</v>
          </cell>
        </row>
        <row r="639">
          <cell r="C639" t="str">
            <v xml:space="preserve">                DISPLAY ITEMS -  KAYSONS - JAUNPUR                                                                  </v>
          </cell>
          <cell r="D639">
            <v>89100</v>
          </cell>
          <cell r="H639">
            <v>89100</v>
          </cell>
          <cell r="J639">
            <v>-89100</v>
          </cell>
          <cell r="K639">
            <v>-89100</v>
          </cell>
        </row>
        <row r="640">
          <cell r="C640" t="str">
            <v xml:space="preserve">                DISPLAY ITEMS - AHUJA CLOTHIERS - HARYANA                                                           </v>
          </cell>
          <cell r="D640">
            <v>66265</v>
          </cell>
          <cell r="H640">
            <v>66265</v>
          </cell>
          <cell r="J640">
            <v>-66265</v>
          </cell>
          <cell r="K640">
            <v>-66265</v>
          </cell>
        </row>
        <row r="641">
          <cell r="C641" t="str">
            <v xml:space="preserve">                DISPLAY ITEMS - BACHOOMAL SONS - AGRA                                                               </v>
          </cell>
          <cell r="D641">
            <v>171222</v>
          </cell>
          <cell r="H641">
            <v>171222</v>
          </cell>
          <cell r="J641">
            <v>-171222</v>
          </cell>
          <cell r="K641">
            <v>-171222</v>
          </cell>
        </row>
        <row r="642">
          <cell r="C642" t="str">
            <v xml:space="preserve">                DISPLAY ITEMS - CENTRAL - AHMEDABAD                                                                 </v>
          </cell>
          <cell r="D642">
            <v>106300</v>
          </cell>
          <cell r="H642">
            <v>106300</v>
          </cell>
          <cell r="J642">
            <v>-106300</v>
          </cell>
          <cell r="K642">
            <v>-106300</v>
          </cell>
        </row>
        <row r="643">
          <cell r="C643" t="str">
            <v xml:space="preserve">                DISPLAY ITEMS - CENTRAL - JAIPUR                                                                    </v>
          </cell>
          <cell r="D643">
            <v>164729</v>
          </cell>
          <cell r="H643">
            <v>164729</v>
          </cell>
          <cell r="J643">
            <v>-164729</v>
          </cell>
          <cell r="K643">
            <v>-164729</v>
          </cell>
        </row>
        <row r="644">
          <cell r="C644" t="str">
            <v xml:space="preserve">                DISPLAY ITEMS - CENTRAL - MUKTSAR                                                                   </v>
          </cell>
          <cell r="D644">
            <v>139843</v>
          </cell>
          <cell r="H644">
            <v>139843</v>
          </cell>
          <cell r="J644">
            <v>-139843</v>
          </cell>
          <cell r="K644">
            <v>-139843</v>
          </cell>
        </row>
        <row r="645">
          <cell r="C645" t="str">
            <v xml:space="preserve">                DISPLAY ITEMS - CENTRAL - SURAT                                                                     </v>
          </cell>
          <cell r="D645">
            <v>106300</v>
          </cell>
          <cell r="H645">
            <v>106300</v>
          </cell>
          <cell r="J645">
            <v>-106300</v>
          </cell>
          <cell r="K645">
            <v>-106300</v>
          </cell>
        </row>
        <row r="646">
          <cell r="C646" t="str">
            <v xml:space="preserve">                DISPLAY ITEMS - CENTRAL - VISAKAPATNAM                                                              </v>
          </cell>
          <cell r="D646">
            <v>48000</v>
          </cell>
          <cell r="H646">
            <v>48000</v>
          </cell>
          <cell r="J646">
            <v>-48000</v>
          </cell>
          <cell r="K646">
            <v>-48000</v>
          </cell>
        </row>
        <row r="647">
          <cell r="C647" t="str">
            <v xml:space="preserve">                DISPLAY ITEMS - CENTRALS - BANGALORE (GANDOLA)                                                      </v>
          </cell>
          <cell r="D647">
            <v>103200</v>
          </cell>
          <cell r="H647">
            <v>103200</v>
          </cell>
          <cell r="J647">
            <v>-103200</v>
          </cell>
          <cell r="K647">
            <v>-103200</v>
          </cell>
        </row>
        <row r="648">
          <cell r="C648" t="str">
            <v xml:space="preserve">                DISPLAY ITEMS - CENTRALS - GACHIBOWLI                                                               </v>
          </cell>
          <cell r="D648">
            <v>110400</v>
          </cell>
          <cell r="H648">
            <v>110400</v>
          </cell>
          <cell r="J648">
            <v>-110400</v>
          </cell>
          <cell r="K648">
            <v>-110400</v>
          </cell>
        </row>
        <row r="649">
          <cell r="C649" t="str">
            <v xml:space="preserve">                DISPLAY ITEMS - CENTRALS - GURGEON                                                                  </v>
          </cell>
          <cell r="D649">
            <v>163287</v>
          </cell>
          <cell r="H649">
            <v>163287</v>
          </cell>
          <cell r="J649">
            <v>-163287</v>
          </cell>
          <cell r="K649">
            <v>-163287</v>
          </cell>
        </row>
        <row r="650">
          <cell r="C650" t="str">
            <v xml:space="preserve">                DISPLAY ITEMS - CENTRALS - KUKATPALLY                                                               </v>
          </cell>
          <cell r="D650">
            <v>103200</v>
          </cell>
          <cell r="H650">
            <v>103200</v>
          </cell>
          <cell r="J650">
            <v>-103200</v>
          </cell>
          <cell r="K650">
            <v>-103200</v>
          </cell>
        </row>
        <row r="651">
          <cell r="C651" t="str">
            <v xml:space="preserve">                DISPLAY ITEMS - CENTRALS - PATNA (GANDOLA)                                                          </v>
          </cell>
          <cell r="D651">
            <v>110400</v>
          </cell>
          <cell r="H651">
            <v>110400</v>
          </cell>
          <cell r="J651">
            <v>-110400</v>
          </cell>
          <cell r="K651">
            <v>-110400</v>
          </cell>
        </row>
        <row r="652">
          <cell r="C652" t="str">
            <v xml:space="preserve">                DISPLAY ITEMS - CENTRALS - PUNE                                                                     </v>
          </cell>
          <cell r="D652">
            <v>215585</v>
          </cell>
          <cell r="H652">
            <v>215585</v>
          </cell>
          <cell r="J652">
            <v>-215585</v>
          </cell>
          <cell r="K652">
            <v>-215585</v>
          </cell>
        </row>
        <row r="653">
          <cell r="C653" t="str">
            <v xml:space="preserve">                DISPLAY ITEMS - CENTRALS- BANGALORE                                                                 </v>
          </cell>
          <cell r="D653">
            <v>213707</v>
          </cell>
          <cell r="H653">
            <v>213707</v>
          </cell>
          <cell r="J653">
            <v>-213707</v>
          </cell>
          <cell r="K653">
            <v>-213707</v>
          </cell>
        </row>
        <row r="654">
          <cell r="C654" t="str">
            <v xml:space="preserve">                DISPLAY ITEMS - CENTRALS- PUNE (ASCENT MALL)                                                        </v>
          </cell>
          <cell r="D654">
            <v>94900</v>
          </cell>
          <cell r="H654">
            <v>94900</v>
          </cell>
          <cell r="J654">
            <v>-94900</v>
          </cell>
          <cell r="K654">
            <v>-94900</v>
          </cell>
        </row>
        <row r="655">
          <cell r="C655" t="str">
            <v xml:space="preserve">                DISPLAY ITEMS - GUWAHATI STORES                                                                     </v>
          </cell>
          <cell r="D655">
            <v>638854</v>
          </cell>
          <cell r="H655">
            <v>638854</v>
          </cell>
          <cell r="J655">
            <v>-638854</v>
          </cell>
          <cell r="K655">
            <v>-638854</v>
          </cell>
        </row>
        <row r="656">
          <cell r="C656" t="str">
            <v xml:space="preserve">                DISPLAY ITEMS - JANATA APPARELS - BAREILY                                                           </v>
          </cell>
          <cell r="D656">
            <v>43200</v>
          </cell>
          <cell r="H656">
            <v>43200</v>
          </cell>
          <cell r="J656">
            <v>-43200</v>
          </cell>
          <cell r="K656">
            <v>-43200</v>
          </cell>
        </row>
        <row r="657">
          <cell r="C657" t="str">
            <v xml:space="preserve">                DISPLAY ITEMS - LIVIN - GAZIABAD                                                                    </v>
          </cell>
          <cell r="D657">
            <v>83578</v>
          </cell>
          <cell r="H657">
            <v>83578</v>
          </cell>
          <cell r="J657">
            <v>-83578</v>
          </cell>
          <cell r="K657">
            <v>-83578</v>
          </cell>
        </row>
        <row r="658">
          <cell r="C658" t="str">
            <v xml:space="preserve">                DISPLAY ITEMS - MANGALAM - GURGEON                                                                  </v>
          </cell>
          <cell r="D658">
            <v>74922</v>
          </cell>
          <cell r="H658">
            <v>74922</v>
          </cell>
          <cell r="J658">
            <v>-74922</v>
          </cell>
          <cell r="K658">
            <v>-74922</v>
          </cell>
        </row>
        <row r="659">
          <cell r="C659" t="str">
            <v xml:space="preserve">                DISPLAY ITEMS - PARTHAS - COCHIN                                                                    </v>
          </cell>
          <cell r="D659">
            <v>8300</v>
          </cell>
          <cell r="H659">
            <v>8300</v>
          </cell>
          <cell r="J659">
            <v>-8300</v>
          </cell>
          <cell r="K659">
            <v>-8300</v>
          </cell>
        </row>
        <row r="660">
          <cell r="C660" t="str">
            <v xml:space="preserve">                DISPLAY ITEMS - ROORKEE                                                                             </v>
          </cell>
          <cell r="D660">
            <v>21124</v>
          </cell>
          <cell r="H660">
            <v>21124</v>
          </cell>
          <cell r="J660">
            <v>-21124</v>
          </cell>
          <cell r="K660">
            <v>-21124</v>
          </cell>
        </row>
        <row r="661">
          <cell r="C661" t="str">
            <v xml:space="preserve">                DISPLAY ITEMS - T PALYA - BANGALORE                                                                 </v>
          </cell>
          <cell r="D661">
            <v>869959</v>
          </cell>
          <cell r="H661">
            <v>869959</v>
          </cell>
          <cell r="J661">
            <v>-869959</v>
          </cell>
          <cell r="K661">
            <v>-869959</v>
          </cell>
        </row>
        <row r="662">
          <cell r="C662" t="str">
            <v xml:space="preserve">                DISPLAY ITEMS - VALENCIA - NOIDA                                                                    </v>
          </cell>
          <cell r="D662">
            <v>96562</v>
          </cell>
          <cell r="H662">
            <v>96562</v>
          </cell>
          <cell r="J662">
            <v>-96562</v>
          </cell>
          <cell r="K662">
            <v>-96562</v>
          </cell>
        </row>
        <row r="663">
          <cell r="C663" t="str">
            <v xml:space="preserve">        BLOCK OF ASSET - 15% OFFICE EQUIPMENTS</v>
          </cell>
          <cell r="D663">
            <v>4302104.03</v>
          </cell>
          <cell r="H663">
            <v>4302104.03</v>
          </cell>
          <cell r="J663">
            <v>-4302104.03</v>
          </cell>
          <cell r="K663">
            <v>-4302104.03</v>
          </cell>
        </row>
        <row r="664">
          <cell r="C664" t="str">
            <v xml:space="preserve">            AIR CONDITIONER                                                                                     </v>
          </cell>
          <cell r="D664">
            <v>712933.24</v>
          </cell>
          <cell r="H664">
            <v>712933.24</v>
          </cell>
          <cell r="J664">
            <v>-712933.24</v>
          </cell>
          <cell r="K664">
            <v>-712933.24</v>
          </cell>
        </row>
        <row r="665">
          <cell r="C665" t="str">
            <v xml:space="preserve">            CRATES                                                                                              </v>
          </cell>
          <cell r="D665">
            <v>84828.82</v>
          </cell>
          <cell r="H665">
            <v>84828.82</v>
          </cell>
          <cell r="J665">
            <v>-84828.82</v>
          </cell>
          <cell r="K665">
            <v>-84828.82</v>
          </cell>
        </row>
        <row r="666">
          <cell r="C666" t="str">
            <v xml:space="preserve">            FAX MACHINE                                                                                         </v>
          </cell>
          <cell r="D666">
            <v>1059.9000000000001</v>
          </cell>
          <cell r="H666">
            <v>1059.9000000000001</v>
          </cell>
          <cell r="J666">
            <v>-1059.9000000000001</v>
          </cell>
          <cell r="K666">
            <v>-1059.9000000000001</v>
          </cell>
        </row>
        <row r="667">
          <cell r="C667" t="str">
            <v xml:space="preserve">            FIRE EXTINGUISHERS                                                                                  </v>
          </cell>
          <cell r="D667">
            <v>384503.4</v>
          </cell>
          <cell r="H667">
            <v>384503.4</v>
          </cell>
          <cell r="J667">
            <v>-384503.4</v>
          </cell>
          <cell r="K667">
            <v>-384503.4</v>
          </cell>
        </row>
        <row r="668">
          <cell r="C668" t="str">
            <v xml:space="preserve">            REFRIDGERATOR                                                                                       </v>
          </cell>
          <cell r="D668">
            <v>63236.7</v>
          </cell>
          <cell r="H668">
            <v>63236.7</v>
          </cell>
          <cell r="J668">
            <v>-63236.7</v>
          </cell>
          <cell r="K668">
            <v>-63236.7</v>
          </cell>
        </row>
        <row r="669">
          <cell r="C669" t="str">
            <v xml:space="preserve">            SAMSUNG LCD TV                                                                                      </v>
          </cell>
          <cell r="D669">
            <v>13430.6</v>
          </cell>
          <cell r="H669">
            <v>13430.6</v>
          </cell>
          <cell r="J669">
            <v>-13430.6</v>
          </cell>
          <cell r="K669">
            <v>-13430.6</v>
          </cell>
        </row>
        <row r="670">
          <cell r="C670" t="str">
            <v xml:space="preserve">            TELEPHONE INSTRUMENT - ADC                                                                          </v>
          </cell>
          <cell r="D670">
            <v>49000</v>
          </cell>
          <cell r="H670">
            <v>49000</v>
          </cell>
          <cell r="J670">
            <v>-49000</v>
          </cell>
          <cell r="K670">
            <v>-49000</v>
          </cell>
        </row>
        <row r="671">
          <cell r="C671" t="str">
            <v xml:space="preserve">            TELEPHONE INSTRUMENTS                                                                               </v>
          </cell>
          <cell r="D671">
            <v>551546.69999999995</v>
          </cell>
          <cell r="H671">
            <v>551546.69999999995</v>
          </cell>
          <cell r="J671">
            <v>-551546.69999999995</v>
          </cell>
          <cell r="K671">
            <v>-551546.69999999995</v>
          </cell>
        </row>
        <row r="672">
          <cell r="C672" t="str">
            <v xml:space="preserve">            TOOLS AND OFFICE EQUIPMENTS                                                                         </v>
          </cell>
          <cell r="D672">
            <v>1094346.1200000001</v>
          </cell>
          <cell r="H672">
            <v>1094346.1200000001</v>
          </cell>
          <cell r="J672">
            <v>-1094346.1200000001</v>
          </cell>
          <cell r="K672">
            <v>-1094346.1200000001</v>
          </cell>
        </row>
        <row r="673">
          <cell r="C673" t="str">
            <v xml:space="preserve">            TV - DVD - CCTV                                                                                     </v>
          </cell>
          <cell r="D673">
            <v>1334720.25</v>
          </cell>
          <cell r="H673">
            <v>1334720.25</v>
          </cell>
          <cell r="J673">
            <v>-1334720.25</v>
          </cell>
          <cell r="K673">
            <v>-1334720.25</v>
          </cell>
        </row>
        <row r="674">
          <cell r="C674" t="str">
            <v xml:space="preserve">            WATER COOLER                                                                                        </v>
          </cell>
          <cell r="D674">
            <v>12498.3</v>
          </cell>
          <cell r="H674">
            <v>12498.3</v>
          </cell>
          <cell r="J674">
            <v>-12498.3</v>
          </cell>
          <cell r="K674">
            <v>-12498.3</v>
          </cell>
        </row>
        <row r="675">
          <cell r="C675" t="str">
            <v xml:space="preserve">        BLOCK OF ASSET - 15% PLANT &amp; MACHINERY</v>
          </cell>
          <cell r="D675">
            <v>42622649.310000002</v>
          </cell>
          <cell r="H675">
            <v>42622649.310000002</v>
          </cell>
          <cell r="J675">
            <v>-42622649.310000002</v>
          </cell>
          <cell r="K675">
            <v>-42622649.310000002</v>
          </cell>
        </row>
        <row r="676">
          <cell r="C676" t="str">
            <v xml:space="preserve">            BATTERIES                                                                                           </v>
          </cell>
          <cell r="D676">
            <v>301706.68</v>
          </cell>
          <cell r="H676">
            <v>301706.68</v>
          </cell>
          <cell r="J676">
            <v>-301706.68</v>
          </cell>
          <cell r="K676">
            <v>-301706.68</v>
          </cell>
        </row>
        <row r="677">
          <cell r="C677" t="str">
            <v xml:space="preserve">            COMPRESSOR                                                                                          </v>
          </cell>
          <cell r="D677">
            <v>69170</v>
          </cell>
          <cell r="H677">
            <v>69170</v>
          </cell>
          <cell r="J677">
            <v>-69170</v>
          </cell>
          <cell r="K677">
            <v>-69170</v>
          </cell>
        </row>
        <row r="678">
          <cell r="C678" t="str">
            <v xml:space="preserve">            CURRENCY COUNTING MACHINE                                                                           </v>
          </cell>
          <cell r="D678">
            <v>7182</v>
          </cell>
          <cell r="H678">
            <v>7182</v>
          </cell>
          <cell r="J678">
            <v>-7182</v>
          </cell>
          <cell r="K678">
            <v>-7182</v>
          </cell>
        </row>
        <row r="679">
          <cell r="C679" t="str">
            <v xml:space="preserve">            GENERATOR 4%                                                                                        </v>
          </cell>
          <cell r="D679">
            <v>51708</v>
          </cell>
          <cell r="H679">
            <v>51708</v>
          </cell>
          <cell r="J679">
            <v>-51708</v>
          </cell>
          <cell r="K679">
            <v>-51708</v>
          </cell>
        </row>
        <row r="680">
          <cell r="C680" t="str">
            <v xml:space="preserve">            GENERATOR 5.5%                                                                                      </v>
          </cell>
          <cell r="D680">
            <v>1573266.2</v>
          </cell>
          <cell r="H680">
            <v>1573266.2</v>
          </cell>
          <cell r="J680">
            <v>-1573266.2</v>
          </cell>
          <cell r="K680">
            <v>-1573266.2</v>
          </cell>
        </row>
        <row r="681">
          <cell r="C681" t="str">
            <v xml:space="preserve">            GENERATORS CUNNONS 5%                                                                               </v>
          </cell>
          <cell r="D681">
            <v>277505</v>
          </cell>
          <cell r="H681">
            <v>277505</v>
          </cell>
          <cell r="J681">
            <v>-277505</v>
          </cell>
          <cell r="K681">
            <v>-277505</v>
          </cell>
        </row>
        <row r="682">
          <cell r="C682" t="str">
            <v xml:space="preserve">            PLANT AND MACHINERY                                                                                 </v>
          </cell>
          <cell r="D682">
            <v>8508580.4700000007</v>
          </cell>
          <cell r="H682">
            <v>8508580.4700000007</v>
          </cell>
          <cell r="J682">
            <v>-8508580.4700000007</v>
          </cell>
          <cell r="K682">
            <v>-8508580.4700000007</v>
          </cell>
        </row>
        <row r="683">
          <cell r="C683" t="str">
            <v xml:space="preserve">            PLANT AND MACHINERY 14.5%                                                                           </v>
          </cell>
          <cell r="D683">
            <v>603053</v>
          </cell>
          <cell r="H683">
            <v>603053</v>
          </cell>
          <cell r="J683">
            <v>-603053</v>
          </cell>
          <cell r="K683">
            <v>-603053</v>
          </cell>
        </row>
        <row r="684">
          <cell r="C684" t="str">
            <v xml:space="preserve">            PLANT AND MACHINERY IMPORTS                                                                         </v>
          </cell>
          <cell r="D684">
            <v>30856280.460000001</v>
          </cell>
          <cell r="H684">
            <v>30856280.460000001</v>
          </cell>
          <cell r="J684">
            <v>-30856280.460000001</v>
          </cell>
          <cell r="K684">
            <v>-30856280.460000001</v>
          </cell>
        </row>
        <row r="685">
          <cell r="C685" t="str">
            <v xml:space="preserve">            TRANSFORMER                                                                                         </v>
          </cell>
          <cell r="D685">
            <v>317251.5</v>
          </cell>
          <cell r="H685">
            <v>317251.5</v>
          </cell>
          <cell r="J685">
            <v>-317251.5</v>
          </cell>
          <cell r="K685">
            <v>-317251.5</v>
          </cell>
        </row>
        <row r="686">
          <cell r="C686" t="str">
            <v xml:space="preserve">            WASHING MACHINE                                                                                     </v>
          </cell>
          <cell r="D686">
            <v>56946</v>
          </cell>
          <cell r="H686">
            <v>56946</v>
          </cell>
          <cell r="J686">
            <v>-56946</v>
          </cell>
          <cell r="K686">
            <v>-56946</v>
          </cell>
        </row>
        <row r="687">
          <cell r="C687" t="str">
            <v xml:space="preserve">        BLOCK OF ASSET - 15% VEHICLES</v>
          </cell>
          <cell r="D687">
            <v>9248720.3000000007</v>
          </cell>
          <cell r="H687">
            <v>9248720.3000000007</v>
          </cell>
          <cell r="J687">
            <v>-9248720.3000000007</v>
          </cell>
          <cell r="K687">
            <v>-9248720.3000000007</v>
          </cell>
        </row>
        <row r="688">
          <cell r="C688" t="str">
            <v xml:space="preserve">            EICHER CANTER                                                                                       </v>
          </cell>
          <cell r="D688">
            <v>1008096.2</v>
          </cell>
          <cell r="H688">
            <v>1008096.2</v>
          </cell>
          <cell r="J688">
            <v>-1008096.2</v>
          </cell>
          <cell r="K688">
            <v>-1008096.2</v>
          </cell>
        </row>
        <row r="689">
          <cell r="C689" t="str">
            <v xml:space="preserve">            ETIOS MOTOR CAR                                                                                     </v>
          </cell>
          <cell r="D689">
            <v>129501.1</v>
          </cell>
          <cell r="H689">
            <v>129501.1</v>
          </cell>
          <cell r="J689">
            <v>-129501.1</v>
          </cell>
          <cell r="K689">
            <v>-129501.1</v>
          </cell>
        </row>
        <row r="690">
          <cell r="C690" t="str">
            <v xml:space="preserve">            HONDA ACTIVA 3G                                                                                     </v>
          </cell>
          <cell r="D690">
            <v>56618</v>
          </cell>
          <cell r="H690">
            <v>56618</v>
          </cell>
          <cell r="J690">
            <v>-56618</v>
          </cell>
          <cell r="K690">
            <v>-56618</v>
          </cell>
        </row>
        <row r="691">
          <cell r="C691" t="str">
            <v xml:space="preserve">            HONDA CITY 1.5 VX CVT                                                                               </v>
          </cell>
          <cell r="D691">
            <v>1671821</v>
          </cell>
          <cell r="H691">
            <v>1671821</v>
          </cell>
          <cell r="J691">
            <v>-1671821</v>
          </cell>
          <cell r="K691">
            <v>-1671821</v>
          </cell>
        </row>
        <row r="692">
          <cell r="C692" t="str">
            <v xml:space="preserve">            MOTOR CAR  ALTO                                                                                     </v>
          </cell>
          <cell r="D692">
            <v>377855</v>
          </cell>
          <cell r="H692">
            <v>377855</v>
          </cell>
          <cell r="J692">
            <v>-377855</v>
          </cell>
          <cell r="K692">
            <v>-377855</v>
          </cell>
        </row>
        <row r="693">
          <cell r="C693" t="str">
            <v xml:space="preserve">            MOTOR CAR  DZIRE                                                                                    </v>
          </cell>
          <cell r="D693">
            <v>911619</v>
          </cell>
          <cell r="H693">
            <v>911619</v>
          </cell>
          <cell r="J693">
            <v>-911619</v>
          </cell>
          <cell r="K693">
            <v>-911619</v>
          </cell>
        </row>
        <row r="694">
          <cell r="C694" t="str">
            <v xml:space="preserve">            MOTOR CAR GETZ                                                                                      </v>
          </cell>
          <cell r="D694">
            <v>41395.75</v>
          </cell>
          <cell r="H694">
            <v>41395.75</v>
          </cell>
          <cell r="J694">
            <v>-41395.75</v>
          </cell>
          <cell r="K694">
            <v>-41395.75</v>
          </cell>
        </row>
        <row r="695">
          <cell r="C695" t="str">
            <v xml:space="preserve">            MOTOR CAR I 20                                                                                      </v>
          </cell>
          <cell r="D695">
            <v>161181.48000000001</v>
          </cell>
          <cell r="H695">
            <v>161181.48000000001</v>
          </cell>
          <cell r="J695">
            <v>-161181.48000000001</v>
          </cell>
          <cell r="K695">
            <v>-161181.48000000001</v>
          </cell>
        </row>
        <row r="696">
          <cell r="C696" t="str">
            <v xml:space="preserve">            MOTOR CAR INDICA SOLD                                                                               </v>
          </cell>
          <cell r="D696">
            <v>33401.449999999997</v>
          </cell>
          <cell r="H696">
            <v>33401.449999999997</v>
          </cell>
          <cell r="J696">
            <v>-33401.449999999997</v>
          </cell>
          <cell r="K696">
            <v>-33401.449999999997</v>
          </cell>
        </row>
        <row r="697">
          <cell r="C697" t="str">
            <v xml:space="preserve">            MOTOR CYCLE                                                                                         </v>
          </cell>
          <cell r="D697">
            <v>43228.04</v>
          </cell>
          <cell r="H697">
            <v>43228.04</v>
          </cell>
          <cell r="J697">
            <v>-43228.04</v>
          </cell>
          <cell r="K697">
            <v>-43228.04</v>
          </cell>
        </row>
        <row r="698">
          <cell r="C698" t="str">
            <v xml:space="preserve">            MOTORCAR SX4                                                                                        </v>
          </cell>
          <cell r="D698">
            <v>8786.43</v>
          </cell>
          <cell r="H698">
            <v>8786.43</v>
          </cell>
          <cell r="J698">
            <v>-8786.43</v>
          </cell>
          <cell r="K698">
            <v>-8786.43</v>
          </cell>
        </row>
        <row r="699">
          <cell r="C699" t="str">
            <v xml:space="preserve">            TATA MARCOPOLO(STARBUS)                                                                             </v>
          </cell>
          <cell r="D699">
            <v>1691406.25</v>
          </cell>
          <cell r="H699">
            <v>1691406.25</v>
          </cell>
          <cell r="J699">
            <v>-1691406.25</v>
          </cell>
          <cell r="K699">
            <v>-1691406.25</v>
          </cell>
        </row>
        <row r="700">
          <cell r="C700" t="str">
            <v xml:space="preserve">            TEMPOR TRAVELLER                                                                                    </v>
          </cell>
          <cell r="D700">
            <v>508706.4</v>
          </cell>
          <cell r="H700">
            <v>508706.4</v>
          </cell>
          <cell r="J700">
            <v>-508706.4</v>
          </cell>
          <cell r="K700">
            <v>-508706.4</v>
          </cell>
        </row>
        <row r="701">
          <cell r="C701" t="str">
            <v xml:space="preserve">            TOYOTO INNOVA                                                                                       </v>
          </cell>
          <cell r="D701">
            <v>1270942.2</v>
          </cell>
          <cell r="H701">
            <v>1270942.2</v>
          </cell>
          <cell r="J701">
            <v>-1270942.2</v>
          </cell>
          <cell r="K701">
            <v>-1270942.2</v>
          </cell>
        </row>
        <row r="702">
          <cell r="C702" t="str">
            <v xml:space="preserve">            VERNA MOTOR CAR DATED 19.8                                                                          </v>
          </cell>
          <cell r="D702">
            <v>689319</v>
          </cell>
          <cell r="H702">
            <v>689319</v>
          </cell>
          <cell r="J702">
            <v>-689319</v>
          </cell>
          <cell r="K702">
            <v>-689319</v>
          </cell>
        </row>
        <row r="703">
          <cell r="C703" t="str">
            <v xml:space="preserve">            VERNA MT DATE 29.8                                                                                  </v>
          </cell>
          <cell r="D703">
            <v>644843</v>
          </cell>
          <cell r="H703">
            <v>644843</v>
          </cell>
          <cell r="J703">
            <v>-644843</v>
          </cell>
          <cell r="K703">
            <v>-644843</v>
          </cell>
        </row>
        <row r="704">
          <cell r="C704" t="str">
            <v xml:space="preserve">        BLOCK OF ASSET - 60% COMPUTER</v>
          </cell>
          <cell r="D704">
            <v>5891150.4000000004</v>
          </cell>
          <cell r="F704">
            <v>284272</v>
          </cell>
          <cell r="H704">
            <v>6175422.4000000004</v>
          </cell>
          <cell r="J704">
            <v>-6175422.4000000004</v>
          </cell>
          <cell r="K704">
            <v>-6175422.4000000004</v>
          </cell>
        </row>
        <row r="705">
          <cell r="C705" t="str">
            <v xml:space="preserve">            COMPUTER &amp; ACCESSORIES                                                                              </v>
          </cell>
          <cell r="D705">
            <v>1622185.06</v>
          </cell>
          <cell r="F705">
            <v>284272</v>
          </cell>
          <cell r="H705">
            <v>1906457.06</v>
          </cell>
          <cell r="J705">
            <v>-1906457.06</v>
          </cell>
          <cell r="K705">
            <v>-1906457.06</v>
          </cell>
        </row>
        <row r="706">
          <cell r="C706" t="str">
            <v xml:space="preserve">            COMPUTER/LAPTOP                                                                                     </v>
          </cell>
          <cell r="D706">
            <v>2398895.66</v>
          </cell>
          <cell r="H706">
            <v>2398895.66</v>
          </cell>
          <cell r="J706">
            <v>-2398895.66</v>
          </cell>
          <cell r="K706">
            <v>-2398895.66</v>
          </cell>
        </row>
        <row r="707">
          <cell r="C707" t="str">
            <v xml:space="preserve">            LICENSE &amp; SOFTWARE                                                                                  </v>
          </cell>
          <cell r="D707">
            <v>1709005.7</v>
          </cell>
          <cell r="H707">
            <v>1709005.7</v>
          </cell>
          <cell r="J707">
            <v>-1709005.7</v>
          </cell>
          <cell r="K707">
            <v>-1709005.7</v>
          </cell>
        </row>
        <row r="708">
          <cell r="C708" t="str">
            <v xml:space="preserve">            PRINTER                                                                                             </v>
          </cell>
          <cell r="D708">
            <v>161063.98000000001</v>
          </cell>
          <cell r="H708">
            <v>161063.98000000001</v>
          </cell>
          <cell r="J708">
            <v>-161063.98000000001</v>
          </cell>
          <cell r="K708">
            <v>-161063.98000000001</v>
          </cell>
        </row>
        <row r="709">
          <cell r="C709" t="str">
            <v xml:space="preserve">        BLOCK OF ASSET - 80% UPS</v>
          </cell>
          <cell r="D709">
            <v>244950.08</v>
          </cell>
          <cell r="H709">
            <v>244950.08</v>
          </cell>
          <cell r="J709">
            <v>-244950.08</v>
          </cell>
          <cell r="K709">
            <v>-244950.08</v>
          </cell>
        </row>
        <row r="710">
          <cell r="C710" t="str">
            <v xml:space="preserve">            UPS                                                                                                 </v>
          </cell>
          <cell r="D710">
            <v>244950.08</v>
          </cell>
          <cell r="H710">
            <v>244950.08</v>
          </cell>
          <cell r="J710">
            <v>-244950.08</v>
          </cell>
          <cell r="K710">
            <v>-244950.08</v>
          </cell>
        </row>
        <row r="711">
          <cell r="C711" t="str">
            <v xml:space="preserve">        DEPRICATION RESERVE</v>
          </cell>
          <cell r="E711">
            <v>55552147.579999998</v>
          </cell>
          <cell r="I711">
            <v>55552147.579999998</v>
          </cell>
          <cell r="J711">
            <v>0</v>
          </cell>
          <cell r="K711">
            <v>55552147.579999998</v>
          </cell>
        </row>
        <row r="712">
          <cell r="C712" t="str">
            <v xml:space="preserve">            DEPRICATION RESERVE</v>
          </cell>
          <cell r="E712">
            <v>55552147.579999998</v>
          </cell>
          <cell r="I712">
            <v>55552147.579999998</v>
          </cell>
          <cell r="J712">
            <v>0</v>
          </cell>
          <cell r="K712">
            <v>55552147.579999998</v>
          </cell>
        </row>
        <row r="713">
          <cell r="C713" t="str">
            <v xml:space="preserve">                DEPRECIATION  RESERVE                                                                               </v>
          </cell>
          <cell r="E713">
            <v>55552147.579999998</v>
          </cell>
          <cell r="I713">
            <v>55552147.579999998</v>
          </cell>
          <cell r="J713">
            <v>0</v>
          </cell>
          <cell r="K713">
            <v>55552147.579999998</v>
          </cell>
        </row>
        <row r="714">
          <cell r="C714" t="str">
            <v xml:space="preserve">    INVESTMENTS</v>
          </cell>
          <cell r="D714">
            <v>3688944.81</v>
          </cell>
          <cell r="F714">
            <v>6162712.9000000004</v>
          </cell>
          <cell r="G714">
            <v>6843650.3899999997</v>
          </cell>
          <cell r="H714">
            <v>3008007.32</v>
          </cell>
          <cell r="J714">
            <v>-3008007.32</v>
          </cell>
          <cell r="K714">
            <v>-3008007.32</v>
          </cell>
        </row>
        <row r="715">
          <cell r="C715" t="str">
            <v xml:space="preserve">        FIXED DEPOSTI - SCB ( LC MARGIN MONEY)                                                              </v>
          </cell>
          <cell r="D715">
            <v>3688944.81</v>
          </cell>
          <cell r="F715">
            <v>6162712.9000000004</v>
          </cell>
          <cell r="G715">
            <v>6843650.3899999997</v>
          </cell>
          <cell r="H715">
            <v>3008007.32</v>
          </cell>
          <cell r="J715">
            <v>-3008007.32</v>
          </cell>
          <cell r="K715">
            <v>-3008007.32</v>
          </cell>
        </row>
        <row r="716">
          <cell r="C716" t="str">
            <v>CAPITAL</v>
          </cell>
          <cell r="E716">
            <v>43656096.649999999</v>
          </cell>
          <cell r="F716">
            <v>4532801.21</v>
          </cell>
          <cell r="I716">
            <v>39123295.439999998</v>
          </cell>
          <cell r="J716">
            <v>0</v>
          </cell>
          <cell r="K716">
            <v>39123295.439999998</v>
          </cell>
        </row>
        <row r="717">
          <cell r="C717" t="str">
            <v xml:space="preserve">    SHARE CAPITAL</v>
          </cell>
          <cell r="E717">
            <v>43656096.649999999</v>
          </cell>
          <cell r="F717">
            <v>4532801.21</v>
          </cell>
          <cell r="I717">
            <v>39123295.439999998</v>
          </cell>
          <cell r="J717">
            <v>0</v>
          </cell>
          <cell r="K717">
            <v>39123295.439999998</v>
          </cell>
        </row>
        <row r="718">
          <cell r="C718" t="str">
            <v xml:space="preserve">        SHARE CAPITAL</v>
          </cell>
          <cell r="E718">
            <v>43656096.649999999</v>
          </cell>
          <cell r="F718">
            <v>4532801.21</v>
          </cell>
          <cell r="I718">
            <v>39123295.439999998</v>
          </cell>
          <cell r="J718">
            <v>0</v>
          </cell>
          <cell r="K718">
            <v>39123295.439999998</v>
          </cell>
        </row>
        <row r="719">
          <cell r="C719" t="str">
            <v xml:space="preserve">            RISHI CHHABRIA - CAPITAL ACCOUNT                                                                    </v>
          </cell>
          <cell r="E719">
            <v>13019626.630000001</v>
          </cell>
          <cell r="F719">
            <v>2229146.46</v>
          </cell>
          <cell r="I719">
            <v>10790480.17</v>
          </cell>
          <cell r="J719">
            <v>0</v>
          </cell>
          <cell r="K719">
            <v>10790480.17</v>
          </cell>
        </row>
        <row r="720">
          <cell r="C720" t="str">
            <v xml:space="preserve">            SATYAN CHHABRIA CAPITAL ACCOUNT                                                                     </v>
          </cell>
          <cell r="E720">
            <v>30636470.02</v>
          </cell>
          <cell r="F720">
            <v>2303654.75</v>
          </cell>
          <cell r="I720">
            <v>28332815.27</v>
          </cell>
          <cell r="J720">
            <v>0</v>
          </cell>
          <cell r="K720">
            <v>28332815.27</v>
          </cell>
        </row>
        <row r="721">
          <cell r="C721" t="str">
            <v>CURRENT LIABILITY</v>
          </cell>
          <cell r="E721">
            <v>103146588.94</v>
          </cell>
          <cell r="F721">
            <v>188743255.38</v>
          </cell>
          <cell r="G721">
            <v>192574914.75999999</v>
          </cell>
          <cell r="I721">
            <v>106978248.31999999</v>
          </cell>
          <cell r="J721">
            <v>0</v>
          </cell>
          <cell r="K721">
            <v>106978248.31999999</v>
          </cell>
        </row>
        <row r="722">
          <cell r="C722" t="str">
            <v xml:space="preserve">    DUTIES AND TAXES</v>
          </cell>
          <cell r="E722">
            <v>6311184.2999999998</v>
          </cell>
          <cell r="F722">
            <v>39989538.329999998</v>
          </cell>
          <cell r="G722">
            <v>44338392.509999998</v>
          </cell>
          <cell r="I722">
            <v>10660038.48</v>
          </cell>
          <cell r="J722">
            <v>0</v>
          </cell>
          <cell r="K722">
            <v>10660038.48</v>
          </cell>
        </row>
        <row r="723">
          <cell r="C723" t="str">
            <v xml:space="preserve">        DUTIES &amp; TAXES</v>
          </cell>
          <cell r="E723">
            <v>6311184.2999999998</v>
          </cell>
          <cell r="F723">
            <v>39989538.329999998</v>
          </cell>
          <cell r="G723">
            <v>44338392.509999998</v>
          </cell>
          <cell r="I723">
            <v>10660038.48</v>
          </cell>
          <cell r="J723">
            <v>0</v>
          </cell>
          <cell r="K723">
            <v>10660038.48</v>
          </cell>
        </row>
        <row r="724">
          <cell r="C724" t="str">
            <v xml:space="preserve">            CGST INPUT  2.5 % RCM                                                                               </v>
          </cell>
          <cell r="D724">
            <v>37</v>
          </cell>
          <cell r="F724">
            <v>12155.6</v>
          </cell>
          <cell r="H724">
            <v>12192.6</v>
          </cell>
          <cell r="J724">
            <v>-12192.6</v>
          </cell>
          <cell r="K724">
            <v>-12192.6</v>
          </cell>
        </row>
        <row r="725">
          <cell r="C725" t="str">
            <v xml:space="preserve">            CGST INPUT 14%                                                                                      </v>
          </cell>
          <cell r="F725">
            <v>1696.58</v>
          </cell>
          <cell r="H725">
            <v>1696.58</v>
          </cell>
          <cell r="J725">
            <v>-1696.58</v>
          </cell>
          <cell r="K725">
            <v>-1696.58</v>
          </cell>
        </row>
        <row r="726">
          <cell r="C726" t="str">
            <v xml:space="preserve">            CGST INPUT 2.5%                                                                                     </v>
          </cell>
          <cell r="E726">
            <v>37</v>
          </cell>
          <cell r="F726">
            <v>339822.55</v>
          </cell>
          <cell r="G726">
            <v>58103.16</v>
          </cell>
          <cell r="H726">
            <v>281682.39</v>
          </cell>
          <cell r="J726">
            <v>-281682.39</v>
          </cell>
          <cell r="K726">
            <v>-281682.39</v>
          </cell>
        </row>
        <row r="727">
          <cell r="C727" t="str">
            <v xml:space="preserve">            CGST INPUT 6%                                                                                       </v>
          </cell>
          <cell r="F727">
            <v>366666.15</v>
          </cell>
          <cell r="G727">
            <v>15.3</v>
          </cell>
          <cell r="H727">
            <v>366650.85</v>
          </cell>
          <cell r="J727">
            <v>-366650.85</v>
          </cell>
          <cell r="K727">
            <v>-366650.85</v>
          </cell>
        </row>
        <row r="728">
          <cell r="C728" t="str">
            <v xml:space="preserve">            CGST INPUT 9%                                                                                       </v>
          </cell>
          <cell r="F728">
            <v>1899886.73</v>
          </cell>
          <cell r="G728">
            <v>935.5</v>
          </cell>
          <cell r="H728">
            <v>1898951.23</v>
          </cell>
          <cell r="J728">
            <v>-1898951.23</v>
          </cell>
          <cell r="K728">
            <v>-1898951.23</v>
          </cell>
        </row>
        <row r="729">
          <cell r="C729" t="str">
            <v xml:space="preserve">            CGST INPUT 9% - WB                                                                                  </v>
          </cell>
          <cell r="F729">
            <v>41937.550000000003</v>
          </cell>
          <cell r="H729">
            <v>41937.550000000003</v>
          </cell>
          <cell r="J729">
            <v>-41937.550000000003</v>
          </cell>
          <cell r="K729">
            <v>-41937.550000000003</v>
          </cell>
        </row>
        <row r="730">
          <cell r="C730" t="str">
            <v xml:space="preserve">            CGST INPUT 9% RCM                                                                                   </v>
          </cell>
          <cell r="F730">
            <v>107782.9</v>
          </cell>
          <cell r="G730">
            <v>1322</v>
          </cell>
          <cell r="H730">
            <v>106460.9</v>
          </cell>
          <cell r="J730">
            <v>-106460.9</v>
          </cell>
          <cell r="K730">
            <v>-106460.9</v>
          </cell>
        </row>
        <row r="731">
          <cell r="C731" t="str">
            <v xml:space="preserve">            CGST OUTPUT 2.5%                                                                                    </v>
          </cell>
          <cell r="D731">
            <v>37</v>
          </cell>
          <cell r="F731">
            <v>71542.31</v>
          </cell>
          <cell r="G731">
            <v>849874.23</v>
          </cell>
          <cell r="I731">
            <v>778294.92</v>
          </cell>
          <cell r="J731">
            <v>0</v>
          </cell>
          <cell r="K731">
            <v>778294.92</v>
          </cell>
        </row>
        <row r="732">
          <cell r="C732" t="str">
            <v xml:space="preserve">            CGST OUTPUT 2.5% RCM                                                                                </v>
          </cell>
          <cell r="E732">
            <v>37</v>
          </cell>
          <cell r="F732">
            <v>238.7</v>
          </cell>
          <cell r="G732">
            <v>12394.3</v>
          </cell>
          <cell r="I732">
            <v>12192.6</v>
          </cell>
          <cell r="J732">
            <v>0</v>
          </cell>
          <cell r="K732">
            <v>12192.6</v>
          </cell>
        </row>
        <row r="733">
          <cell r="C733" t="str">
            <v xml:space="preserve">            CGST OUTPUT 6%                                                                                      </v>
          </cell>
          <cell r="F733">
            <v>256906.33</v>
          </cell>
          <cell r="G733">
            <v>1229260.6599999999</v>
          </cell>
          <cell r="I733">
            <v>972354.33</v>
          </cell>
          <cell r="J733">
            <v>0</v>
          </cell>
          <cell r="K733">
            <v>972354.33</v>
          </cell>
        </row>
        <row r="734">
          <cell r="C734" t="str">
            <v xml:space="preserve">            CGST OUTPUT 9%                                                                                      </v>
          </cell>
          <cell r="G734">
            <v>3338.36</v>
          </cell>
          <cell r="I734">
            <v>3338.36</v>
          </cell>
          <cell r="J734">
            <v>0</v>
          </cell>
          <cell r="K734">
            <v>3338.36</v>
          </cell>
        </row>
        <row r="735">
          <cell r="C735" t="str">
            <v xml:space="preserve">            CGST OUTPUT 9% RCM                                                                                  </v>
          </cell>
          <cell r="G735">
            <v>106460.9</v>
          </cell>
          <cell r="I735">
            <v>106460.9</v>
          </cell>
          <cell r="J735">
            <v>0</v>
          </cell>
          <cell r="K735">
            <v>106460.9</v>
          </cell>
        </row>
        <row r="736">
          <cell r="C736" t="str">
            <v xml:space="preserve">            ESI EMPLOYEE CONTRIBUTION                                                                           </v>
          </cell>
          <cell r="F736">
            <v>738744.75</v>
          </cell>
          <cell r="G736">
            <v>388219</v>
          </cell>
          <cell r="H736">
            <v>350525.75</v>
          </cell>
          <cell r="J736">
            <v>-350525.75</v>
          </cell>
          <cell r="K736">
            <v>-350525.75</v>
          </cell>
        </row>
        <row r="737">
          <cell r="C737" t="str">
            <v xml:space="preserve">            ESI PAYABLE                                                                                         </v>
          </cell>
          <cell r="E737">
            <v>2032949</v>
          </cell>
          <cell r="F737">
            <v>2817004</v>
          </cell>
          <cell r="G737">
            <v>1989610</v>
          </cell>
          <cell r="I737">
            <v>1205555</v>
          </cell>
          <cell r="J737">
            <v>0</v>
          </cell>
          <cell r="K737">
            <v>1205555</v>
          </cell>
        </row>
        <row r="738">
          <cell r="C738" t="str">
            <v xml:space="preserve">            GST TAX PAYABLE                                                                                     </v>
          </cell>
          <cell r="D738">
            <v>4136579.3</v>
          </cell>
          <cell r="F738">
            <v>4655644</v>
          </cell>
          <cell r="H738">
            <v>8792223.3000000007</v>
          </cell>
          <cell r="J738">
            <v>-8792223.3000000007</v>
          </cell>
          <cell r="K738">
            <v>-8792223.3000000007</v>
          </cell>
        </row>
        <row r="739">
          <cell r="C739" t="str">
            <v xml:space="preserve">            GST TAX PAYABLE ( KARNATAKA)                                                                        </v>
          </cell>
          <cell r="D739">
            <v>861306.81</v>
          </cell>
          <cell r="F739">
            <v>61345</v>
          </cell>
          <cell r="H739">
            <v>922651.81</v>
          </cell>
          <cell r="J739">
            <v>-922651.81</v>
          </cell>
          <cell r="K739">
            <v>-922651.81</v>
          </cell>
        </row>
        <row r="740">
          <cell r="C740" t="str">
            <v xml:space="preserve">            GST TAX PAYABLE ( SILLIGURI)                                                                        </v>
          </cell>
          <cell r="D740">
            <v>218121.48</v>
          </cell>
          <cell r="H740">
            <v>218121.48</v>
          </cell>
          <cell r="J740">
            <v>-218121.48</v>
          </cell>
          <cell r="K740">
            <v>-218121.48</v>
          </cell>
        </row>
        <row r="741">
          <cell r="C741" t="str">
            <v xml:space="preserve">            GST TCS (E-COMMERCE)                                                                                </v>
          </cell>
          <cell r="D741">
            <v>181575</v>
          </cell>
          <cell r="H741">
            <v>181575</v>
          </cell>
          <cell r="J741">
            <v>-181575</v>
          </cell>
          <cell r="K741">
            <v>-181575</v>
          </cell>
        </row>
        <row r="742">
          <cell r="C742" t="str">
            <v xml:space="preserve">            IGST INPUT 12%                                                                                      </v>
          </cell>
          <cell r="F742">
            <v>1333043.96</v>
          </cell>
          <cell r="G742">
            <v>12334.12</v>
          </cell>
          <cell r="H742">
            <v>1320709.8400000001</v>
          </cell>
          <cell r="J742">
            <v>-1320709.8400000001</v>
          </cell>
          <cell r="K742">
            <v>-1320709.8400000001</v>
          </cell>
        </row>
        <row r="743">
          <cell r="C743" t="str">
            <v xml:space="preserve">            IGST INPUT 12% IMPORTS                                                                              </v>
          </cell>
          <cell r="F743">
            <v>112916.72</v>
          </cell>
          <cell r="H743">
            <v>112916.72</v>
          </cell>
          <cell r="J743">
            <v>-112916.72</v>
          </cell>
          <cell r="K743">
            <v>-112916.72</v>
          </cell>
        </row>
        <row r="744">
          <cell r="C744" t="str">
            <v xml:space="preserve">            IGST INPUT 12% IMPORTS (NEW)                                                                        </v>
          </cell>
          <cell r="F744">
            <v>13061</v>
          </cell>
          <cell r="H744">
            <v>13061</v>
          </cell>
          <cell r="J744">
            <v>-13061</v>
          </cell>
          <cell r="K744">
            <v>-13061</v>
          </cell>
        </row>
        <row r="745">
          <cell r="C745" t="str">
            <v xml:space="preserve">            IGST INPUT 18%                                                                                      </v>
          </cell>
          <cell r="F745">
            <v>511812.64</v>
          </cell>
          <cell r="G745">
            <v>2342.5</v>
          </cell>
          <cell r="H745">
            <v>509470.14</v>
          </cell>
          <cell r="J745">
            <v>-509470.14</v>
          </cell>
          <cell r="K745">
            <v>-509470.14</v>
          </cell>
        </row>
        <row r="746">
          <cell r="C746" t="str">
            <v xml:space="preserve">            IGST INPUT 5%                                                                                       </v>
          </cell>
          <cell r="F746">
            <v>3793829.53</v>
          </cell>
          <cell r="G746">
            <v>81198.62</v>
          </cell>
          <cell r="H746">
            <v>3712630.91</v>
          </cell>
          <cell r="J746">
            <v>-3712630.91</v>
          </cell>
          <cell r="K746">
            <v>-3712630.91</v>
          </cell>
        </row>
        <row r="747">
          <cell r="C747" t="str">
            <v xml:space="preserve">            IGST INPUT 5% RCM                                                                                   </v>
          </cell>
          <cell r="F747">
            <v>1600</v>
          </cell>
          <cell r="H747">
            <v>1600</v>
          </cell>
          <cell r="J747">
            <v>-1600</v>
          </cell>
          <cell r="K747">
            <v>-1600</v>
          </cell>
        </row>
        <row r="748">
          <cell r="C748" t="str">
            <v xml:space="preserve">            IGST OUTPUT 12%</v>
          </cell>
          <cell r="F748">
            <v>1859073.34</v>
          </cell>
          <cell r="G748">
            <v>14840634.67</v>
          </cell>
          <cell r="I748">
            <v>12981561.33</v>
          </cell>
          <cell r="J748">
            <v>0</v>
          </cell>
          <cell r="K748">
            <v>12981561.33</v>
          </cell>
        </row>
        <row r="749">
          <cell r="C749" t="str">
            <v xml:space="preserve">            IGST OUTPUT 18%                                                                                     </v>
          </cell>
          <cell r="F749">
            <v>28076.400000000001</v>
          </cell>
          <cell r="G749">
            <v>174263.17</v>
          </cell>
          <cell r="I749">
            <v>146186.76999999999</v>
          </cell>
          <cell r="J749">
            <v>0</v>
          </cell>
          <cell r="K749">
            <v>146186.76999999999</v>
          </cell>
        </row>
        <row r="750">
          <cell r="C750" t="str">
            <v xml:space="preserve">            IGST OUTPUT 5%</v>
          </cell>
          <cell r="F750">
            <v>489480.76</v>
          </cell>
          <cell r="G750">
            <v>5045819.55</v>
          </cell>
          <cell r="I750">
            <v>4556338.79</v>
          </cell>
          <cell r="J750">
            <v>0</v>
          </cell>
          <cell r="K750">
            <v>4556338.79</v>
          </cell>
        </row>
        <row r="751">
          <cell r="C751" t="str">
            <v xml:space="preserve">            IGST OUTPUT 5% RCM                                                                                  </v>
          </cell>
          <cell r="G751">
            <v>1600</v>
          </cell>
          <cell r="I751">
            <v>1600</v>
          </cell>
          <cell r="J751">
            <v>0</v>
          </cell>
          <cell r="K751">
            <v>1600</v>
          </cell>
        </row>
        <row r="752">
          <cell r="C752" t="str">
            <v xml:space="preserve">            PF EMPLOYEE CONTRIBUTION                                                                            </v>
          </cell>
          <cell r="F752">
            <v>5096910.5</v>
          </cell>
          <cell r="G752">
            <v>5026091</v>
          </cell>
          <cell r="H752">
            <v>70819.5</v>
          </cell>
          <cell r="J752">
            <v>-70819.5</v>
          </cell>
          <cell r="K752">
            <v>-70819.5</v>
          </cell>
        </row>
        <row r="753">
          <cell r="C753" t="str">
            <v xml:space="preserve">            PF PAYABLE A/C                                                                                      </v>
          </cell>
          <cell r="E753">
            <v>7734725</v>
          </cell>
          <cell r="F753">
            <v>10244396</v>
          </cell>
          <cell r="G753">
            <v>10487143.5</v>
          </cell>
          <cell r="I753">
            <v>7977472.5</v>
          </cell>
          <cell r="J753">
            <v>0</v>
          </cell>
          <cell r="K753">
            <v>7977472.5</v>
          </cell>
        </row>
        <row r="754">
          <cell r="C754" t="str">
            <v xml:space="preserve">            PROFESSIONAL TAX ON EMPLOYMENT( RC 338136859)                                                       </v>
          </cell>
          <cell r="E754">
            <v>11200</v>
          </cell>
          <cell r="F754">
            <v>91400</v>
          </cell>
          <cell r="G754">
            <v>92600</v>
          </cell>
          <cell r="I754">
            <v>12400</v>
          </cell>
          <cell r="J754">
            <v>0</v>
          </cell>
          <cell r="K754">
            <v>12400</v>
          </cell>
        </row>
        <row r="755">
          <cell r="C755" t="str">
            <v xml:space="preserve">            SGST INPUT  9% - WB                                                                                 </v>
          </cell>
          <cell r="F755">
            <v>41937.550000000003</v>
          </cell>
          <cell r="H755">
            <v>41937.550000000003</v>
          </cell>
          <cell r="J755">
            <v>-41937.550000000003</v>
          </cell>
          <cell r="K755">
            <v>-41937.550000000003</v>
          </cell>
        </row>
        <row r="756">
          <cell r="C756" t="str">
            <v xml:space="preserve">            SGST INPUT 14%                                                                                      </v>
          </cell>
          <cell r="F756">
            <v>1696.58</v>
          </cell>
          <cell r="H756">
            <v>1696.58</v>
          </cell>
          <cell r="J756">
            <v>-1696.58</v>
          </cell>
          <cell r="K756">
            <v>-1696.58</v>
          </cell>
        </row>
        <row r="757">
          <cell r="C757" t="str">
            <v xml:space="preserve">            SGST INPUT 2.5 % RCM                                                                                </v>
          </cell>
          <cell r="D757">
            <v>37</v>
          </cell>
          <cell r="F757">
            <v>12394.3</v>
          </cell>
          <cell r="G757">
            <v>1373</v>
          </cell>
          <cell r="H757">
            <v>11058.3</v>
          </cell>
          <cell r="J757">
            <v>-11058.3</v>
          </cell>
          <cell r="K757">
            <v>-11058.3</v>
          </cell>
        </row>
        <row r="758">
          <cell r="C758" t="str">
            <v xml:space="preserve">            SGST INPUT 2.5%                                                                                     </v>
          </cell>
          <cell r="E758">
            <v>37</v>
          </cell>
          <cell r="F758">
            <v>339822.55</v>
          </cell>
          <cell r="G758">
            <v>58103.16</v>
          </cell>
          <cell r="H758">
            <v>281682.39</v>
          </cell>
          <cell r="J758">
            <v>-281682.39</v>
          </cell>
          <cell r="K758">
            <v>-281682.39</v>
          </cell>
        </row>
        <row r="759">
          <cell r="C759" t="str">
            <v xml:space="preserve">            SGST INPUT 6%                                                                                       </v>
          </cell>
          <cell r="F759">
            <v>366666.15</v>
          </cell>
          <cell r="G759">
            <v>15.3</v>
          </cell>
          <cell r="H759">
            <v>366650.85</v>
          </cell>
          <cell r="J759">
            <v>-366650.85</v>
          </cell>
          <cell r="K759">
            <v>-366650.85</v>
          </cell>
        </row>
        <row r="760">
          <cell r="C760" t="str">
            <v xml:space="preserve">            SGST INPUT 9%                                                                                       </v>
          </cell>
          <cell r="F760">
            <v>1901598.66</v>
          </cell>
          <cell r="G760">
            <v>935.5</v>
          </cell>
          <cell r="H760">
            <v>1900663.16</v>
          </cell>
          <cell r="J760">
            <v>-1900663.16</v>
          </cell>
          <cell r="K760">
            <v>-1900663.16</v>
          </cell>
        </row>
        <row r="761">
          <cell r="C761" t="str">
            <v xml:space="preserve">            SGST INPUT 9% RCM                                                                                   </v>
          </cell>
          <cell r="F761">
            <v>107363.9</v>
          </cell>
          <cell r="G761">
            <v>3778</v>
          </cell>
          <cell r="H761">
            <v>103585.9</v>
          </cell>
          <cell r="J761">
            <v>-103585.9</v>
          </cell>
          <cell r="K761">
            <v>-103585.9</v>
          </cell>
        </row>
        <row r="762">
          <cell r="C762" t="str">
            <v xml:space="preserve">            SGST OUTPUT 2.5%                                                                                    </v>
          </cell>
          <cell r="D762">
            <v>37</v>
          </cell>
          <cell r="F762">
            <v>71542.31</v>
          </cell>
          <cell r="G762">
            <v>849874.23</v>
          </cell>
          <cell r="I762">
            <v>778294.92</v>
          </cell>
          <cell r="J762">
            <v>0</v>
          </cell>
          <cell r="K762">
            <v>778294.92</v>
          </cell>
        </row>
        <row r="763">
          <cell r="C763" t="str">
            <v xml:space="preserve">            SGST OUTPUT 2.5%  RCM                                                                               </v>
          </cell>
          <cell r="E763">
            <v>37</v>
          </cell>
          <cell r="G763">
            <v>11021.3</v>
          </cell>
          <cell r="I763">
            <v>11058.3</v>
          </cell>
          <cell r="J763">
            <v>0</v>
          </cell>
          <cell r="K763">
            <v>11058.3</v>
          </cell>
        </row>
        <row r="764">
          <cell r="C764" t="str">
            <v xml:space="preserve">            SGST OUTPUT 6%                                                                                      </v>
          </cell>
          <cell r="F764">
            <v>256906.33</v>
          </cell>
          <cell r="G764">
            <v>1229260.6599999999</v>
          </cell>
          <cell r="I764">
            <v>972354.33</v>
          </cell>
          <cell r="J764">
            <v>0</v>
          </cell>
          <cell r="K764">
            <v>972354.33</v>
          </cell>
        </row>
        <row r="765">
          <cell r="C765" t="str">
            <v xml:space="preserve">            SGST OUTPUT 9%                                                                                      </v>
          </cell>
          <cell r="G765">
            <v>3338.36</v>
          </cell>
          <cell r="I765">
            <v>3338.36</v>
          </cell>
          <cell r="J765">
            <v>0</v>
          </cell>
          <cell r="K765">
            <v>3338.36</v>
          </cell>
        </row>
        <row r="766">
          <cell r="C766" t="str">
            <v xml:space="preserve">            SGST OUTPUT 9%  RCM                                                                                 </v>
          </cell>
          <cell r="F766">
            <v>419</v>
          </cell>
          <cell r="G766">
            <v>104004.9</v>
          </cell>
          <cell r="I766">
            <v>103585.9</v>
          </cell>
          <cell r="J766">
            <v>0</v>
          </cell>
          <cell r="K766">
            <v>103585.9</v>
          </cell>
        </row>
        <row r="767">
          <cell r="C767" t="str">
            <v xml:space="preserve">            TDS-194A@10% INTEREST                                                                               </v>
          </cell>
          <cell r="E767">
            <v>538751.32999999996</v>
          </cell>
          <cell r="F767">
            <v>538752</v>
          </cell>
          <cell r="G767">
            <v>28266</v>
          </cell>
          <cell r="I767">
            <v>28265.33</v>
          </cell>
          <cell r="J767">
            <v>0</v>
          </cell>
          <cell r="K767">
            <v>28265.33</v>
          </cell>
        </row>
        <row r="768">
          <cell r="C768" t="str">
            <v xml:space="preserve">            TDS-194C@1% - WORKS CONTRACT                                                                        </v>
          </cell>
          <cell r="E768">
            <v>62735.45</v>
          </cell>
          <cell r="F768">
            <v>62736</v>
          </cell>
          <cell r="G768">
            <v>53272.2</v>
          </cell>
          <cell r="I768">
            <v>53271.65</v>
          </cell>
          <cell r="J768">
            <v>0</v>
          </cell>
          <cell r="K768">
            <v>53271.65</v>
          </cell>
        </row>
        <row r="769">
          <cell r="C769" t="str">
            <v xml:space="preserve">            TDS-194C@2% - WORKS CONTRACT                                                                        </v>
          </cell>
          <cell r="E769">
            <v>166640.06</v>
          </cell>
          <cell r="F769">
            <v>166640</v>
          </cell>
          <cell r="G769">
            <v>195350.67</v>
          </cell>
          <cell r="I769">
            <v>195350.73</v>
          </cell>
          <cell r="J769">
            <v>0</v>
          </cell>
          <cell r="K769">
            <v>195350.73</v>
          </cell>
        </row>
        <row r="770">
          <cell r="C770" t="str">
            <v xml:space="preserve">            TDS-194H@5% COMMISSION /BROKERAGE                                                                   </v>
          </cell>
          <cell r="E770">
            <v>342829.25</v>
          </cell>
          <cell r="F770">
            <v>342829</v>
          </cell>
          <cell r="G770">
            <v>109683</v>
          </cell>
          <cell r="I770">
            <v>109683.25</v>
          </cell>
          <cell r="J770">
            <v>0</v>
          </cell>
          <cell r="K770">
            <v>109683.25</v>
          </cell>
        </row>
        <row r="771">
          <cell r="C771" t="str">
            <v xml:space="preserve">            TDS-194I@10% - RENT LAND&amp;BUILDINGS/FURNITURE&amp;FIXTURE                                                </v>
          </cell>
          <cell r="E771">
            <v>421051.8</v>
          </cell>
          <cell r="F771">
            <v>421052</v>
          </cell>
          <cell r="G771">
            <v>715331.42</v>
          </cell>
          <cell r="I771">
            <v>715331.22</v>
          </cell>
          <cell r="J771">
            <v>0</v>
          </cell>
          <cell r="K771">
            <v>715331.22</v>
          </cell>
        </row>
        <row r="772">
          <cell r="C772" t="str">
            <v xml:space="preserve">            TDS-194J@10% - FEES / ROYALTY (OTHERS)                                                              </v>
          </cell>
          <cell r="E772">
            <v>215893</v>
          </cell>
          <cell r="F772">
            <v>236052</v>
          </cell>
          <cell r="G772">
            <v>222249.3</v>
          </cell>
          <cell r="I772">
            <v>202090.3</v>
          </cell>
          <cell r="J772">
            <v>0</v>
          </cell>
          <cell r="K772">
            <v>202090.3</v>
          </cell>
        </row>
        <row r="773">
          <cell r="C773" t="str">
            <v xml:space="preserve">            TDS-194J@2% -FEES FOR TECHNICAL SERVICES / ROYALTY (CINEMATOGRAPHIC FILMS)                          </v>
          </cell>
          <cell r="E773">
            <v>7908</v>
          </cell>
          <cell r="G773">
            <v>7908</v>
          </cell>
          <cell r="I773">
            <v>15816</v>
          </cell>
          <cell r="J773">
            <v>0</v>
          </cell>
          <cell r="K773">
            <v>15816</v>
          </cell>
        </row>
        <row r="774">
          <cell r="C774" t="str">
            <v xml:space="preserve">            TDS-194Q@0.1% - PURCHASE OF GOODS                                                                   </v>
          </cell>
          <cell r="E774">
            <v>20724</v>
          </cell>
          <cell r="F774">
            <v>20796</v>
          </cell>
          <cell r="G774">
            <v>60066.97</v>
          </cell>
          <cell r="I774">
            <v>59994.97</v>
          </cell>
          <cell r="J774">
            <v>0</v>
          </cell>
          <cell r="K774">
            <v>59994.97</v>
          </cell>
        </row>
        <row r="775">
          <cell r="C775" t="str">
            <v xml:space="preserve">            TDS-92B-NON GOVT EMPLOYEE                                                                           </v>
          </cell>
          <cell r="E775">
            <v>153360</v>
          </cell>
          <cell r="F775">
            <v>153360</v>
          </cell>
          <cell r="G775">
            <v>281000</v>
          </cell>
          <cell r="I775">
            <v>281000</v>
          </cell>
          <cell r="J775">
            <v>0</v>
          </cell>
          <cell r="K775">
            <v>281000</v>
          </cell>
        </row>
        <row r="776">
          <cell r="C776" t="str">
            <v xml:space="preserve">    OTHER LIABILITY</v>
          </cell>
          <cell r="E776">
            <v>2804859</v>
          </cell>
          <cell r="F776">
            <v>78307</v>
          </cell>
          <cell r="G776">
            <v>64147</v>
          </cell>
          <cell r="I776">
            <v>2790699</v>
          </cell>
          <cell r="J776">
            <v>0</v>
          </cell>
          <cell r="K776">
            <v>2790699</v>
          </cell>
        </row>
        <row r="777">
          <cell r="C777" t="str">
            <v xml:space="preserve">        SECURITY DEPOSIT RECD</v>
          </cell>
          <cell r="E777">
            <v>2800000</v>
          </cell>
          <cell r="I777">
            <v>2800000</v>
          </cell>
          <cell r="J777">
            <v>0</v>
          </cell>
          <cell r="K777">
            <v>2800000</v>
          </cell>
        </row>
        <row r="778">
          <cell r="C778" t="str">
            <v xml:space="preserve">            A R CLOTHING CO- SECURITY DEPOSIT                                                                   </v>
          </cell>
          <cell r="E778">
            <v>500000</v>
          </cell>
          <cell r="I778">
            <v>500000</v>
          </cell>
          <cell r="J778">
            <v>0</v>
          </cell>
          <cell r="K778">
            <v>500000</v>
          </cell>
        </row>
        <row r="779">
          <cell r="C779" t="str">
            <v xml:space="preserve">            KS SELECTIONS PRIVATE LIMITED - SECURITY DEPOSITS                                                   </v>
          </cell>
          <cell r="E779">
            <v>500000</v>
          </cell>
          <cell r="I779">
            <v>500000</v>
          </cell>
          <cell r="J779">
            <v>0</v>
          </cell>
          <cell r="K779">
            <v>500000</v>
          </cell>
        </row>
        <row r="780">
          <cell r="C780" t="str">
            <v xml:space="preserve">            KUMAR CLOTHING CO - SECURITY DEPOSIT -                                                              </v>
          </cell>
          <cell r="E780">
            <v>1100000</v>
          </cell>
          <cell r="I780">
            <v>1100000</v>
          </cell>
          <cell r="J780">
            <v>0</v>
          </cell>
          <cell r="K780">
            <v>1100000</v>
          </cell>
        </row>
        <row r="781">
          <cell r="C781" t="str">
            <v xml:space="preserve">            PANCHAJANYA FASHIONS PVT LTD - SECURITY DEPOSIT                                                     </v>
          </cell>
          <cell r="E781">
            <v>200000</v>
          </cell>
          <cell r="I781">
            <v>200000</v>
          </cell>
          <cell r="J781">
            <v>0</v>
          </cell>
          <cell r="K781">
            <v>200000</v>
          </cell>
        </row>
        <row r="782">
          <cell r="C782" t="str">
            <v xml:space="preserve">            WARDROBE (JMD CREATIONS)- SECURITY DEPOSIT                                                          </v>
          </cell>
          <cell r="E782">
            <v>500000</v>
          </cell>
          <cell r="I782">
            <v>500000</v>
          </cell>
          <cell r="J782">
            <v>0</v>
          </cell>
          <cell r="K782">
            <v>500000</v>
          </cell>
        </row>
        <row r="783">
          <cell r="C783" t="str">
            <v xml:space="preserve">        UNITED INDIA INSURANCE COMPANY LIMITED -BANAGLORE</v>
          </cell>
          <cell r="E783">
            <v>4859</v>
          </cell>
          <cell r="F783">
            <v>78307</v>
          </cell>
          <cell r="G783">
            <v>64147</v>
          </cell>
          <cell r="H783">
            <v>9301</v>
          </cell>
          <cell r="J783">
            <v>-9301</v>
          </cell>
          <cell r="K783">
            <v>-9301</v>
          </cell>
        </row>
        <row r="784">
          <cell r="C784" t="str">
            <v xml:space="preserve">    SUNDRY CREDITORS</v>
          </cell>
          <cell r="E784">
            <v>94030545.640000001</v>
          </cell>
          <cell r="F784">
            <v>148675410.05000001</v>
          </cell>
          <cell r="G784">
            <v>148172375.25</v>
          </cell>
          <cell r="I784">
            <v>93527510.840000004</v>
          </cell>
          <cell r="J784">
            <v>0</v>
          </cell>
          <cell r="K784">
            <v>93527510.840000004</v>
          </cell>
        </row>
        <row r="785">
          <cell r="C785" t="str">
            <v xml:space="preserve">        CONSUMABLES</v>
          </cell>
          <cell r="E785">
            <v>821489.26</v>
          </cell>
          <cell r="F785">
            <v>587699.76</v>
          </cell>
          <cell r="G785">
            <v>427221.4</v>
          </cell>
          <cell r="I785">
            <v>661010.9</v>
          </cell>
          <cell r="J785">
            <v>0</v>
          </cell>
          <cell r="K785">
            <v>661010.9</v>
          </cell>
        </row>
        <row r="786">
          <cell r="C786" t="str">
            <v xml:space="preserve">            CONSUMBALES</v>
          </cell>
          <cell r="E786">
            <v>821489.26</v>
          </cell>
          <cell r="F786">
            <v>587699.76</v>
          </cell>
          <cell r="G786">
            <v>427221.4</v>
          </cell>
          <cell r="I786">
            <v>661010.9</v>
          </cell>
          <cell r="J786">
            <v>0</v>
          </cell>
          <cell r="K786">
            <v>661010.9</v>
          </cell>
        </row>
        <row r="787">
          <cell r="C787" t="str">
            <v xml:space="preserve">                HANUMAN CHEMICALS             -BANGALORE</v>
          </cell>
          <cell r="E787">
            <v>192772.26</v>
          </cell>
          <cell r="F787">
            <v>131550.76</v>
          </cell>
          <cell r="G787">
            <v>120826.84</v>
          </cell>
          <cell r="I787">
            <v>182048.34</v>
          </cell>
          <cell r="J787">
            <v>0</v>
          </cell>
          <cell r="K787">
            <v>182048.34</v>
          </cell>
        </row>
        <row r="788">
          <cell r="C788" t="str">
            <v xml:space="preserve">                NEEDLES  MARKETING (P) LTD    -BANGALORE</v>
          </cell>
          <cell r="E788">
            <v>578877</v>
          </cell>
          <cell r="F788">
            <v>456149</v>
          </cell>
          <cell r="G788">
            <v>291644.56</v>
          </cell>
          <cell r="I788">
            <v>414372.56</v>
          </cell>
          <cell r="J788">
            <v>0</v>
          </cell>
          <cell r="K788">
            <v>414372.56</v>
          </cell>
        </row>
        <row r="789">
          <cell r="C789" t="str">
            <v xml:space="preserve">                SUNSHINE GARMENT FINISHING EQUIPMEN -BANGALORE</v>
          </cell>
          <cell r="E789">
            <v>36344</v>
          </cell>
          <cell r="G789">
            <v>14750</v>
          </cell>
          <cell r="I789">
            <v>51094</v>
          </cell>
          <cell r="J789">
            <v>0</v>
          </cell>
          <cell r="K789">
            <v>51094</v>
          </cell>
        </row>
        <row r="790">
          <cell r="C790" t="str">
            <v xml:space="preserve">                YASH INTERNATIONAL            -BANAGLORE</v>
          </cell>
          <cell r="E790">
            <v>13496</v>
          </cell>
          <cell r="I790">
            <v>13496</v>
          </cell>
          <cell r="J790">
            <v>0</v>
          </cell>
          <cell r="K790">
            <v>13496</v>
          </cell>
        </row>
        <row r="791">
          <cell r="C791" t="str">
            <v xml:space="preserve">        EXPENSE</v>
          </cell>
          <cell r="E791">
            <v>20576356.460000001</v>
          </cell>
          <cell r="F791">
            <v>46473932.210000001</v>
          </cell>
          <cell r="G791">
            <v>45764382.159999996</v>
          </cell>
          <cell r="I791">
            <v>19866806.41</v>
          </cell>
          <cell r="J791">
            <v>0</v>
          </cell>
          <cell r="K791">
            <v>19866806.41</v>
          </cell>
        </row>
        <row r="792">
          <cell r="C792" t="str">
            <v xml:space="preserve">            OTHER EXPENSE</v>
          </cell>
          <cell r="E792">
            <v>2523001.6800000002</v>
          </cell>
          <cell r="F792">
            <v>5017192.62</v>
          </cell>
          <cell r="G792">
            <v>3518163.64</v>
          </cell>
          <cell r="I792">
            <v>1023972.7</v>
          </cell>
          <cell r="J792">
            <v>0</v>
          </cell>
          <cell r="K792">
            <v>1023972.7</v>
          </cell>
        </row>
        <row r="793">
          <cell r="C793" t="str">
            <v xml:space="preserve">                A R KOLOR KRAFT               -BANGALORE</v>
          </cell>
          <cell r="E793">
            <v>13230</v>
          </cell>
          <cell r="I793">
            <v>13230</v>
          </cell>
          <cell r="J793">
            <v>0</v>
          </cell>
          <cell r="K793">
            <v>13230</v>
          </cell>
        </row>
        <row r="794">
          <cell r="C794" t="str">
            <v xml:space="preserve">                AD WAVE CREATIONS             -BANAGLORE</v>
          </cell>
          <cell r="E794">
            <v>1194.76</v>
          </cell>
          <cell r="I794">
            <v>1194.76</v>
          </cell>
          <cell r="J794">
            <v>0</v>
          </cell>
          <cell r="K794">
            <v>1194.76</v>
          </cell>
        </row>
        <row r="795">
          <cell r="C795" t="str">
            <v xml:space="preserve">                ADECCO INDIA PVT LTD          -BANGALORE</v>
          </cell>
          <cell r="E795">
            <v>0</v>
          </cell>
          <cell r="I795">
            <v>0</v>
          </cell>
          <cell r="J795">
            <v>0</v>
          </cell>
          <cell r="K795">
            <v>0</v>
          </cell>
        </row>
        <row r="796">
          <cell r="C796" t="str">
            <v xml:space="preserve">                AMERICAN EXPRESS 372293198281009 -BANGALORE</v>
          </cell>
          <cell r="E796">
            <v>667659.12</v>
          </cell>
          <cell r="F796">
            <v>1400043</v>
          </cell>
          <cell r="G796">
            <v>627668</v>
          </cell>
          <cell r="H796">
            <v>104715.88</v>
          </cell>
          <cell r="J796">
            <v>-104715.88</v>
          </cell>
          <cell r="K796">
            <v>-104715.88</v>
          </cell>
        </row>
        <row r="797">
          <cell r="C797" t="str">
            <v xml:space="preserve">                BINODH SHAH                                                                                         </v>
          </cell>
          <cell r="F797">
            <v>7890</v>
          </cell>
          <cell r="G797">
            <v>7890</v>
          </cell>
          <cell r="J797">
            <v>0</v>
          </cell>
          <cell r="K797">
            <v>0</v>
          </cell>
        </row>
        <row r="798">
          <cell r="C798" t="str">
            <v xml:space="preserve">                BSNL-(BHARAT SANCHAR NIGAM LIMITED) -BANGALORE</v>
          </cell>
          <cell r="F798">
            <v>26645</v>
          </cell>
          <cell r="G798">
            <v>26645</v>
          </cell>
          <cell r="J798">
            <v>0</v>
          </cell>
          <cell r="K798">
            <v>0</v>
          </cell>
        </row>
        <row r="799">
          <cell r="C799" t="str">
            <v xml:space="preserve">                PANDIT CARGO                  -BANGALORE</v>
          </cell>
          <cell r="E799">
            <v>60977.4</v>
          </cell>
          <cell r="F799">
            <v>145977</v>
          </cell>
          <cell r="G799">
            <v>109271</v>
          </cell>
          <cell r="I799">
            <v>24271.4</v>
          </cell>
          <cell r="J799">
            <v>0</v>
          </cell>
          <cell r="K799">
            <v>24271.4</v>
          </cell>
        </row>
        <row r="800">
          <cell r="C800" t="str">
            <v xml:space="preserve">                PAVAN ELECTRICALS             -BANGALORE</v>
          </cell>
          <cell r="E800">
            <v>34304.400000000001</v>
          </cell>
          <cell r="G800">
            <v>28792</v>
          </cell>
          <cell r="I800">
            <v>63096.4</v>
          </cell>
          <cell r="J800">
            <v>0</v>
          </cell>
          <cell r="K800">
            <v>63096.4</v>
          </cell>
        </row>
        <row r="801">
          <cell r="C801" t="str">
            <v xml:space="preserve">                QODE QUAY TECHNOLOGIES PRIVATE LIMITED -PUNE</v>
          </cell>
          <cell r="G801">
            <v>95580</v>
          </cell>
          <cell r="I801">
            <v>95580</v>
          </cell>
          <cell r="J801">
            <v>0</v>
          </cell>
          <cell r="K801">
            <v>95580</v>
          </cell>
        </row>
        <row r="802">
          <cell r="C802" t="str">
            <v xml:space="preserve">                RCPL LOGISTICS PVT  LTD       -BANAGLORE</v>
          </cell>
          <cell r="E802">
            <v>31506</v>
          </cell>
          <cell r="F802">
            <v>132194.4</v>
          </cell>
          <cell r="G802">
            <v>104296.4</v>
          </cell>
          <cell r="I802">
            <v>3608</v>
          </cell>
          <cell r="J802">
            <v>0</v>
          </cell>
          <cell r="K802">
            <v>3608</v>
          </cell>
        </row>
        <row r="803">
          <cell r="C803" t="str">
            <v xml:space="preserve">                S.L.R. ENTERPRISES            -BANGALORE</v>
          </cell>
          <cell r="F803">
            <v>125232.22</v>
          </cell>
          <cell r="G803">
            <v>228709</v>
          </cell>
          <cell r="I803">
            <v>103476.78</v>
          </cell>
          <cell r="J803">
            <v>0</v>
          </cell>
          <cell r="K803">
            <v>103476.78</v>
          </cell>
        </row>
        <row r="804">
          <cell r="C804" t="str">
            <v xml:space="preserve">                SAHANA LOGISTICS PVT LTD      -BANGALORE</v>
          </cell>
          <cell r="E804">
            <v>5364</v>
          </cell>
          <cell r="F804">
            <v>7503</v>
          </cell>
          <cell r="G804">
            <v>16253.24</v>
          </cell>
          <cell r="I804">
            <v>14114.24</v>
          </cell>
          <cell r="J804">
            <v>0</v>
          </cell>
          <cell r="K804">
            <v>14114.24</v>
          </cell>
        </row>
        <row r="805">
          <cell r="C805" t="str">
            <v xml:space="preserve">                SCB CREDIT CARD NO.4541-9823-3633-2454 (RDC) -BANGALORE</v>
          </cell>
          <cell r="F805">
            <v>1130754</v>
          </cell>
          <cell r="G805">
            <v>1130754</v>
          </cell>
          <cell r="J805">
            <v>0</v>
          </cell>
          <cell r="K805">
            <v>0</v>
          </cell>
        </row>
        <row r="806">
          <cell r="C806" t="str">
            <v xml:space="preserve">                SHAFEEQ AHMED - EXPENSES                                                                            </v>
          </cell>
          <cell r="F806">
            <v>45000</v>
          </cell>
          <cell r="H806">
            <v>45000</v>
          </cell>
          <cell r="J806">
            <v>-45000</v>
          </cell>
          <cell r="K806">
            <v>-45000</v>
          </cell>
        </row>
        <row r="807">
          <cell r="C807" t="str">
            <v xml:space="preserve">                SHARMA TRANSPORTS             -BANGALORE</v>
          </cell>
          <cell r="E807">
            <v>2370</v>
          </cell>
          <cell r="F807">
            <v>8311</v>
          </cell>
          <cell r="G807">
            <v>7400</v>
          </cell>
          <cell r="I807">
            <v>1459</v>
          </cell>
          <cell r="J807">
            <v>0</v>
          </cell>
          <cell r="K807">
            <v>1459</v>
          </cell>
        </row>
        <row r="808">
          <cell r="C808" t="str">
            <v xml:space="preserve">                SRE AMBAL GARMENTS            -TIRUPUR</v>
          </cell>
          <cell r="E808">
            <v>1133982</v>
          </cell>
          <cell r="F808">
            <v>1712611</v>
          </cell>
          <cell r="G808">
            <v>840541</v>
          </cell>
          <cell r="I808">
            <v>261912</v>
          </cell>
          <cell r="J808">
            <v>0</v>
          </cell>
          <cell r="K808">
            <v>261912</v>
          </cell>
        </row>
        <row r="809">
          <cell r="C809" t="str">
            <v xml:space="preserve">                SRI AMMAJEE ENTERPRISES       -BANGALORE</v>
          </cell>
          <cell r="F809">
            <v>19124</v>
          </cell>
          <cell r="G809">
            <v>23906.799999999999</v>
          </cell>
          <cell r="I809">
            <v>4782.8</v>
          </cell>
          <cell r="J809">
            <v>0</v>
          </cell>
          <cell r="K809">
            <v>4782.8</v>
          </cell>
        </row>
        <row r="810">
          <cell r="C810" t="str">
            <v xml:space="preserve">                SRI SRINIVASA ENTERPRISES     -BANGALORE</v>
          </cell>
          <cell r="E810">
            <v>566674</v>
          </cell>
          <cell r="I810">
            <v>566674</v>
          </cell>
          <cell r="J810">
            <v>0</v>
          </cell>
          <cell r="K810">
            <v>566674</v>
          </cell>
        </row>
        <row r="811">
          <cell r="C811" t="str">
            <v xml:space="preserve">                SUPER TRADE BULK CARGO        -TIRUPUR</v>
          </cell>
          <cell r="E811">
            <v>22861</v>
          </cell>
          <cell r="I811">
            <v>22861</v>
          </cell>
          <cell r="J811">
            <v>0</v>
          </cell>
          <cell r="K811">
            <v>22861</v>
          </cell>
        </row>
        <row r="812">
          <cell r="C812" t="str">
            <v xml:space="preserve">                SUPREME TRANSPORT SOLUTIONS  PVT  LTD -BANGALORE</v>
          </cell>
          <cell r="D812">
            <v>17121</v>
          </cell>
          <cell r="F812">
            <v>231068</v>
          </cell>
          <cell r="G812">
            <v>229722</v>
          </cell>
          <cell r="H812">
            <v>18467</v>
          </cell>
          <cell r="J812">
            <v>-18467</v>
          </cell>
          <cell r="K812">
            <v>-18467</v>
          </cell>
        </row>
        <row r="813">
          <cell r="C813" t="str">
            <v xml:space="preserve">                TUV SUD SOUTH ASIA PVT LTD    -BANGALORE</v>
          </cell>
          <cell r="F813">
            <v>24840</v>
          </cell>
          <cell r="G813">
            <v>40735.199999999997</v>
          </cell>
          <cell r="I813">
            <v>15895.2</v>
          </cell>
          <cell r="J813">
            <v>0</v>
          </cell>
          <cell r="K813">
            <v>15895.2</v>
          </cell>
        </row>
        <row r="814">
          <cell r="C814" t="str">
            <v xml:space="preserve">            A &amp; A GRAPHICS                                                                                      </v>
          </cell>
          <cell r="D814">
            <v>3000</v>
          </cell>
          <cell r="H814">
            <v>3000</v>
          </cell>
          <cell r="J814">
            <v>-3000</v>
          </cell>
          <cell r="K814">
            <v>-3000</v>
          </cell>
        </row>
        <row r="815">
          <cell r="C815" t="str">
            <v xml:space="preserve">            A.P. ENTERPRISES              -BANAGLORE</v>
          </cell>
          <cell r="E815">
            <v>171988</v>
          </cell>
          <cell r="F815">
            <v>95500</v>
          </cell>
          <cell r="I815">
            <v>76488</v>
          </cell>
          <cell r="J815">
            <v>0</v>
          </cell>
          <cell r="K815">
            <v>76488</v>
          </cell>
        </row>
        <row r="816">
          <cell r="C816" t="str">
            <v xml:space="preserve">            A.S. DYEING                   -BANGALORE</v>
          </cell>
          <cell r="E816">
            <v>6971</v>
          </cell>
          <cell r="F816">
            <v>22303</v>
          </cell>
          <cell r="G816">
            <v>15332.4</v>
          </cell>
          <cell r="I816">
            <v>0.4</v>
          </cell>
          <cell r="J816">
            <v>0</v>
          </cell>
          <cell r="K816">
            <v>0.4</v>
          </cell>
        </row>
        <row r="817">
          <cell r="C817" t="str">
            <v xml:space="preserve">            AARYAN COMFORTS (  MAA HOSPITALITY ) -BANAGLORE</v>
          </cell>
          <cell r="G817">
            <v>18000</v>
          </cell>
          <cell r="I817">
            <v>18000</v>
          </cell>
          <cell r="J817">
            <v>0</v>
          </cell>
          <cell r="K817">
            <v>18000</v>
          </cell>
        </row>
        <row r="818">
          <cell r="C818" t="str">
            <v xml:space="preserve">            ABS QE ASSURANCE SERVICES PRIVATE LIMITED -MUMBAI</v>
          </cell>
          <cell r="D818">
            <v>163860</v>
          </cell>
          <cell r="F818">
            <v>223560</v>
          </cell>
          <cell r="G818">
            <v>269322.84000000003</v>
          </cell>
          <cell r="H818">
            <v>118097.16</v>
          </cell>
          <cell r="J818">
            <v>-118097.16</v>
          </cell>
          <cell r="K818">
            <v>-118097.16</v>
          </cell>
        </row>
        <row r="819">
          <cell r="C819" t="str">
            <v xml:space="preserve">            ACC CLOTHING LLP              -BANAGLORE</v>
          </cell>
          <cell r="E819">
            <v>693</v>
          </cell>
          <cell r="F819">
            <v>68883</v>
          </cell>
          <cell r="G819">
            <v>151000</v>
          </cell>
          <cell r="I819">
            <v>82810</v>
          </cell>
          <cell r="J819">
            <v>0</v>
          </cell>
          <cell r="K819">
            <v>82810</v>
          </cell>
        </row>
        <row r="820">
          <cell r="C820" t="str">
            <v xml:space="preserve">            ADISHWAR INDIA LIMITED                                                                              </v>
          </cell>
          <cell r="E820">
            <v>1079.05</v>
          </cell>
          <cell r="I820">
            <v>1079.05</v>
          </cell>
          <cell r="J820">
            <v>0</v>
          </cell>
          <cell r="K820">
            <v>1079.05</v>
          </cell>
        </row>
        <row r="821">
          <cell r="C821" t="str">
            <v xml:space="preserve">            AIRTEL-(BHARTI  AIRTEL  LTD)  -BANGALORE</v>
          </cell>
          <cell r="F821">
            <v>40064.65</v>
          </cell>
          <cell r="G821">
            <v>40064.699999999997</v>
          </cell>
          <cell r="I821">
            <v>0.05</v>
          </cell>
          <cell r="J821">
            <v>0</v>
          </cell>
          <cell r="K821">
            <v>0.05</v>
          </cell>
        </row>
        <row r="822">
          <cell r="C822" t="str">
            <v xml:space="preserve">            AK ENTERPRISES                -BENGALURU</v>
          </cell>
          <cell r="F822">
            <v>24452</v>
          </cell>
          <cell r="H822">
            <v>24452</v>
          </cell>
          <cell r="J822">
            <v>-24452</v>
          </cell>
          <cell r="K822">
            <v>-24452</v>
          </cell>
        </row>
        <row r="823">
          <cell r="C823" t="str">
            <v xml:space="preserve">            AKHIL KHAN                                                                                          </v>
          </cell>
          <cell r="F823">
            <v>59503</v>
          </cell>
          <cell r="G823">
            <v>24503</v>
          </cell>
          <cell r="H823">
            <v>35000</v>
          </cell>
          <cell r="J823">
            <v>-35000</v>
          </cell>
          <cell r="K823">
            <v>-35000</v>
          </cell>
        </row>
        <row r="824">
          <cell r="C824" t="str">
            <v xml:space="preserve">            AKSHARA PRINTS                -BANAGLORE</v>
          </cell>
          <cell r="E824">
            <v>403588</v>
          </cell>
          <cell r="F824">
            <v>186539</v>
          </cell>
          <cell r="G824">
            <v>133102.20000000001</v>
          </cell>
          <cell r="I824">
            <v>350151.2</v>
          </cell>
          <cell r="J824">
            <v>0</v>
          </cell>
          <cell r="K824">
            <v>350151.2</v>
          </cell>
        </row>
        <row r="825">
          <cell r="C825" t="str">
            <v xml:space="preserve">            ALANKAR ENTERPRISES           -BANAGLORE</v>
          </cell>
          <cell r="E825">
            <v>0.66</v>
          </cell>
          <cell r="F825">
            <v>0.66</v>
          </cell>
          <cell r="J825">
            <v>0</v>
          </cell>
          <cell r="K825">
            <v>0</v>
          </cell>
        </row>
        <row r="826">
          <cell r="C826" t="str">
            <v xml:space="preserve">            AL-ANWAR ENTERPRISES          -BANAGLORE</v>
          </cell>
          <cell r="F826">
            <v>15000</v>
          </cell>
          <cell r="H826">
            <v>15000</v>
          </cell>
          <cell r="J826">
            <v>-15000</v>
          </cell>
          <cell r="K826">
            <v>-15000</v>
          </cell>
        </row>
        <row r="827">
          <cell r="C827" t="str">
            <v xml:space="preserve">            ALLIANCE AIR AVIATION LIMITED-DELHI                                                                 </v>
          </cell>
          <cell r="E827">
            <v>53932</v>
          </cell>
          <cell r="I827">
            <v>53932</v>
          </cell>
          <cell r="J827">
            <v>0</v>
          </cell>
          <cell r="K827">
            <v>53932</v>
          </cell>
        </row>
        <row r="828">
          <cell r="C828" t="str">
            <v xml:space="preserve">            ALLIANCE AIR AVIATION LIMITED-MP                                                                    </v>
          </cell>
          <cell r="E828">
            <v>25262</v>
          </cell>
          <cell r="I828">
            <v>25262</v>
          </cell>
          <cell r="J828">
            <v>0</v>
          </cell>
          <cell r="K828">
            <v>25262</v>
          </cell>
        </row>
        <row r="829">
          <cell r="C829" t="str">
            <v xml:space="preserve">            ALPHA ACE                     -BANAGLORE</v>
          </cell>
          <cell r="E829">
            <v>0.5</v>
          </cell>
          <cell r="F829">
            <v>0.5</v>
          </cell>
          <cell r="J829">
            <v>0</v>
          </cell>
          <cell r="K829">
            <v>0</v>
          </cell>
        </row>
        <row r="830">
          <cell r="C830" t="str">
            <v xml:space="preserve">            AMITH GARMENT SERVICES        -BANAGLORE</v>
          </cell>
          <cell r="D830">
            <v>1864</v>
          </cell>
          <cell r="F830">
            <v>6537</v>
          </cell>
          <cell r="G830">
            <v>32296.400000000001</v>
          </cell>
          <cell r="I830">
            <v>23895.4</v>
          </cell>
          <cell r="J830">
            <v>0</v>
          </cell>
          <cell r="K830">
            <v>23895.4</v>
          </cell>
        </row>
        <row r="831">
          <cell r="C831" t="str">
            <v xml:space="preserve">            ANIL SOOD - EXPENSES                                                                                </v>
          </cell>
          <cell r="E831">
            <v>15018</v>
          </cell>
          <cell r="F831">
            <v>73458</v>
          </cell>
          <cell r="G831">
            <v>58440</v>
          </cell>
          <cell r="J831">
            <v>0</v>
          </cell>
          <cell r="K831">
            <v>0</v>
          </cell>
        </row>
        <row r="832">
          <cell r="C832" t="str">
            <v xml:space="preserve">            ANKITA CREATION               -BANGALORE</v>
          </cell>
          <cell r="E832">
            <v>0.25</v>
          </cell>
          <cell r="F832">
            <v>0.25</v>
          </cell>
          <cell r="J832">
            <v>0</v>
          </cell>
          <cell r="K832">
            <v>0</v>
          </cell>
        </row>
        <row r="833">
          <cell r="C833" t="str">
            <v xml:space="preserve">            ANNAPURNA INDUSTRIAL HARDWARE &amp; ELECTRICAL -BANAGLORE</v>
          </cell>
          <cell r="D833">
            <v>1</v>
          </cell>
          <cell r="G833">
            <v>4465</v>
          </cell>
          <cell r="I833">
            <v>4464</v>
          </cell>
          <cell r="J833">
            <v>0</v>
          </cell>
          <cell r="K833">
            <v>4464</v>
          </cell>
        </row>
        <row r="834">
          <cell r="C834" t="str">
            <v xml:space="preserve">            APEX INDUSTRIAL SOLUTIONS     -BANAGLORE</v>
          </cell>
          <cell r="E834">
            <v>45379</v>
          </cell>
          <cell r="F834">
            <v>45379</v>
          </cell>
          <cell r="J834">
            <v>0</v>
          </cell>
          <cell r="K834">
            <v>0</v>
          </cell>
        </row>
        <row r="835">
          <cell r="C835" t="str">
            <v xml:space="preserve">            APP ALLOYS PRIVATE LIMITED    -JODHPUR</v>
          </cell>
          <cell r="E835">
            <v>55300</v>
          </cell>
          <cell r="F835">
            <v>55300</v>
          </cell>
          <cell r="J835">
            <v>0</v>
          </cell>
          <cell r="K835">
            <v>0</v>
          </cell>
        </row>
        <row r="836">
          <cell r="C836" t="str">
            <v xml:space="preserve">            APPAREL EXPORT PROMOTION COUNCIL -BANAGLORE</v>
          </cell>
          <cell r="F836">
            <v>13581.8</v>
          </cell>
          <cell r="G836">
            <v>13570</v>
          </cell>
          <cell r="H836">
            <v>11.8</v>
          </cell>
          <cell r="J836">
            <v>-11.8</v>
          </cell>
          <cell r="K836">
            <v>-11.8</v>
          </cell>
        </row>
        <row r="837">
          <cell r="C837" t="str">
            <v xml:space="preserve">            APPARELS1179                  -BANAGLORE</v>
          </cell>
          <cell r="E837">
            <v>11626</v>
          </cell>
          <cell r="I837">
            <v>11626</v>
          </cell>
          <cell r="J837">
            <v>0</v>
          </cell>
          <cell r="K837">
            <v>11626</v>
          </cell>
        </row>
        <row r="838">
          <cell r="C838" t="str">
            <v xml:space="preserve">            ASHA MOTOR SALES AND SERVICE  -TUMKUR</v>
          </cell>
          <cell r="F838">
            <v>29961</v>
          </cell>
          <cell r="G838">
            <v>29961</v>
          </cell>
          <cell r="J838">
            <v>0</v>
          </cell>
          <cell r="K838">
            <v>0</v>
          </cell>
        </row>
        <row r="839">
          <cell r="C839" t="str">
            <v xml:space="preserve">            ASHISH THYAGI ( EXPENSES ) NEW                                                                      </v>
          </cell>
          <cell r="D839">
            <v>68063</v>
          </cell>
          <cell r="F839">
            <v>60000</v>
          </cell>
          <cell r="G839">
            <v>85730</v>
          </cell>
          <cell r="H839">
            <v>42333</v>
          </cell>
          <cell r="J839">
            <v>-42333</v>
          </cell>
          <cell r="K839">
            <v>-42333</v>
          </cell>
        </row>
        <row r="840">
          <cell r="C840" t="str">
            <v xml:space="preserve">            ASHOK ENTERPRISES             -BANGALORE</v>
          </cell>
          <cell r="F840">
            <v>92778</v>
          </cell>
          <cell r="G840">
            <v>92778</v>
          </cell>
          <cell r="J840">
            <v>0</v>
          </cell>
          <cell r="K840">
            <v>0</v>
          </cell>
        </row>
        <row r="841">
          <cell r="C841" t="str">
            <v xml:space="preserve">            ASIA PACIFIC LOGISTICS        -BANAGLORE</v>
          </cell>
          <cell r="F841">
            <v>9097</v>
          </cell>
          <cell r="G841">
            <v>9097</v>
          </cell>
          <cell r="J841">
            <v>0</v>
          </cell>
          <cell r="K841">
            <v>0</v>
          </cell>
        </row>
        <row r="842">
          <cell r="C842" t="str">
            <v xml:space="preserve">            BANGALORE APPAREL MANUFACTURERS ASSOCIATION -BANAGLORE</v>
          </cell>
          <cell r="E842">
            <v>3540</v>
          </cell>
          <cell r="I842">
            <v>3540</v>
          </cell>
          <cell r="J842">
            <v>0</v>
          </cell>
          <cell r="K842">
            <v>3540</v>
          </cell>
        </row>
        <row r="843">
          <cell r="C843" t="str">
            <v xml:space="preserve">            BESCOM                        -BANGALORE</v>
          </cell>
          <cell r="E843">
            <v>682007.99</v>
          </cell>
          <cell r="F843">
            <v>2738482.83</v>
          </cell>
          <cell r="G843">
            <v>3256860</v>
          </cell>
          <cell r="I843">
            <v>1200385.1599999999</v>
          </cell>
          <cell r="J843">
            <v>0</v>
          </cell>
          <cell r="K843">
            <v>1200385.1599999999</v>
          </cell>
        </row>
        <row r="844">
          <cell r="C844" t="str">
            <v xml:space="preserve">            BHARANI HOSPITALITY SERVICES  -TUMKUR</v>
          </cell>
          <cell r="G844">
            <v>125144</v>
          </cell>
          <cell r="I844">
            <v>125144</v>
          </cell>
          <cell r="J844">
            <v>0</v>
          </cell>
          <cell r="K844">
            <v>125144</v>
          </cell>
        </row>
        <row r="845">
          <cell r="C845" t="str">
            <v xml:space="preserve">            BHARATH COMPRESSORS &amp; INDUSTRIALS -BANGALORE</v>
          </cell>
          <cell r="E845">
            <v>2439</v>
          </cell>
          <cell r="F845">
            <v>2439</v>
          </cell>
          <cell r="J845">
            <v>0</v>
          </cell>
          <cell r="K845">
            <v>0</v>
          </cell>
        </row>
        <row r="846">
          <cell r="C846" t="str">
            <v xml:space="preserve">            BLISS INTERNATIONAL CARGO     -BANAGLORE</v>
          </cell>
          <cell r="E846">
            <v>0.86</v>
          </cell>
          <cell r="F846">
            <v>0.86</v>
          </cell>
          <cell r="J846">
            <v>0</v>
          </cell>
          <cell r="K846">
            <v>0</v>
          </cell>
        </row>
        <row r="847">
          <cell r="C847" t="str">
            <v xml:space="preserve">            BLUE DART EXPRESS LTD         -BANGALORE</v>
          </cell>
          <cell r="E847">
            <v>44480.55</v>
          </cell>
          <cell r="F847">
            <v>148095.18</v>
          </cell>
          <cell r="G847">
            <v>152025.66</v>
          </cell>
          <cell r="I847">
            <v>48411.03</v>
          </cell>
          <cell r="J847">
            <v>0</v>
          </cell>
          <cell r="K847">
            <v>48411.03</v>
          </cell>
        </row>
        <row r="848">
          <cell r="C848" t="str">
            <v xml:space="preserve">            BUDGET COURIERS PRIVATE LIMITED -BANGALORE</v>
          </cell>
          <cell r="D848">
            <v>8613.68</v>
          </cell>
          <cell r="H848">
            <v>8613.68</v>
          </cell>
          <cell r="J848">
            <v>-8613.68</v>
          </cell>
          <cell r="K848">
            <v>-8613.68</v>
          </cell>
        </row>
        <row r="849">
          <cell r="C849" t="str">
            <v xml:space="preserve">            BULLET LOGISTICS INDIA PVT LTD -BANAGLORE</v>
          </cell>
          <cell r="D849">
            <v>7024.76</v>
          </cell>
          <cell r="F849">
            <v>18647</v>
          </cell>
          <cell r="G849">
            <v>15663</v>
          </cell>
          <cell r="H849">
            <v>10008.76</v>
          </cell>
          <cell r="J849">
            <v>-10008.76</v>
          </cell>
          <cell r="K849">
            <v>-10008.76</v>
          </cell>
        </row>
        <row r="850">
          <cell r="C850" t="str">
            <v xml:space="preserve">            BUREAU VERITAS CONSUMER PRODUCTS SERVICES (INDIA) PVT LTD -BANAGLORE</v>
          </cell>
          <cell r="E850">
            <v>32365.119999999999</v>
          </cell>
          <cell r="F850">
            <v>70799.679999999993</v>
          </cell>
          <cell r="G850">
            <v>83138.16</v>
          </cell>
          <cell r="I850">
            <v>44703.6</v>
          </cell>
          <cell r="J850">
            <v>0</v>
          </cell>
          <cell r="K850">
            <v>44703.6</v>
          </cell>
        </row>
        <row r="851">
          <cell r="C851" t="str">
            <v xml:space="preserve">            C T NAGARAJA                  -BANGALORE</v>
          </cell>
          <cell r="E851">
            <v>3741</v>
          </cell>
          <cell r="I851">
            <v>3741</v>
          </cell>
          <cell r="J851">
            <v>0</v>
          </cell>
          <cell r="K851">
            <v>3741</v>
          </cell>
        </row>
        <row r="852">
          <cell r="C852" t="str">
            <v xml:space="preserve">            CANARA CATERERS               -TUMKUR</v>
          </cell>
          <cell r="E852">
            <v>123354</v>
          </cell>
          <cell r="F852">
            <v>123354</v>
          </cell>
          <cell r="J852">
            <v>0</v>
          </cell>
          <cell r="K852">
            <v>0</v>
          </cell>
        </row>
        <row r="853">
          <cell r="C853" t="str">
            <v xml:space="preserve">            CEEPEE ELECTRONICS                                                                                  </v>
          </cell>
          <cell r="F853">
            <v>1593</v>
          </cell>
          <cell r="G853">
            <v>1593</v>
          </cell>
          <cell r="J853">
            <v>0</v>
          </cell>
          <cell r="K853">
            <v>0</v>
          </cell>
        </row>
        <row r="854">
          <cell r="C854" t="str">
            <v xml:space="preserve">            CHANDAN KUMAR DAS - EXPENSES                                                                        </v>
          </cell>
          <cell r="D854">
            <v>40000</v>
          </cell>
          <cell r="F854">
            <v>146310</v>
          </cell>
          <cell r="G854">
            <v>211409</v>
          </cell>
          <cell r="I854">
            <v>25099</v>
          </cell>
          <cell r="J854">
            <v>0</v>
          </cell>
          <cell r="K854">
            <v>25099</v>
          </cell>
        </row>
        <row r="855">
          <cell r="C855" t="str">
            <v xml:space="preserve">            CHARISMA                      -BANAGLORE</v>
          </cell>
          <cell r="G855">
            <v>196000</v>
          </cell>
          <cell r="I855">
            <v>196000</v>
          </cell>
          <cell r="J855">
            <v>0</v>
          </cell>
          <cell r="K855">
            <v>196000</v>
          </cell>
        </row>
        <row r="856">
          <cell r="C856" t="str">
            <v xml:space="preserve">            CHETHAN TOURS AND TRAVELS     -TUMKUR</v>
          </cell>
          <cell r="F856">
            <v>252732</v>
          </cell>
          <cell r="G856">
            <v>337800</v>
          </cell>
          <cell r="I856">
            <v>85068</v>
          </cell>
          <cell r="J856">
            <v>0</v>
          </cell>
          <cell r="K856">
            <v>85068</v>
          </cell>
        </row>
        <row r="857">
          <cell r="C857" t="str">
            <v xml:space="preserve">            CITI BANK CREDIT CARD (ARC)  5546-3770-1361-6117 -BANGALORE</v>
          </cell>
          <cell r="F857">
            <v>60251</v>
          </cell>
          <cell r="G857">
            <v>47982</v>
          </cell>
          <cell r="H857">
            <v>12269</v>
          </cell>
          <cell r="J857">
            <v>-12269</v>
          </cell>
          <cell r="K857">
            <v>-12269</v>
          </cell>
        </row>
        <row r="858">
          <cell r="C858" t="str">
            <v xml:space="preserve">            CITI BANK CREDIT CARD (SDC) 4304636300737000 -BANGALORE</v>
          </cell>
          <cell r="F858">
            <v>3139775</v>
          </cell>
          <cell r="G858">
            <v>3731243</v>
          </cell>
          <cell r="I858">
            <v>591468</v>
          </cell>
          <cell r="J858">
            <v>0</v>
          </cell>
          <cell r="K858">
            <v>591468</v>
          </cell>
        </row>
        <row r="859">
          <cell r="C859" t="str">
            <v xml:space="preserve">            CLASSIC GARMENT PROCESSORS    -BANGLORE</v>
          </cell>
          <cell r="F859">
            <v>44411</v>
          </cell>
          <cell r="G859">
            <v>200561.5</v>
          </cell>
          <cell r="I859">
            <v>156150.5</v>
          </cell>
          <cell r="J859">
            <v>0</v>
          </cell>
          <cell r="K859">
            <v>156150.5</v>
          </cell>
        </row>
        <row r="860">
          <cell r="C860" t="str">
            <v xml:space="preserve">            COSMIC SOLUTIONS              -BANAGLORE</v>
          </cell>
          <cell r="E860">
            <v>56255</v>
          </cell>
          <cell r="F860">
            <v>45076</v>
          </cell>
          <cell r="I860">
            <v>11179</v>
          </cell>
          <cell r="J860">
            <v>0</v>
          </cell>
          <cell r="K860">
            <v>11179</v>
          </cell>
        </row>
        <row r="861">
          <cell r="C861" t="str">
            <v xml:space="preserve">            COSMOPOLITAN INDUSTRIAL SECURITY &amp; DETECTIVE SERVICES PVT LTD -BANAGLORE</v>
          </cell>
          <cell r="E861">
            <v>520634</v>
          </cell>
          <cell r="F861">
            <v>859751</v>
          </cell>
          <cell r="G861">
            <v>769828</v>
          </cell>
          <cell r="I861">
            <v>430711</v>
          </cell>
          <cell r="J861">
            <v>0</v>
          </cell>
          <cell r="K861">
            <v>430711</v>
          </cell>
        </row>
        <row r="862">
          <cell r="C862" t="str">
            <v xml:space="preserve">            CRESTMANN EVENTS UNLTD        -BANAGLORE</v>
          </cell>
          <cell r="E862">
            <v>0.2</v>
          </cell>
          <cell r="F862">
            <v>0.2</v>
          </cell>
          <cell r="J862">
            <v>0</v>
          </cell>
          <cell r="K862">
            <v>0</v>
          </cell>
        </row>
        <row r="863">
          <cell r="C863" t="str">
            <v xml:space="preserve">            DELHIVERY PVT LTD (SHOPIFY)                                                                         </v>
          </cell>
          <cell r="D863">
            <v>22480.52</v>
          </cell>
          <cell r="G863">
            <v>1447.86</v>
          </cell>
          <cell r="H863">
            <v>21032.66</v>
          </cell>
          <cell r="J863">
            <v>-21032.66</v>
          </cell>
          <cell r="K863">
            <v>-21032.66</v>
          </cell>
        </row>
        <row r="864">
          <cell r="C864" t="str">
            <v xml:space="preserve">            DHARNIISS TRADERS             -TIRUPUR</v>
          </cell>
          <cell r="D864">
            <v>616</v>
          </cell>
          <cell r="F864">
            <v>700</v>
          </cell>
          <cell r="G864">
            <v>301</v>
          </cell>
          <cell r="H864">
            <v>1015</v>
          </cell>
          <cell r="J864">
            <v>-1015</v>
          </cell>
          <cell r="K864">
            <v>-1015</v>
          </cell>
        </row>
        <row r="865">
          <cell r="C865" t="str">
            <v xml:space="preserve">            DHL EXPRESS INDIA PVT LTD     -BANGALORE</v>
          </cell>
          <cell r="D865">
            <v>1</v>
          </cell>
          <cell r="F865">
            <v>11895</v>
          </cell>
          <cell r="G865">
            <v>9073</v>
          </cell>
          <cell r="H865">
            <v>2823</v>
          </cell>
          <cell r="J865">
            <v>-2823</v>
          </cell>
          <cell r="K865">
            <v>-2823</v>
          </cell>
        </row>
        <row r="866">
          <cell r="C866" t="str">
            <v xml:space="preserve">            DINESH KUMAR D.B - ASM -EXPENSES                                                                    </v>
          </cell>
          <cell r="D866">
            <v>20877</v>
          </cell>
          <cell r="F866">
            <v>98252</v>
          </cell>
          <cell r="G866">
            <v>117904</v>
          </cell>
          <cell r="H866">
            <v>1225</v>
          </cell>
          <cell r="J866">
            <v>-1225</v>
          </cell>
          <cell r="K866">
            <v>-1225</v>
          </cell>
        </row>
        <row r="867">
          <cell r="C867" t="str">
            <v xml:space="preserve">            DODDA BASAVESHWARA PARCEL CARRIERS -BELLARY</v>
          </cell>
          <cell r="E867">
            <v>8270</v>
          </cell>
          <cell r="I867">
            <v>8270</v>
          </cell>
          <cell r="J867">
            <v>0</v>
          </cell>
          <cell r="K867">
            <v>8270</v>
          </cell>
        </row>
        <row r="868">
          <cell r="C868" t="str">
            <v xml:space="preserve">            DR SAI PRASAD A.V             -TUMAKURU</v>
          </cell>
          <cell r="E868">
            <v>48000</v>
          </cell>
          <cell r="F868">
            <v>48000</v>
          </cell>
          <cell r="G868">
            <v>66800</v>
          </cell>
          <cell r="I868">
            <v>66800</v>
          </cell>
          <cell r="J868">
            <v>0</v>
          </cell>
          <cell r="K868">
            <v>66800</v>
          </cell>
        </row>
        <row r="869">
          <cell r="C869" t="str">
            <v xml:space="preserve">            DSV AIR &amp; SEA PVT LTD         -BANAGLORE</v>
          </cell>
          <cell r="F869">
            <v>4130</v>
          </cell>
          <cell r="G869">
            <v>4130</v>
          </cell>
          <cell r="J869">
            <v>0</v>
          </cell>
          <cell r="K869">
            <v>0</v>
          </cell>
        </row>
        <row r="870">
          <cell r="C870" t="str">
            <v xml:space="preserve">            DTDC ( GANESH ENTERPRISES)    -BANAGLORE</v>
          </cell>
          <cell r="E870">
            <v>6267.24</v>
          </cell>
          <cell r="F870">
            <v>64572</v>
          </cell>
          <cell r="G870">
            <v>69779.02</v>
          </cell>
          <cell r="I870">
            <v>11474.26</v>
          </cell>
          <cell r="J870">
            <v>0</v>
          </cell>
          <cell r="K870">
            <v>11474.26</v>
          </cell>
        </row>
        <row r="871">
          <cell r="C871" t="str">
            <v xml:space="preserve">            D-TECH MACHINERY              -BANAGLORE</v>
          </cell>
          <cell r="E871">
            <v>45303</v>
          </cell>
          <cell r="I871">
            <v>45303</v>
          </cell>
          <cell r="J871">
            <v>0</v>
          </cell>
          <cell r="K871">
            <v>45303</v>
          </cell>
        </row>
        <row r="872">
          <cell r="C872" t="str">
            <v xml:space="preserve">            ELPRO ENERGY DIMENSIONS PVT LTD -BANAGLORE</v>
          </cell>
          <cell r="E872">
            <v>32450</v>
          </cell>
          <cell r="I872">
            <v>32450</v>
          </cell>
          <cell r="J872">
            <v>0</v>
          </cell>
          <cell r="K872">
            <v>32450</v>
          </cell>
        </row>
        <row r="873">
          <cell r="C873" t="str">
            <v xml:space="preserve">            ESHWARI TEXTILES PROCESSING PVT LTD -BANGALORE</v>
          </cell>
          <cell r="F873">
            <v>1418</v>
          </cell>
          <cell r="G873">
            <v>1418</v>
          </cell>
          <cell r="J873">
            <v>0</v>
          </cell>
          <cell r="K873">
            <v>0</v>
          </cell>
        </row>
        <row r="874">
          <cell r="C874" t="str">
            <v xml:space="preserve">            EUROFINS ASSURANCE INDIA PVT LTD -BANAGLORE</v>
          </cell>
          <cell r="D874">
            <v>137356</v>
          </cell>
          <cell r="G874">
            <v>137356</v>
          </cell>
          <cell r="J874">
            <v>0</v>
          </cell>
          <cell r="K874">
            <v>0</v>
          </cell>
        </row>
        <row r="875">
          <cell r="C875" t="str">
            <v xml:space="preserve">            EVER LOGISTICS                -BANGALORE</v>
          </cell>
          <cell r="E875">
            <v>2285070</v>
          </cell>
          <cell r="F875">
            <v>2154735</v>
          </cell>
          <cell r="G875">
            <v>1800107</v>
          </cell>
          <cell r="I875">
            <v>1930442</v>
          </cell>
          <cell r="J875">
            <v>0</v>
          </cell>
          <cell r="K875">
            <v>1930442</v>
          </cell>
        </row>
        <row r="876">
          <cell r="C876" t="str">
            <v xml:space="preserve">            EVEREST TECHNOLOGY            -BANAGLORE</v>
          </cell>
          <cell r="F876">
            <v>20267.68</v>
          </cell>
          <cell r="G876">
            <v>20267.68</v>
          </cell>
          <cell r="J876">
            <v>0</v>
          </cell>
          <cell r="K876">
            <v>0</v>
          </cell>
        </row>
        <row r="877">
          <cell r="C877" t="str">
            <v xml:space="preserve">            FAST WHEELS                                                                                         </v>
          </cell>
          <cell r="D877">
            <v>11201</v>
          </cell>
          <cell r="F877">
            <v>81596.3</v>
          </cell>
          <cell r="G877">
            <v>54993.3</v>
          </cell>
          <cell r="H877">
            <v>37804</v>
          </cell>
          <cell r="J877">
            <v>-37804</v>
          </cell>
          <cell r="K877">
            <v>-37804</v>
          </cell>
        </row>
        <row r="878">
          <cell r="C878" t="str">
            <v xml:space="preserve">            FLYWING CARGO PVT LTD                                                                               </v>
          </cell>
          <cell r="E878">
            <v>12479.68</v>
          </cell>
          <cell r="F878">
            <v>44179</v>
          </cell>
          <cell r="G878">
            <v>43294.52</v>
          </cell>
          <cell r="I878">
            <v>11595.2</v>
          </cell>
          <cell r="J878">
            <v>0</v>
          </cell>
          <cell r="K878">
            <v>11595.2</v>
          </cell>
        </row>
        <row r="879">
          <cell r="C879" t="str">
            <v xml:space="preserve">            FULL AND FINAL SETTLEMENT PAYABLE -STAFF CORPORATE                                                  </v>
          </cell>
          <cell r="E879">
            <v>86550</v>
          </cell>
          <cell r="F879">
            <v>753713</v>
          </cell>
          <cell r="G879">
            <v>1905394</v>
          </cell>
          <cell r="I879">
            <v>1238231</v>
          </cell>
          <cell r="J879">
            <v>0</v>
          </cell>
          <cell r="K879">
            <v>1238231</v>
          </cell>
        </row>
        <row r="880">
          <cell r="C880" t="str">
            <v xml:space="preserve">            FUTURE MARKET NETWORKS LTD    -SILIGURI</v>
          </cell>
          <cell r="E880">
            <v>95869.8</v>
          </cell>
          <cell r="F880">
            <v>472206</v>
          </cell>
          <cell r="G880">
            <v>601756.39</v>
          </cell>
          <cell r="I880">
            <v>225420.19</v>
          </cell>
          <cell r="J880">
            <v>0</v>
          </cell>
          <cell r="K880">
            <v>225420.19</v>
          </cell>
        </row>
        <row r="881">
          <cell r="C881" t="str">
            <v xml:space="preserve">            G  AMARNATH                   -BANGALORE</v>
          </cell>
          <cell r="E881">
            <v>19824</v>
          </cell>
          <cell r="F881">
            <v>19824</v>
          </cell>
          <cell r="G881">
            <v>23364</v>
          </cell>
          <cell r="I881">
            <v>23364</v>
          </cell>
          <cell r="J881">
            <v>0</v>
          </cell>
          <cell r="K881">
            <v>23364</v>
          </cell>
        </row>
        <row r="882">
          <cell r="C882" t="str">
            <v xml:space="preserve">            G ARUNAKSHI                   -BANGALORE</v>
          </cell>
          <cell r="D882">
            <v>418049</v>
          </cell>
          <cell r="F882">
            <v>3944276.2</v>
          </cell>
          <cell r="G882">
            <v>5227646.72</v>
          </cell>
          <cell r="I882">
            <v>865321.52</v>
          </cell>
          <cell r="J882">
            <v>0</v>
          </cell>
          <cell r="K882">
            <v>865321.52</v>
          </cell>
        </row>
        <row r="883">
          <cell r="C883" t="str">
            <v xml:space="preserve">            G P SOLUTIONS                 -BANGALORE</v>
          </cell>
          <cell r="F883">
            <v>71458</v>
          </cell>
          <cell r="G883">
            <v>71458</v>
          </cell>
          <cell r="J883">
            <v>0</v>
          </cell>
          <cell r="K883">
            <v>0</v>
          </cell>
        </row>
        <row r="884">
          <cell r="C884" t="str">
            <v xml:space="preserve">            G.S SYSTEMS                   -BANGALORE</v>
          </cell>
          <cell r="E884">
            <v>4720.3999999999996</v>
          </cell>
          <cell r="F884">
            <v>13829.2</v>
          </cell>
          <cell r="G884">
            <v>9108.7999999999993</v>
          </cell>
          <cell r="J884">
            <v>0</v>
          </cell>
          <cell r="K884">
            <v>0</v>
          </cell>
        </row>
        <row r="885">
          <cell r="C885" t="str">
            <v xml:space="preserve">            G.S.SRIDHAR AND ASSOCIATES    -BANGALORE</v>
          </cell>
          <cell r="E885">
            <v>86400</v>
          </cell>
          <cell r="F885">
            <v>9604</v>
          </cell>
          <cell r="I885">
            <v>76796</v>
          </cell>
          <cell r="J885">
            <v>0</v>
          </cell>
          <cell r="K885">
            <v>76796</v>
          </cell>
        </row>
        <row r="886">
          <cell r="C886" t="str">
            <v xml:space="preserve">            GANAPATI ELECTRIC CO.         -BANGALORE</v>
          </cell>
          <cell r="E886">
            <v>1239</v>
          </cell>
          <cell r="I886">
            <v>1239</v>
          </cell>
          <cell r="J886">
            <v>0</v>
          </cell>
          <cell r="K886">
            <v>1239</v>
          </cell>
        </row>
        <row r="887">
          <cell r="C887" t="str">
            <v xml:space="preserve">            GANESH HARDWARE &amp; STEEL       -BANAGLORE</v>
          </cell>
          <cell r="E887">
            <v>1147</v>
          </cell>
          <cell r="I887">
            <v>1147</v>
          </cell>
          <cell r="J887">
            <v>0</v>
          </cell>
          <cell r="K887">
            <v>1147</v>
          </cell>
        </row>
        <row r="888">
          <cell r="C888" t="str">
            <v xml:space="preserve">            GANGA FILLING CENTRE                                                                                </v>
          </cell>
          <cell r="E888">
            <v>370647.55</v>
          </cell>
          <cell r="F888">
            <v>973866.54</v>
          </cell>
          <cell r="G888">
            <v>1084359.19</v>
          </cell>
          <cell r="I888">
            <v>481140.2</v>
          </cell>
          <cell r="J888">
            <v>0</v>
          </cell>
          <cell r="K888">
            <v>481140.2</v>
          </cell>
        </row>
        <row r="889">
          <cell r="C889" t="str">
            <v xml:space="preserve">            GANGADHAR TRADERS             -BANAGLORE</v>
          </cell>
          <cell r="E889">
            <v>3985</v>
          </cell>
          <cell r="F889">
            <v>19022</v>
          </cell>
          <cell r="G889">
            <v>18374.96</v>
          </cell>
          <cell r="I889">
            <v>3337.96</v>
          </cell>
          <cell r="J889">
            <v>0</v>
          </cell>
          <cell r="K889">
            <v>3337.96</v>
          </cell>
        </row>
        <row r="890">
          <cell r="C890" t="str">
            <v xml:space="preserve">            GANGANARASAIAH ( CREATCE RENT)                                                                      </v>
          </cell>
          <cell r="E890">
            <v>9200</v>
          </cell>
          <cell r="F890">
            <v>64400</v>
          </cell>
          <cell r="G890">
            <v>64400</v>
          </cell>
          <cell r="I890">
            <v>9200</v>
          </cell>
          <cell r="J890">
            <v>0</v>
          </cell>
          <cell r="K890">
            <v>9200</v>
          </cell>
        </row>
        <row r="891">
          <cell r="C891" t="str">
            <v xml:space="preserve">            GANGOTHRI FIRE SERVICE        -BANAGLORE</v>
          </cell>
          <cell r="E891">
            <v>3100</v>
          </cell>
          <cell r="I891">
            <v>3100</v>
          </cell>
          <cell r="J891">
            <v>0</v>
          </cell>
          <cell r="K891">
            <v>3100</v>
          </cell>
        </row>
        <row r="892">
          <cell r="C892" t="str">
            <v xml:space="preserve">            GATI KINTETSU EXPRESS PVT LTD -19987001 -BANGALORE</v>
          </cell>
          <cell r="E892">
            <v>709305.8</v>
          </cell>
          <cell r="F892">
            <v>1516460</v>
          </cell>
          <cell r="G892">
            <v>1939759.3</v>
          </cell>
          <cell r="I892">
            <v>1132605.1000000001</v>
          </cell>
          <cell r="J892">
            <v>0</v>
          </cell>
          <cell r="K892">
            <v>1132605.1000000001</v>
          </cell>
        </row>
        <row r="893">
          <cell r="C893" t="str">
            <v xml:space="preserve">            GAUGE INTERNATIONAL           -BANAGLORE</v>
          </cell>
          <cell r="F893">
            <v>5236.3</v>
          </cell>
          <cell r="G893">
            <v>5236.3</v>
          </cell>
          <cell r="J893">
            <v>0</v>
          </cell>
          <cell r="K893">
            <v>0</v>
          </cell>
        </row>
        <row r="894">
          <cell r="C894" t="str">
            <v xml:space="preserve">            GAUTAM PAUL                   -SILIGURI</v>
          </cell>
          <cell r="E894">
            <v>21600</v>
          </cell>
          <cell r="F894">
            <v>1224</v>
          </cell>
          <cell r="I894">
            <v>20376</v>
          </cell>
          <cell r="J894">
            <v>0</v>
          </cell>
          <cell r="K894">
            <v>20376</v>
          </cell>
        </row>
        <row r="895">
          <cell r="C895" t="str">
            <v xml:space="preserve">            GEM FURNISHINGS               -BANGALORE</v>
          </cell>
          <cell r="E895">
            <v>52</v>
          </cell>
          <cell r="F895">
            <v>52</v>
          </cell>
          <cell r="J895">
            <v>0</v>
          </cell>
          <cell r="K895">
            <v>0</v>
          </cell>
        </row>
        <row r="896">
          <cell r="C896" t="str">
            <v xml:space="preserve">            GEMINI DYEING &amp; PRINTING MILLS PVT LTD -BANGALORE</v>
          </cell>
          <cell r="F896">
            <v>26985</v>
          </cell>
          <cell r="G896">
            <v>26985</v>
          </cell>
          <cell r="J896">
            <v>0</v>
          </cell>
          <cell r="K896">
            <v>0</v>
          </cell>
        </row>
        <row r="897">
          <cell r="C897" t="str">
            <v xml:space="preserve">            GOLDEN POWER SOLUTIONS        -BANGALORE</v>
          </cell>
          <cell r="E897">
            <v>9440</v>
          </cell>
          <cell r="F897">
            <v>33040</v>
          </cell>
          <cell r="G897">
            <v>33040</v>
          </cell>
          <cell r="I897">
            <v>9440</v>
          </cell>
          <cell r="J897">
            <v>0</v>
          </cell>
          <cell r="K897">
            <v>9440</v>
          </cell>
        </row>
        <row r="898">
          <cell r="C898" t="str">
            <v xml:space="preserve">            GOLDEN SUNRISE CATERING       -TUMAKURU</v>
          </cell>
          <cell r="F898">
            <v>429214</v>
          </cell>
          <cell r="G898">
            <v>429214</v>
          </cell>
          <cell r="J898">
            <v>0</v>
          </cell>
          <cell r="K898">
            <v>0</v>
          </cell>
        </row>
        <row r="899">
          <cell r="C899" t="str">
            <v xml:space="preserve">            GVM GLOBAL FREIGHT PRIVATE LIMITED -BANAGLORE</v>
          </cell>
          <cell r="E899">
            <v>50682</v>
          </cell>
          <cell r="F899">
            <v>291473</v>
          </cell>
          <cell r="G899">
            <v>244282.05</v>
          </cell>
          <cell r="I899">
            <v>3491.05</v>
          </cell>
          <cell r="J899">
            <v>0</v>
          </cell>
          <cell r="K899">
            <v>3491.05</v>
          </cell>
        </row>
        <row r="900">
          <cell r="C900" t="str">
            <v xml:space="preserve">            H.B. MINERALS                 -TUMKUR</v>
          </cell>
          <cell r="E900">
            <v>95544</v>
          </cell>
          <cell r="F900">
            <v>82188</v>
          </cell>
          <cell r="G900">
            <v>83446</v>
          </cell>
          <cell r="I900">
            <v>96802</v>
          </cell>
          <cell r="J900">
            <v>0</v>
          </cell>
          <cell r="K900">
            <v>96802</v>
          </cell>
        </row>
        <row r="901">
          <cell r="C901" t="str">
            <v xml:space="preserve">            HARI AQUA RO SYSTEMS          -BANAGLORE</v>
          </cell>
          <cell r="E901">
            <v>5546</v>
          </cell>
          <cell r="F901">
            <v>16083.4</v>
          </cell>
          <cell r="G901">
            <v>10537.4</v>
          </cell>
          <cell r="J901">
            <v>0</v>
          </cell>
          <cell r="K901">
            <v>0</v>
          </cell>
        </row>
        <row r="902">
          <cell r="C902" t="str">
            <v xml:space="preserve">            HARI CHAND ANAND &amp; CO         -BANGALORE</v>
          </cell>
          <cell r="F902">
            <v>17472</v>
          </cell>
          <cell r="G902">
            <v>17472</v>
          </cell>
          <cell r="J902">
            <v>0</v>
          </cell>
          <cell r="K902">
            <v>0</v>
          </cell>
        </row>
        <row r="903">
          <cell r="C903" t="str">
            <v xml:space="preserve">            HASH TAG ADVERTISING                                                                                </v>
          </cell>
          <cell r="E903">
            <v>14100</v>
          </cell>
          <cell r="I903">
            <v>14100</v>
          </cell>
          <cell r="J903">
            <v>0</v>
          </cell>
          <cell r="K903">
            <v>14100</v>
          </cell>
        </row>
        <row r="904">
          <cell r="C904" t="str">
            <v xml:space="preserve">            HDFC CREDIT CARD-4854 9808 0820 3873-ADC -BANGALORE</v>
          </cell>
          <cell r="F904">
            <v>2388855</v>
          </cell>
          <cell r="G904">
            <v>2388855</v>
          </cell>
          <cell r="J904">
            <v>0</v>
          </cell>
          <cell r="K904">
            <v>0</v>
          </cell>
        </row>
        <row r="905">
          <cell r="C905" t="str">
            <v xml:space="preserve">            HDFC CREDIT CARD-4854 9808 0820 9888 - DNC -BANGALORE</v>
          </cell>
          <cell r="E905">
            <v>1459027</v>
          </cell>
          <cell r="F905">
            <v>2807999.4</v>
          </cell>
          <cell r="G905">
            <v>1348972.4</v>
          </cell>
          <cell r="J905">
            <v>0</v>
          </cell>
          <cell r="K905">
            <v>0</v>
          </cell>
        </row>
        <row r="906">
          <cell r="C906" t="str">
            <v xml:space="preserve">            HINDUSTAN ANALYTICAL &amp; TESTING LABORATORY                                                           </v>
          </cell>
          <cell r="F906">
            <v>1416</v>
          </cell>
          <cell r="G906">
            <v>1416</v>
          </cell>
          <cell r="J906">
            <v>0</v>
          </cell>
          <cell r="K906">
            <v>0</v>
          </cell>
        </row>
        <row r="907">
          <cell r="C907" t="str">
            <v xml:space="preserve">            IMMANUEL FIRE PROTECTION      -BANGALORE</v>
          </cell>
          <cell r="G907">
            <v>5900</v>
          </cell>
          <cell r="I907">
            <v>5900</v>
          </cell>
          <cell r="J907">
            <v>0</v>
          </cell>
          <cell r="K907">
            <v>5900</v>
          </cell>
        </row>
        <row r="908">
          <cell r="C908" t="str">
            <v xml:space="preserve">            INCORP ADVISORY SERVICES PRIVATE LIMITED -BANGALORE</v>
          </cell>
          <cell r="E908">
            <v>261900</v>
          </cell>
          <cell r="F908">
            <v>94500</v>
          </cell>
          <cell r="G908">
            <v>43200</v>
          </cell>
          <cell r="I908">
            <v>210600</v>
          </cell>
          <cell r="J908">
            <v>0</v>
          </cell>
          <cell r="K908">
            <v>210600</v>
          </cell>
        </row>
        <row r="909">
          <cell r="C909" t="str">
            <v xml:space="preserve">            INDIA LABELS                                                                                        </v>
          </cell>
          <cell r="F909">
            <v>22420</v>
          </cell>
          <cell r="G909">
            <v>28025</v>
          </cell>
          <cell r="I909">
            <v>5605</v>
          </cell>
          <cell r="J909">
            <v>0</v>
          </cell>
          <cell r="K909">
            <v>5605</v>
          </cell>
        </row>
        <row r="910">
          <cell r="C910" t="str">
            <v xml:space="preserve">            INNOVATIVE SOLUTIONS          -MYSORE</v>
          </cell>
          <cell r="E910">
            <v>1</v>
          </cell>
          <cell r="F910">
            <v>1</v>
          </cell>
          <cell r="J910">
            <v>0</v>
          </cell>
          <cell r="K910">
            <v>0</v>
          </cell>
        </row>
        <row r="911">
          <cell r="C911" t="str">
            <v xml:space="preserve">            INTERTEK INDIA PVT LTD        -BANGALORE</v>
          </cell>
          <cell r="E911">
            <v>53291.71</v>
          </cell>
          <cell r="F911">
            <v>232289.86</v>
          </cell>
          <cell r="G911">
            <v>250623.62</v>
          </cell>
          <cell r="I911">
            <v>71625.47</v>
          </cell>
          <cell r="J911">
            <v>0</v>
          </cell>
          <cell r="K911">
            <v>71625.47</v>
          </cell>
        </row>
        <row r="912">
          <cell r="C912" t="str">
            <v xml:space="preserve">            JAI MARUTHI REFILLING SERVICE -BANGALORE</v>
          </cell>
          <cell r="E912">
            <v>7847</v>
          </cell>
          <cell r="F912">
            <v>19824</v>
          </cell>
          <cell r="G912">
            <v>15517</v>
          </cell>
          <cell r="I912">
            <v>3540</v>
          </cell>
          <cell r="J912">
            <v>0</v>
          </cell>
          <cell r="K912">
            <v>3540</v>
          </cell>
        </row>
        <row r="913">
          <cell r="C913" t="str">
            <v xml:space="preserve">            JALARAM ENTERPRISES           -BANAGLORE</v>
          </cell>
          <cell r="E913">
            <v>1.02</v>
          </cell>
          <cell r="F913">
            <v>1.02</v>
          </cell>
          <cell r="J913">
            <v>0</v>
          </cell>
          <cell r="K913">
            <v>0</v>
          </cell>
        </row>
        <row r="914">
          <cell r="C914" t="str">
            <v xml:space="preserve">            JEEVAN YADAV (EXPENSES) NEW                                                                         </v>
          </cell>
          <cell r="E914">
            <v>48207</v>
          </cell>
          <cell r="F914">
            <v>48207</v>
          </cell>
          <cell r="J914">
            <v>0</v>
          </cell>
          <cell r="K914">
            <v>0</v>
          </cell>
        </row>
        <row r="915">
          <cell r="C915" t="str">
            <v xml:space="preserve">            JITHENDRANATH PAI             -BANAGLORE</v>
          </cell>
          <cell r="E915">
            <v>13216</v>
          </cell>
          <cell r="I915">
            <v>13216</v>
          </cell>
          <cell r="J915">
            <v>0</v>
          </cell>
          <cell r="K915">
            <v>13216</v>
          </cell>
        </row>
        <row r="916">
          <cell r="C916" t="str">
            <v xml:space="preserve">            JYOTHI EMBROIDERY             -BANAGLORE</v>
          </cell>
          <cell r="E916">
            <v>4797</v>
          </cell>
          <cell r="F916">
            <v>4797</v>
          </cell>
          <cell r="G916">
            <v>7474</v>
          </cell>
          <cell r="I916">
            <v>7474</v>
          </cell>
          <cell r="J916">
            <v>0</v>
          </cell>
          <cell r="K916">
            <v>7474</v>
          </cell>
        </row>
        <row r="917">
          <cell r="C917" t="str">
            <v xml:space="preserve">            K SURYAPRAKASH                -BANAGLORE</v>
          </cell>
          <cell r="D917">
            <v>15000</v>
          </cell>
          <cell r="F917">
            <v>13500</v>
          </cell>
          <cell r="G917">
            <v>13500</v>
          </cell>
          <cell r="H917">
            <v>15000</v>
          </cell>
          <cell r="J917">
            <v>-15000</v>
          </cell>
          <cell r="K917">
            <v>-15000</v>
          </cell>
        </row>
        <row r="918">
          <cell r="C918" t="str">
            <v xml:space="preserve">            K V S FASHIONS                -BANAGLORE</v>
          </cell>
          <cell r="E918">
            <v>0.64</v>
          </cell>
          <cell r="F918">
            <v>0.64</v>
          </cell>
          <cell r="J918">
            <v>0</v>
          </cell>
          <cell r="K918">
            <v>0</v>
          </cell>
        </row>
        <row r="919">
          <cell r="C919" t="str">
            <v xml:space="preserve">            KAY YES ENTERPRISES           -BANGALORE</v>
          </cell>
          <cell r="E919">
            <v>219348.28</v>
          </cell>
          <cell r="F919">
            <v>177624</v>
          </cell>
          <cell r="G919">
            <v>273484</v>
          </cell>
          <cell r="I919">
            <v>315208.28000000003</v>
          </cell>
          <cell r="J919">
            <v>0</v>
          </cell>
          <cell r="K919">
            <v>315208.28000000003</v>
          </cell>
        </row>
        <row r="920">
          <cell r="C920" t="str">
            <v xml:space="preserve">            KHANDELWAL JAIN AND  ASSOCIATES -PUNE</v>
          </cell>
          <cell r="E920">
            <v>545000</v>
          </cell>
          <cell r="I920">
            <v>545000</v>
          </cell>
          <cell r="J920">
            <v>0</v>
          </cell>
          <cell r="K920">
            <v>545000</v>
          </cell>
        </row>
        <row r="921">
          <cell r="C921" t="str">
            <v xml:space="preserve">            KLUB MARKETING                -BANAGLORE</v>
          </cell>
          <cell r="D921">
            <v>23600</v>
          </cell>
          <cell r="H921">
            <v>23600</v>
          </cell>
          <cell r="J921">
            <v>-23600</v>
          </cell>
          <cell r="K921">
            <v>-23600</v>
          </cell>
        </row>
        <row r="922">
          <cell r="C922" t="str">
            <v xml:space="preserve">            KRAFT STUDIO                  -BANAGLORE</v>
          </cell>
          <cell r="E922">
            <v>324000</v>
          </cell>
          <cell r="F922">
            <v>81000</v>
          </cell>
          <cell r="I922">
            <v>243000</v>
          </cell>
          <cell r="J922">
            <v>0</v>
          </cell>
          <cell r="K922">
            <v>243000</v>
          </cell>
        </row>
        <row r="923">
          <cell r="C923" t="str">
            <v xml:space="preserve">            KRISHNA DYEING                -BANAGLORE</v>
          </cell>
          <cell r="E923">
            <v>22995.23</v>
          </cell>
          <cell r="F923">
            <v>44799.23</v>
          </cell>
          <cell r="G923">
            <v>33494</v>
          </cell>
          <cell r="I923">
            <v>11690</v>
          </cell>
          <cell r="J923">
            <v>0</v>
          </cell>
          <cell r="K923">
            <v>11690</v>
          </cell>
        </row>
        <row r="924">
          <cell r="C924" t="str">
            <v xml:space="preserve">            KS SELECTIONS PVT LTD ( ROADSHOW EXPENSES) -DELHI</v>
          </cell>
          <cell r="E924">
            <v>650000</v>
          </cell>
          <cell r="F924">
            <v>650000</v>
          </cell>
          <cell r="J924">
            <v>0</v>
          </cell>
          <cell r="K924">
            <v>0</v>
          </cell>
        </row>
        <row r="925">
          <cell r="C925" t="str">
            <v xml:space="preserve">            KUSHI SPORTS WEAR             -BANGALORE</v>
          </cell>
          <cell r="E925">
            <v>139131.76</v>
          </cell>
          <cell r="F925">
            <v>171986.76</v>
          </cell>
          <cell r="G925">
            <v>32855</v>
          </cell>
          <cell r="J925">
            <v>0</v>
          </cell>
          <cell r="K925">
            <v>0</v>
          </cell>
        </row>
        <row r="926">
          <cell r="C926" t="str">
            <v xml:space="preserve">            LAKHWARA ENTERPRISES          -NEW DELHI</v>
          </cell>
          <cell r="D926">
            <v>2075</v>
          </cell>
          <cell r="H926">
            <v>2075</v>
          </cell>
          <cell r="J926">
            <v>-2075</v>
          </cell>
          <cell r="K926">
            <v>-2075</v>
          </cell>
        </row>
        <row r="927">
          <cell r="C927" t="str">
            <v xml:space="preserve">            LAXMI PLASTOPACK INDIA PVT LTD -BANAGLORE</v>
          </cell>
          <cell r="D927">
            <v>4874.8</v>
          </cell>
          <cell r="F927">
            <v>3372</v>
          </cell>
          <cell r="G927">
            <v>6888.84</v>
          </cell>
          <cell r="H927">
            <v>1357.96</v>
          </cell>
          <cell r="J927">
            <v>-1357.96</v>
          </cell>
          <cell r="K927">
            <v>-1357.96</v>
          </cell>
        </row>
        <row r="928">
          <cell r="C928" t="str">
            <v xml:space="preserve">            LEI REGISTER INDIA PRIVATE LIMITED -SILIGURI</v>
          </cell>
          <cell r="G928">
            <v>4989</v>
          </cell>
          <cell r="I928">
            <v>4989</v>
          </cell>
          <cell r="J928">
            <v>0</v>
          </cell>
          <cell r="K928">
            <v>4989</v>
          </cell>
        </row>
        <row r="929">
          <cell r="C929" t="str">
            <v xml:space="preserve">            LEVEL 10 CREATION             -BANAGLORE</v>
          </cell>
          <cell r="E929">
            <v>0.5</v>
          </cell>
          <cell r="F929">
            <v>0.5</v>
          </cell>
          <cell r="J929">
            <v>0</v>
          </cell>
          <cell r="K929">
            <v>0</v>
          </cell>
        </row>
        <row r="930">
          <cell r="C930" t="str">
            <v xml:space="preserve">            LIGHT SOURCE                  -BANAGLORE</v>
          </cell>
          <cell r="E930">
            <v>4113</v>
          </cell>
          <cell r="F930">
            <v>24898</v>
          </cell>
          <cell r="G930">
            <v>11210</v>
          </cell>
          <cell r="H930">
            <v>9575</v>
          </cell>
          <cell r="J930">
            <v>-9575</v>
          </cell>
          <cell r="K930">
            <v>-9575</v>
          </cell>
        </row>
        <row r="931">
          <cell r="C931" t="str">
            <v xml:space="preserve">            LOGIC ERP SOLUTIONS PVT LTD   -MOHALI</v>
          </cell>
          <cell r="D931">
            <v>13611</v>
          </cell>
          <cell r="F931">
            <v>302204</v>
          </cell>
          <cell r="G931">
            <v>313086.78000000003</v>
          </cell>
          <cell r="H931">
            <v>2728.22</v>
          </cell>
          <cell r="J931">
            <v>-2728.22</v>
          </cell>
          <cell r="K931">
            <v>-2728.22</v>
          </cell>
        </row>
        <row r="932">
          <cell r="C932" t="str">
            <v xml:space="preserve">            MAHALAXMI BUTTON &amp; THREADS CO                                                                       </v>
          </cell>
          <cell r="F932">
            <v>2006</v>
          </cell>
          <cell r="G932">
            <v>2006</v>
          </cell>
          <cell r="J932">
            <v>0</v>
          </cell>
          <cell r="K932">
            <v>0</v>
          </cell>
        </row>
        <row r="933">
          <cell r="C933" t="str">
            <v xml:space="preserve">            MAKE MY TRIPS                                                                                       </v>
          </cell>
          <cell r="D933">
            <v>0</v>
          </cell>
          <cell r="F933">
            <v>239600</v>
          </cell>
          <cell r="G933">
            <v>210241</v>
          </cell>
          <cell r="H933">
            <v>29359</v>
          </cell>
          <cell r="J933">
            <v>-29359</v>
          </cell>
          <cell r="K933">
            <v>-29359</v>
          </cell>
        </row>
        <row r="934">
          <cell r="C934" t="str">
            <v xml:space="preserve">            MANJUNATHA FUEL STATION       -BANAGLORE</v>
          </cell>
          <cell r="E934">
            <v>45894.5</v>
          </cell>
          <cell r="F934">
            <v>428589.35</v>
          </cell>
          <cell r="G934">
            <v>444629</v>
          </cell>
          <cell r="I934">
            <v>61934.15</v>
          </cell>
          <cell r="J934">
            <v>0</v>
          </cell>
          <cell r="K934">
            <v>61934.15</v>
          </cell>
        </row>
        <row r="935">
          <cell r="C935" t="str">
            <v xml:space="preserve">            MARKS TRANS PRIVATE LIMITED   -CHENNAI</v>
          </cell>
          <cell r="E935">
            <v>203770</v>
          </cell>
          <cell r="F935">
            <v>50000</v>
          </cell>
          <cell r="G935">
            <v>31360</v>
          </cell>
          <cell r="I935">
            <v>185130</v>
          </cell>
          <cell r="J935">
            <v>0</v>
          </cell>
          <cell r="K935">
            <v>185130</v>
          </cell>
        </row>
        <row r="936">
          <cell r="C936" t="str">
            <v xml:space="preserve">            MARUTHI CABLE NETWORK                                                                               </v>
          </cell>
          <cell r="E936">
            <v>1650</v>
          </cell>
          <cell r="F936">
            <v>13200</v>
          </cell>
          <cell r="G936">
            <v>11550</v>
          </cell>
          <cell r="J936">
            <v>0</v>
          </cell>
          <cell r="K936">
            <v>0</v>
          </cell>
        </row>
        <row r="937">
          <cell r="C937" t="str">
            <v xml:space="preserve">            MARUTHI ELETRIC UDHYOG        -BANAGLORE</v>
          </cell>
          <cell r="D937">
            <v>23600</v>
          </cell>
          <cell r="F937">
            <v>23600</v>
          </cell>
          <cell r="G937">
            <v>47200</v>
          </cell>
          <cell r="J937">
            <v>0</v>
          </cell>
          <cell r="K937">
            <v>0</v>
          </cell>
        </row>
        <row r="938">
          <cell r="C938" t="str">
            <v xml:space="preserve">            MARUTHI MARKETING             -BANAGLORE</v>
          </cell>
          <cell r="E938">
            <v>7450</v>
          </cell>
          <cell r="F938">
            <v>18750</v>
          </cell>
          <cell r="G938">
            <v>13450</v>
          </cell>
          <cell r="I938">
            <v>2150</v>
          </cell>
          <cell r="J938">
            <v>0</v>
          </cell>
          <cell r="K938">
            <v>2150</v>
          </cell>
        </row>
        <row r="939">
          <cell r="C939" t="str">
            <v xml:space="preserve">            MASTER ENTERPRISES            -BANAGLORE</v>
          </cell>
          <cell r="E939">
            <v>10620</v>
          </cell>
          <cell r="I939">
            <v>10620</v>
          </cell>
          <cell r="J939">
            <v>0</v>
          </cell>
          <cell r="K939">
            <v>10620</v>
          </cell>
        </row>
        <row r="940">
          <cell r="C940" t="str">
            <v xml:space="preserve">            MATAJI HARDWARES &amp; ELECTRICALS -BANGALORE</v>
          </cell>
          <cell r="E940">
            <v>3668</v>
          </cell>
          <cell r="F940">
            <v>13912</v>
          </cell>
          <cell r="G940">
            <v>10244</v>
          </cell>
          <cell r="J940">
            <v>0</v>
          </cell>
          <cell r="K940">
            <v>0</v>
          </cell>
        </row>
        <row r="941">
          <cell r="C941" t="str">
            <v xml:space="preserve">            MATHA TOURS AND TRAVELS       -TUMKUR</v>
          </cell>
          <cell r="F941">
            <v>75600</v>
          </cell>
          <cell r="G941">
            <v>75600</v>
          </cell>
          <cell r="J941">
            <v>0</v>
          </cell>
          <cell r="K941">
            <v>0</v>
          </cell>
        </row>
        <row r="942">
          <cell r="C942" t="str">
            <v xml:space="preserve">            MATHRUSHREE ARTS              -BANGALORE</v>
          </cell>
          <cell r="F942">
            <v>6000</v>
          </cell>
          <cell r="G942">
            <v>4400</v>
          </cell>
          <cell r="H942">
            <v>1600</v>
          </cell>
          <cell r="J942">
            <v>-1600</v>
          </cell>
          <cell r="K942">
            <v>-1600</v>
          </cell>
        </row>
        <row r="943">
          <cell r="C943" t="str">
            <v xml:space="preserve">            METAL SHAPERS                 -BANGALORE</v>
          </cell>
          <cell r="E943">
            <v>10000</v>
          </cell>
          <cell r="I943">
            <v>10000</v>
          </cell>
          <cell r="J943">
            <v>0</v>
          </cell>
          <cell r="K943">
            <v>10000</v>
          </cell>
        </row>
        <row r="944">
          <cell r="C944" t="str">
            <v xml:space="preserve">            METRO  CASH &amp; CARRY INDIA PVT LTD -BANGALORE</v>
          </cell>
          <cell r="E944">
            <v>6386</v>
          </cell>
          <cell r="I944">
            <v>6386</v>
          </cell>
          <cell r="J944">
            <v>0</v>
          </cell>
          <cell r="K944">
            <v>6386</v>
          </cell>
        </row>
        <row r="945">
          <cell r="C945" t="str">
            <v xml:space="preserve">            MODERN TESTING SERVICES (INDIA) PRIVATE LTD -BANGALORE</v>
          </cell>
          <cell r="D945">
            <v>1774</v>
          </cell>
          <cell r="H945">
            <v>1774</v>
          </cell>
          <cell r="J945">
            <v>-1774</v>
          </cell>
          <cell r="K945">
            <v>-1774</v>
          </cell>
        </row>
        <row r="946">
          <cell r="C946" t="str">
            <v xml:space="preserve">            MOHAMMED MAQSOOD              -BANAGLORE</v>
          </cell>
          <cell r="E946">
            <v>1715109</v>
          </cell>
          <cell r="F946">
            <v>623676</v>
          </cell>
          <cell r="G946">
            <v>1135995</v>
          </cell>
          <cell r="I946">
            <v>2227428</v>
          </cell>
          <cell r="J946">
            <v>0</v>
          </cell>
          <cell r="K946">
            <v>2227428</v>
          </cell>
        </row>
        <row r="947">
          <cell r="C947" t="str">
            <v xml:space="preserve">            MOHAMMED MASOOD               -BANAGLORE</v>
          </cell>
          <cell r="E947">
            <v>1715109</v>
          </cell>
          <cell r="F947">
            <v>623676</v>
          </cell>
          <cell r="G947">
            <v>1135995</v>
          </cell>
          <cell r="I947">
            <v>2227428</v>
          </cell>
          <cell r="J947">
            <v>0</v>
          </cell>
          <cell r="K947">
            <v>2227428</v>
          </cell>
        </row>
        <row r="948">
          <cell r="C948" t="str">
            <v xml:space="preserve">            MOTHERLAND GARMENTS (PVT) LTD (CREDITOR AC) -BANAGLORE</v>
          </cell>
          <cell r="E948">
            <v>202498</v>
          </cell>
          <cell r="I948">
            <v>202498</v>
          </cell>
          <cell r="J948">
            <v>0</v>
          </cell>
          <cell r="K948">
            <v>202498</v>
          </cell>
        </row>
        <row r="949">
          <cell r="C949" t="str">
            <v xml:space="preserve">            MRL LOGISTICS                 -CHENNAI</v>
          </cell>
          <cell r="F949">
            <v>2610</v>
          </cell>
          <cell r="H949">
            <v>2610</v>
          </cell>
          <cell r="J949">
            <v>-2610</v>
          </cell>
          <cell r="K949">
            <v>-2610</v>
          </cell>
        </row>
        <row r="950">
          <cell r="C950" t="str">
            <v xml:space="preserve">            MSEDL                         -PUNE</v>
          </cell>
          <cell r="D950">
            <v>2000</v>
          </cell>
          <cell r="H950">
            <v>2000</v>
          </cell>
          <cell r="J950">
            <v>-2000</v>
          </cell>
          <cell r="K950">
            <v>-2000</v>
          </cell>
        </row>
        <row r="951">
          <cell r="C951" t="str">
            <v xml:space="preserve">            NANDI APPARELS TECHNICS       -BANAGLORE</v>
          </cell>
          <cell r="F951">
            <v>25252</v>
          </cell>
          <cell r="H951">
            <v>25252</v>
          </cell>
          <cell r="J951">
            <v>-25252</v>
          </cell>
          <cell r="K951">
            <v>-25252</v>
          </cell>
        </row>
        <row r="952">
          <cell r="C952" t="str">
            <v xml:space="preserve">            NANDI FAB TECH                -BANAGLORE</v>
          </cell>
          <cell r="E952">
            <v>28261</v>
          </cell>
          <cell r="F952">
            <v>182777</v>
          </cell>
          <cell r="G952">
            <v>80058</v>
          </cell>
          <cell r="H952">
            <v>74458</v>
          </cell>
          <cell r="J952">
            <v>-74458</v>
          </cell>
          <cell r="K952">
            <v>-74458</v>
          </cell>
        </row>
        <row r="953">
          <cell r="C953" t="str">
            <v xml:space="preserve">            NATIONAL AVIATION COMPANY                                                                           </v>
          </cell>
          <cell r="E953">
            <v>22462</v>
          </cell>
          <cell r="I953">
            <v>22462</v>
          </cell>
          <cell r="J953">
            <v>0</v>
          </cell>
          <cell r="K953">
            <v>22462</v>
          </cell>
        </row>
        <row r="954">
          <cell r="C954" t="str">
            <v xml:space="preserve">            NAVNIRMAN  MEDIA PUBLICITY    -PACHAKULA</v>
          </cell>
          <cell r="E954">
            <v>100000.07</v>
          </cell>
          <cell r="I954">
            <v>100000.07</v>
          </cell>
          <cell r="J954">
            <v>0</v>
          </cell>
          <cell r="K954">
            <v>100000.07</v>
          </cell>
        </row>
        <row r="955">
          <cell r="C955" t="str">
            <v xml:space="preserve">            NEXSSYS                                                                                             </v>
          </cell>
          <cell r="E955">
            <v>84100</v>
          </cell>
          <cell r="I955">
            <v>84100</v>
          </cell>
          <cell r="J955">
            <v>0</v>
          </cell>
          <cell r="K955">
            <v>84100</v>
          </cell>
        </row>
        <row r="956">
          <cell r="C956" t="str">
            <v xml:space="preserve">            NEXUSONE EXPRESS PVT LTD      -BANGALORE</v>
          </cell>
          <cell r="E956">
            <v>4112</v>
          </cell>
          <cell r="F956">
            <v>37830</v>
          </cell>
          <cell r="G956">
            <v>57164.9</v>
          </cell>
          <cell r="I956">
            <v>23446.9</v>
          </cell>
          <cell r="J956">
            <v>0</v>
          </cell>
          <cell r="K956">
            <v>23446.9</v>
          </cell>
        </row>
        <row r="957">
          <cell r="C957" t="str">
            <v xml:space="preserve">            NISHI ARTS                                                                                          </v>
          </cell>
          <cell r="G957">
            <v>81986.899999999994</v>
          </cell>
          <cell r="I957">
            <v>81986.899999999994</v>
          </cell>
          <cell r="J957">
            <v>0</v>
          </cell>
          <cell r="K957">
            <v>81986.899999999994</v>
          </cell>
        </row>
        <row r="958">
          <cell r="C958" t="str">
            <v xml:space="preserve">            OLYMPIC SPORTING CO- CREDITORS -BANGLORE</v>
          </cell>
          <cell r="E958">
            <v>27140</v>
          </cell>
          <cell r="I958">
            <v>27140</v>
          </cell>
          <cell r="J958">
            <v>0</v>
          </cell>
          <cell r="K958">
            <v>27140</v>
          </cell>
        </row>
        <row r="959">
          <cell r="C959" t="str">
            <v xml:space="preserve">            OM SHAKTHI ENTERPRISES        -BANAGLORE</v>
          </cell>
          <cell r="E959">
            <v>6280</v>
          </cell>
          <cell r="I959">
            <v>6280</v>
          </cell>
          <cell r="J959">
            <v>0</v>
          </cell>
          <cell r="K959">
            <v>6280</v>
          </cell>
        </row>
        <row r="960">
          <cell r="C960" t="str">
            <v xml:space="preserve">            OMNAMAHSHIVAYA TRAVELS        -TUMKUR</v>
          </cell>
          <cell r="F960">
            <v>24000</v>
          </cell>
          <cell r="G960">
            <v>24000</v>
          </cell>
          <cell r="J960">
            <v>0</v>
          </cell>
          <cell r="K960">
            <v>0</v>
          </cell>
        </row>
        <row r="961">
          <cell r="C961" t="str">
            <v xml:space="preserve">            OSPREY SECURITY SOLUTIONS     -BANAGLORE</v>
          </cell>
          <cell r="E961">
            <v>488575.83</v>
          </cell>
          <cell r="F961">
            <v>808033</v>
          </cell>
          <cell r="G961">
            <v>742195</v>
          </cell>
          <cell r="I961">
            <v>422737.83</v>
          </cell>
          <cell r="J961">
            <v>0</v>
          </cell>
          <cell r="K961">
            <v>422737.83</v>
          </cell>
        </row>
        <row r="962">
          <cell r="C962" t="str">
            <v xml:space="preserve">            P SQUARE TECHNOLOGIES         -BANAGLORE</v>
          </cell>
          <cell r="G962">
            <v>3200</v>
          </cell>
          <cell r="I962">
            <v>3200</v>
          </cell>
          <cell r="J962">
            <v>0</v>
          </cell>
          <cell r="K962">
            <v>3200</v>
          </cell>
        </row>
        <row r="963">
          <cell r="C963" t="str">
            <v xml:space="preserve">            PAP PEST CONTROL SERVICE      -BANGALORE</v>
          </cell>
          <cell r="F963">
            <v>8968</v>
          </cell>
          <cell r="G963">
            <v>17936</v>
          </cell>
          <cell r="I963">
            <v>8968</v>
          </cell>
          <cell r="J963">
            <v>0</v>
          </cell>
          <cell r="K963">
            <v>8968</v>
          </cell>
        </row>
        <row r="964">
          <cell r="C964" t="str">
            <v xml:space="preserve">            PAVAN COMPUTECH               -BANAGLORE</v>
          </cell>
          <cell r="E964">
            <v>0.9</v>
          </cell>
          <cell r="F964">
            <v>0.9</v>
          </cell>
          <cell r="J964">
            <v>0</v>
          </cell>
          <cell r="K964">
            <v>0</v>
          </cell>
        </row>
        <row r="965">
          <cell r="C965" t="str">
            <v xml:space="preserve">            PHONOGRAPHIC PERFORMANCE LTD  -PUNE</v>
          </cell>
          <cell r="D965">
            <v>3717</v>
          </cell>
          <cell r="H965">
            <v>3717</v>
          </cell>
          <cell r="J965">
            <v>-3717</v>
          </cell>
          <cell r="K965">
            <v>-3717</v>
          </cell>
        </row>
        <row r="966">
          <cell r="C966" t="str">
            <v xml:space="preserve">            PORTER (SMARTSHIFT LOGISTICS) -BANAGLORE</v>
          </cell>
          <cell r="D966">
            <v>20000</v>
          </cell>
          <cell r="F966">
            <v>88500.1</v>
          </cell>
          <cell r="G966">
            <v>107562</v>
          </cell>
          <cell r="H966">
            <v>938.1</v>
          </cell>
          <cell r="J966">
            <v>-938.1</v>
          </cell>
          <cell r="K966">
            <v>-938.1</v>
          </cell>
        </row>
        <row r="967">
          <cell r="C967" t="str">
            <v xml:space="preserve">            PRERANA MOTORS (P) LTD        -BANGALORE</v>
          </cell>
          <cell r="F967">
            <v>10616</v>
          </cell>
          <cell r="G967">
            <v>10615.93</v>
          </cell>
          <cell r="H967">
            <v>7.0000000000000007E-2</v>
          </cell>
          <cell r="J967">
            <v>-7.0000000000000007E-2</v>
          </cell>
          <cell r="K967">
            <v>-7.0000000000000007E-2</v>
          </cell>
        </row>
        <row r="968">
          <cell r="C968" t="str">
            <v xml:space="preserve">            PRISM INTERNATIONAL           -BANAGLORE</v>
          </cell>
          <cell r="E968">
            <v>40000</v>
          </cell>
          <cell r="I968">
            <v>40000</v>
          </cell>
          <cell r="J968">
            <v>0</v>
          </cell>
          <cell r="K968">
            <v>40000</v>
          </cell>
        </row>
        <row r="969">
          <cell r="C969" t="str">
            <v xml:space="preserve">            PUSHPENDER - EXPENSES                                                                               </v>
          </cell>
          <cell r="E969">
            <v>7590</v>
          </cell>
          <cell r="F969">
            <v>270000</v>
          </cell>
          <cell r="G969">
            <v>269689</v>
          </cell>
          <cell r="I969">
            <v>7279</v>
          </cell>
          <cell r="J969">
            <v>0</v>
          </cell>
          <cell r="K969">
            <v>7279</v>
          </cell>
        </row>
        <row r="970">
          <cell r="C970" t="str">
            <v xml:space="preserve">            QUALITY HYDRAULIC SOLUTIONS                                                                         </v>
          </cell>
          <cell r="G970">
            <v>862</v>
          </cell>
          <cell r="I970">
            <v>862</v>
          </cell>
          <cell r="J970">
            <v>0</v>
          </cell>
          <cell r="K970">
            <v>862</v>
          </cell>
        </row>
        <row r="971">
          <cell r="C971" t="str">
            <v xml:space="preserve">            QUICK TECH                    -BANAGLORE</v>
          </cell>
          <cell r="E971">
            <v>3900</v>
          </cell>
          <cell r="I971">
            <v>3900</v>
          </cell>
          <cell r="J971">
            <v>0</v>
          </cell>
          <cell r="K971">
            <v>3900</v>
          </cell>
        </row>
        <row r="972">
          <cell r="C972" t="str">
            <v xml:space="preserve">            R J CREATION VISUAL           -LUCKNOW</v>
          </cell>
          <cell r="D972">
            <v>9732</v>
          </cell>
          <cell r="H972">
            <v>9732</v>
          </cell>
          <cell r="J972">
            <v>-9732</v>
          </cell>
          <cell r="K972">
            <v>-9732</v>
          </cell>
        </row>
        <row r="973">
          <cell r="C973" t="str">
            <v xml:space="preserve">            R.R.FASHION                   -BANGALORE</v>
          </cell>
          <cell r="E973">
            <v>577039</v>
          </cell>
          <cell r="F973">
            <v>655195</v>
          </cell>
          <cell r="G973">
            <v>78156</v>
          </cell>
          <cell r="J973">
            <v>0</v>
          </cell>
          <cell r="K973">
            <v>0</v>
          </cell>
        </row>
        <row r="974">
          <cell r="C974" t="str">
            <v xml:space="preserve">            RED CHERRY HR SOLUTIONS       -BANAGLORE</v>
          </cell>
          <cell r="F974">
            <v>32400</v>
          </cell>
          <cell r="G974">
            <v>32400</v>
          </cell>
          <cell r="J974">
            <v>0</v>
          </cell>
          <cell r="K974">
            <v>0</v>
          </cell>
        </row>
        <row r="975">
          <cell r="C975" t="str">
            <v xml:space="preserve">            RED SCOOTER EVENTS            -MUMBAI</v>
          </cell>
          <cell r="E975">
            <v>8000</v>
          </cell>
          <cell r="F975">
            <v>8000</v>
          </cell>
          <cell r="J975">
            <v>0</v>
          </cell>
          <cell r="K975">
            <v>0</v>
          </cell>
        </row>
        <row r="976">
          <cell r="C976" t="str">
            <v xml:space="preserve">            RHEMS INDUSTRIES              -CHE NNAI</v>
          </cell>
          <cell r="E976">
            <v>709</v>
          </cell>
          <cell r="I976">
            <v>709</v>
          </cell>
          <cell r="J976">
            <v>0</v>
          </cell>
          <cell r="K976">
            <v>709</v>
          </cell>
        </row>
        <row r="977">
          <cell r="C977" t="str">
            <v xml:space="preserve">            RITECK PERIPHERALS            -BANGALORE</v>
          </cell>
          <cell r="G977">
            <v>2714</v>
          </cell>
          <cell r="I977">
            <v>2714</v>
          </cell>
          <cell r="J977">
            <v>0</v>
          </cell>
          <cell r="K977">
            <v>2714</v>
          </cell>
        </row>
        <row r="978">
          <cell r="C978" t="str">
            <v xml:space="preserve">            ROOTS MULTICLEAN LTD(BLR)     -BANGALORE</v>
          </cell>
          <cell r="F978">
            <v>5417</v>
          </cell>
          <cell r="G978">
            <v>8956.2000000000007</v>
          </cell>
          <cell r="I978">
            <v>3539.2</v>
          </cell>
          <cell r="J978">
            <v>0</v>
          </cell>
          <cell r="K978">
            <v>3539.2</v>
          </cell>
        </row>
        <row r="979">
          <cell r="C979" t="str">
            <v xml:space="preserve">            ROYAL EMBROIDERY THREADS PVT LTD (BLR) -BANGALORE</v>
          </cell>
          <cell r="F979">
            <v>5044</v>
          </cell>
          <cell r="G979">
            <v>5845.04</v>
          </cell>
          <cell r="I979">
            <v>801.04</v>
          </cell>
          <cell r="J979">
            <v>0</v>
          </cell>
          <cell r="K979">
            <v>801.04</v>
          </cell>
        </row>
        <row r="980">
          <cell r="C980" t="str">
            <v xml:space="preserve">            S R ELECTRICALS               -BANAGLORE</v>
          </cell>
          <cell r="E980">
            <v>23600</v>
          </cell>
          <cell r="F980">
            <v>23600</v>
          </cell>
          <cell r="J980">
            <v>0</v>
          </cell>
          <cell r="K980">
            <v>0</v>
          </cell>
        </row>
        <row r="981">
          <cell r="C981" t="str">
            <v xml:space="preserve">            S V ASSOCIATES MANAGEMENT CONSULTANCY PVT LTD -BANGALORE</v>
          </cell>
          <cell r="E981">
            <v>8433</v>
          </cell>
          <cell r="I981">
            <v>8433</v>
          </cell>
          <cell r="J981">
            <v>0</v>
          </cell>
          <cell r="K981">
            <v>8433</v>
          </cell>
        </row>
        <row r="982">
          <cell r="C982" t="str">
            <v xml:space="preserve">            S.L.N TOURS AND TRAVELS       -TUMAKURU</v>
          </cell>
          <cell r="F982">
            <v>197660</v>
          </cell>
          <cell r="G982">
            <v>230060</v>
          </cell>
          <cell r="I982">
            <v>32400</v>
          </cell>
          <cell r="J982">
            <v>0</v>
          </cell>
          <cell r="K982">
            <v>32400</v>
          </cell>
        </row>
        <row r="983">
          <cell r="C983" t="str">
            <v xml:space="preserve">            S.L.V. TOURS AND TRAVELS      -TUMAKURU</v>
          </cell>
          <cell r="E983">
            <v>87086</v>
          </cell>
          <cell r="F983">
            <v>795386</v>
          </cell>
          <cell r="G983">
            <v>708300</v>
          </cell>
          <cell r="J983">
            <v>0</v>
          </cell>
          <cell r="K983">
            <v>0</v>
          </cell>
        </row>
        <row r="984">
          <cell r="C984" t="str">
            <v xml:space="preserve">            S.R.GARMENTS                  -BANGALORE</v>
          </cell>
          <cell r="F984">
            <v>173251.8</v>
          </cell>
          <cell r="G984">
            <v>173251.8</v>
          </cell>
          <cell r="J984">
            <v>0</v>
          </cell>
          <cell r="K984">
            <v>0</v>
          </cell>
        </row>
        <row r="985">
          <cell r="C985" t="str">
            <v xml:space="preserve">            S.V.S TOURS AND TRAVELS       -TUMKUR</v>
          </cell>
          <cell r="E985">
            <v>70000</v>
          </cell>
          <cell r="F985">
            <v>554400</v>
          </cell>
          <cell r="G985">
            <v>559600</v>
          </cell>
          <cell r="I985">
            <v>75200</v>
          </cell>
          <cell r="J985">
            <v>0</v>
          </cell>
          <cell r="K985">
            <v>75200</v>
          </cell>
        </row>
        <row r="986">
          <cell r="C986" t="str">
            <v xml:space="preserve">            SAFE EXPRESS PVT LTD          -NEWDELHI</v>
          </cell>
          <cell r="D986">
            <v>5480.72</v>
          </cell>
          <cell r="H986">
            <v>5480.72</v>
          </cell>
          <cell r="J986">
            <v>-5480.72</v>
          </cell>
          <cell r="K986">
            <v>-5480.72</v>
          </cell>
        </row>
        <row r="987">
          <cell r="C987" t="str">
            <v xml:space="preserve">            SAGARIKA SAHU- DESIGN-TRAVELLING EXPENSES                                                           </v>
          </cell>
          <cell r="D987">
            <v>1439</v>
          </cell>
          <cell r="H987">
            <v>1439</v>
          </cell>
          <cell r="J987">
            <v>-1439</v>
          </cell>
          <cell r="K987">
            <v>-1439</v>
          </cell>
        </row>
        <row r="988">
          <cell r="C988" t="str">
            <v xml:space="preserve">            SAI BABA TYRES                -BANAGLORE</v>
          </cell>
          <cell r="E988">
            <v>28050</v>
          </cell>
          <cell r="I988">
            <v>28050</v>
          </cell>
          <cell r="J988">
            <v>0</v>
          </cell>
          <cell r="K988">
            <v>28050</v>
          </cell>
        </row>
        <row r="989">
          <cell r="C989" t="str">
            <v xml:space="preserve">            SAI ENVIRO TECH               -ANKOLA</v>
          </cell>
          <cell r="D989">
            <v>17700</v>
          </cell>
          <cell r="H989">
            <v>17700</v>
          </cell>
          <cell r="J989">
            <v>-17700</v>
          </cell>
          <cell r="K989">
            <v>-17700</v>
          </cell>
        </row>
        <row r="990">
          <cell r="C990" t="str">
            <v xml:space="preserve">            SAKETH AUTOMOBILES                                                                                  </v>
          </cell>
          <cell r="G990">
            <v>6721.96</v>
          </cell>
          <cell r="I990">
            <v>6721.96</v>
          </cell>
          <cell r="J990">
            <v>0</v>
          </cell>
          <cell r="K990">
            <v>6721.96</v>
          </cell>
        </row>
        <row r="991">
          <cell r="C991" t="str">
            <v xml:space="preserve">            SAKHO ENTERPRISES             -BANGALORE</v>
          </cell>
          <cell r="D991">
            <v>12853</v>
          </cell>
          <cell r="H991">
            <v>12853</v>
          </cell>
          <cell r="J991">
            <v>-12853</v>
          </cell>
          <cell r="K991">
            <v>-12853</v>
          </cell>
        </row>
        <row r="992">
          <cell r="C992" t="str">
            <v xml:space="preserve">            SARASWATHI HI TECH            -BANGALORE</v>
          </cell>
          <cell r="G992">
            <v>19706</v>
          </cell>
          <cell r="I992">
            <v>19706</v>
          </cell>
          <cell r="J992">
            <v>0</v>
          </cell>
          <cell r="K992">
            <v>19706</v>
          </cell>
        </row>
        <row r="993">
          <cell r="C993" t="str">
            <v xml:space="preserve">            SARVIN PRINTERS PVT LTD       -NASHIK</v>
          </cell>
          <cell r="E993">
            <v>44488</v>
          </cell>
          <cell r="F993">
            <v>30682</v>
          </cell>
          <cell r="G993">
            <v>30680</v>
          </cell>
          <cell r="I993">
            <v>44486</v>
          </cell>
          <cell r="J993">
            <v>0</v>
          </cell>
          <cell r="K993">
            <v>44486</v>
          </cell>
        </row>
        <row r="994">
          <cell r="C994" t="str">
            <v xml:space="preserve">            SECUREMENT PACKAGING PVT LTD  -AHMEDABAD</v>
          </cell>
          <cell r="E994">
            <v>45792</v>
          </cell>
          <cell r="I994">
            <v>45792</v>
          </cell>
          <cell r="J994">
            <v>0</v>
          </cell>
          <cell r="K994">
            <v>45792</v>
          </cell>
        </row>
        <row r="995">
          <cell r="C995" t="str">
            <v xml:space="preserve">            SHAKTHI TRADING COMPANY       -BANAGLORE</v>
          </cell>
          <cell r="E995">
            <v>29932</v>
          </cell>
          <cell r="F995">
            <v>678790</v>
          </cell>
          <cell r="G995">
            <v>650000</v>
          </cell>
          <cell r="I995">
            <v>1142</v>
          </cell>
          <cell r="J995">
            <v>0</v>
          </cell>
          <cell r="K995">
            <v>1142</v>
          </cell>
        </row>
        <row r="996">
          <cell r="C996" t="str">
            <v xml:space="preserve">            SHAM ALLUMINIUM FABRICATORS   -BANAGLORE</v>
          </cell>
          <cell r="D996">
            <v>10000</v>
          </cell>
          <cell r="F996">
            <v>105000</v>
          </cell>
          <cell r="H996">
            <v>115000</v>
          </cell>
          <cell r="J996">
            <v>-115000</v>
          </cell>
          <cell r="K996">
            <v>-115000</v>
          </cell>
        </row>
        <row r="997">
          <cell r="C997" t="str">
            <v xml:space="preserve">            SHASTIK TEX                                                                                         </v>
          </cell>
          <cell r="F997">
            <v>24255</v>
          </cell>
          <cell r="G997">
            <v>24255</v>
          </cell>
          <cell r="J997">
            <v>0</v>
          </cell>
          <cell r="K997">
            <v>0</v>
          </cell>
        </row>
        <row r="998">
          <cell r="C998" t="str">
            <v xml:space="preserve">            SHIVALAYA GRAPHIC             -DELHI</v>
          </cell>
          <cell r="E998">
            <v>142328.15</v>
          </cell>
          <cell r="G998">
            <v>74789.62</v>
          </cell>
          <cell r="I998">
            <v>217117.77</v>
          </cell>
          <cell r="J998">
            <v>0</v>
          </cell>
          <cell r="K998">
            <v>217117.77</v>
          </cell>
        </row>
        <row r="999">
          <cell r="C999" t="str">
            <v xml:space="preserve">            SHIVAM ENTERPRISES            -MUMBAI</v>
          </cell>
          <cell r="F999">
            <v>6838</v>
          </cell>
          <cell r="G999">
            <v>6838</v>
          </cell>
          <cell r="J999">
            <v>0</v>
          </cell>
          <cell r="K999">
            <v>0</v>
          </cell>
        </row>
        <row r="1000">
          <cell r="C1000" t="str">
            <v xml:space="preserve">            SHREE HANUMAN TEXTILE PRINTING -BANGALORE</v>
          </cell>
          <cell r="F1000">
            <v>60022</v>
          </cell>
          <cell r="G1000">
            <v>143071</v>
          </cell>
          <cell r="I1000">
            <v>83049</v>
          </cell>
          <cell r="J1000">
            <v>0</v>
          </cell>
          <cell r="K1000">
            <v>83049</v>
          </cell>
        </row>
        <row r="1001">
          <cell r="C1001" t="str">
            <v xml:space="preserve">            SHRINIVAS                     -BANAGLORE</v>
          </cell>
          <cell r="D1001">
            <v>2580</v>
          </cell>
          <cell r="H1001">
            <v>2580</v>
          </cell>
          <cell r="J1001">
            <v>-2580</v>
          </cell>
          <cell r="K1001">
            <v>-2580</v>
          </cell>
        </row>
        <row r="1002">
          <cell r="C1002" t="str">
            <v xml:space="preserve">            SHUTTER SPEED                 -BANAGLORE</v>
          </cell>
          <cell r="F1002">
            <v>246552</v>
          </cell>
          <cell r="G1002">
            <v>291248</v>
          </cell>
          <cell r="I1002">
            <v>44696</v>
          </cell>
          <cell r="J1002">
            <v>0</v>
          </cell>
          <cell r="K1002">
            <v>44696</v>
          </cell>
        </row>
        <row r="1003">
          <cell r="C1003" t="str">
            <v xml:space="preserve">            SLN ENTERPRISES               -BANAGLORE</v>
          </cell>
          <cell r="E1003">
            <v>2654</v>
          </cell>
          <cell r="I1003">
            <v>2654</v>
          </cell>
          <cell r="J1003">
            <v>0</v>
          </cell>
          <cell r="K1003">
            <v>2654</v>
          </cell>
        </row>
        <row r="1004">
          <cell r="C1004" t="str">
            <v xml:space="preserve">            SLN FASHIONS                  -BANAGLORE</v>
          </cell>
          <cell r="E1004">
            <v>4926</v>
          </cell>
          <cell r="I1004">
            <v>4926</v>
          </cell>
          <cell r="J1004">
            <v>0</v>
          </cell>
          <cell r="K1004">
            <v>4926</v>
          </cell>
        </row>
        <row r="1005">
          <cell r="C1005" t="str">
            <v xml:space="preserve">            SLV WASH TECH                 -BANAGLORE</v>
          </cell>
          <cell r="E1005">
            <v>4</v>
          </cell>
          <cell r="F1005">
            <v>4</v>
          </cell>
          <cell r="J1005">
            <v>0</v>
          </cell>
          <cell r="K1005">
            <v>0</v>
          </cell>
        </row>
        <row r="1006">
          <cell r="C1006" t="str">
            <v xml:space="preserve">            SMS APPARELS                  -BANGALORE</v>
          </cell>
          <cell r="E1006">
            <v>110564</v>
          </cell>
          <cell r="F1006">
            <v>911503</v>
          </cell>
          <cell r="G1006">
            <v>834794</v>
          </cell>
          <cell r="I1006">
            <v>33855</v>
          </cell>
          <cell r="J1006">
            <v>0</v>
          </cell>
          <cell r="K1006">
            <v>33855</v>
          </cell>
        </row>
        <row r="1007">
          <cell r="C1007" t="str">
            <v xml:space="preserve">            SMS CREATIONS                 -BANAGLORE</v>
          </cell>
          <cell r="E1007">
            <v>222886</v>
          </cell>
          <cell r="F1007">
            <v>222886</v>
          </cell>
          <cell r="J1007">
            <v>0</v>
          </cell>
          <cell r="K1007">
            <v>0</v>
          </cell>
        </row>
        <row r="1008">
          <cell r="C1008" t="str">
            <v xml:space="preserve">            SNEHA HI TECH PRODUCTS &amp; TEST HOUSE -BANGALORE</v>
          </cell>
          <cell r="F1008">
            <v>7257</v>
          </cell>
          <cell r="G1008">
            <v>7257</v>
          </cell>
          <cell r="J1008">
            <v>0</v>
          </cell>
          <cell r="K1008">
            <v>0</v>
          </cell>
        </row>
        <row r="1009">
          <cell r="C1009" t="str">
            <v xml:space="preserve">            SOURABH GOSWAMI - INCENTIVES                                                                        </v>
          </cell>
          <cell r="D1009">
            <v>20000</v>
          </cell>
          <cell r="H1009">
            <v>20000</v>
          </cell>
          <cell r="J1009">
            <v>-20000</v>
          </cell>
          <cell r="K1009">
            <v>-20000</v>
          </cell>
        </row>
        <row r="1010">
          <cell r="C1010" t="str">
            <v xml:space="preserve">            SOURABH GOSWAMI - T BASE EXPENSES                                                                   </v>
          </cell>
          <cell r="D1010">
            <v>6177</v>
          </cell>
          <cell r="F1010">
            <v>240000</v>
          </cell>
          <cell r="G1010">
            <v>270893</v>
          </cell>
          <cell r="I1010">
            <v>24716</v>
          </cell>
          <cell r="J1010">
            <v>0</v>
          </cell>
          <cell r="K1010">
            <v>24716</v>
          </cell>
        </row>
        <row r="1011">
          <cell r="C1011" t="str">
            <v xml:space="preserve">            SOUTHWAYS SYSTEMS             -BANAGLORE</v>
          </cell>
          <cell r="E1011">
            <v>5576.62</v>
          </cell>
          <cell r="F1011">
            <v>48819.42</v>
          </cell>
          <cell r="G1011">
            <v>46664.800000000003</v>
          </cell>
          <cell r="I1011">
            <v>3422</v>
          </cell>
          <cell r="J1011">
            <v>0</v>
          </cell>
          <cell r="K1011">
            <v>3422</v>
          </cell>
        </row>
        <row r="1012">
          <cell r="C1012" t="str">
            <v xml:space="preserve">            SPICEJET CARGO                                                                                      </v>
          </cell>
          <cell r="E1012">
            <v>0.17</v>
          </cell>
          <cell r="I1012">
            <v>0.17</v>
          </cell>
          <cell r="J1012">
            <v>0</v>
          </cell>
          <cell r="K1012">
            <v>0.17</v>
          </cell>
        </row>
        <row r="1013">
          <cell r="C1013" t="str">
            <v xml:space="preserve">            SREE SHILPAM  EMBROIDERY      -BANGALORE</v>
          </cell>
          <cell r="E1013">
            <v>299405</v>
          </cell>
          <cell r="F1013">
            <v>376920</v>
          </cell>
          <cell r="G1013">
            <v>211213.3</v>
          </cell>
          <cell r="I1013">
            <v>133698.29999999999</v>
          </cell>
          <cell r="J1013">
            <v>0</v>
          </cell>
          <cell r="K1013">
            <v>133698.29999999999</v>
          </cell>
        </row>
        <row r="1014">
          <cell r="C1014" t="str">
            <v xml:space="preserve">            SREERAMA TYRES                -TUMKUR</v>
          </cell>
          <cell r="G1014">
            <v>15200</v>
          </cell>
          <cell r="I1014">
            <v>15200</v>
          </cell>
          <cell r="J1014">
            <v>0</v>
          </cell>
          <cell r="K1014">
            <v>15200</v>
          </cell>
        </row>
        <row r="1015">
          <cell r="C1015" t="str">
            <v xml:space="preserve">            SRI BALAJI ENTERPRISES -NELAMANGALA -BANGALORE RURAL</v>
          </cell>
          <cell r="D1015">
            <v>5916</v>
          </cell>
          <cell r="H1015">
            <v>5916</v>
          </cell>
          <cell r="J1015">
            <v>-5916</v>
          </cell>
          <cell r="K1015">
            <v>-5916</v>
          </cell>
        </row>
        <row r="1016">
          <cell r="C1016" t="str">
            <v xml:space="preserve">            SRI DHARMASHASTHA ENTERPRISES                                                                       </v>
          </cell>
          <cell r="F1016">
            <v>6832</v>
          </cell>
          <cell r="G1016">
            <v>6832</v>
          </cell>
          <cell r="J1016">
            <v>0</v>
          </cell>
          <cell r="K1016">
            <v>0</v>
          </cell>
        </row>
        <row r="1017">
          <cell r="C1017" t="str">
            <v xml:space="preserve">            SRI GURU RAGAVENDRA FASHIONS  -BANAGLORE</v>
          </cell>
          <cell r="E1017">
            <v>1000</v>
          </cell>
          <cell r="I1017">
            <v>1000</v>
          </cell>
          <cell r="J1017">
            <v>0</v>
          </cell>
          <cell r="K1017">
            <v>1000</v>
          </cell>
        </row>
        <row r="1018">
          <cell r="C1018" t="str">
            <v xml:space="preserve">            SRI JS STORE                  -BANAGLORE</v>
          </cell>
          <cell r="E1018">
            <v>39560</v>
          </cell>
          <cell r="F1018">
            <v>104164</v>
          </cell>
          <cell r="G1018">
            <v>93107</v>
          </cell>
          <cell r="I1018">
            <v>28503</v>
          </cell>
          <cell r="J1018">
            <v>0</v>
          </cell>
          <cell r="K1018">
            <v>28503</v>
          </cell>
        </row>
        <row r="1019">
          <cell r="C1019" t="str">
            <v xml:space="preserve">            SRI KRISHNA INTERNATIONAL                                                                           </v>
          </cell>
          <cell r="F1019">
            <v>22102.400000000001</v>
          </cell>
          <cell r="G1019">
            <v>22102.400000000001</v>
          </cell>
          <cell r="J1019">
            <v>0</v>
          </cell>
          <cell r="K1019">
            <v>0</v>
          </cell>
        </row>
        <row r="1020">
          <cell r="C1020" t="str">
            <v xml:space="preserve">            SRI LAKSHMI VENKATESHWARA GARMENTS -BANAGLORE</v>
          </cell>
          <cell r="E1020">
            <v>0.5</v>
          </cell>
          <cell r="F1020">
            <v>0.5</v>
          </cell>
          <cell r="J1020">
            <v>0</v>
          </cell>
          <cell r="K1020">
            <v>0</v>
          </cell>
        </row>
        <row r="1021">
          <cell r="C1021" t="str">
            <v xml:space="preserve">            SRI MARUTHI DESIGNS &amp; PRINTS  -BANAGLORE</v>
          </cell>
          <cell r="E1021">
            <v>7670</v>
          </cell>
          <cell r="I1021">
            <v>7670</v>
          </cell>
          <cell r="J1021">
            <v>0</v>
          </cell>
          <cell r="K1021">
            <v>7670</v>
          </cell>
        </row>
        <row r="1022">
          <cell r="C1022" t="str">
            <v xml:space="preserve">            SRI MARUTI MEDICAL &amp; GENERAL STORES -BANAGLORE</v>
          </cell>
          <cell r="F1022">
            <v>26898</v>
          </cell>
          <cell r="G1022">
            <v>26898</v>
          </cell>
          <cell r="J1022">
            <v>0</v>
          </cell>
          <cell r="K1022">
            <v>0</v>
          </cell>
        </row>
        <row r="1023">
          <cell r="C1023" t="str">
            <v xml:space="preserve">            SRI VINAYAKA TOOLS &amp; HARDWARE -BANAGLORE</v>
          </cell>
          <cell r="F1023">
            <v>354</v>
          </cell>
          <cell r="G1023">
            <v>354</v>
          </cell>
          <cell r="J1023">
            <v>0</v>
          </cell>
          <cell r="K1023">
            <v>0</v>
          </cell>
        </row>
        <row r="1024">
          <cell r="C1024" t="str">
            <v xml:space="preserve">            STS TRANSLOG SOLUTION LLP     -AHMEDABAD</v>
          </cell>
          <cell r="D1024">
            <v>39399</v>
          </cell>
          <cell r="F1024">
            <v>131785</v>
          </cell>
          <cell r="G1024">
            <v>207349</v>
          </cell>
          <cell r="I1024">
            <v>36165</v>
          </cell>
          <cell r="J1024">
            <v>0</v>
          </cell>
          <cell r="K1024">
            <v>36165</v>
          </cell>
        </row>
        <row r="1025">
          <cell r="C1025" t="str">
            <v xml:space="preserve">            SUNIL KUMAR - EXPENSES-ASM                                                                          </v>
          </cell>
          <cell r="D1025">
            <v>3070</v>
          </cell>
          <cell r="F1025">
            <v>110000</v>
          </cell>
          <cell r="G1025">
            <v>95000</v>
          </cell>
          <cell r="H1025">
            <v>18070</v>
          </cell>
          <cell r="J1025">
            <v>-18070</v>
          </cell>
          <cell r="K1025">
            <v>-18070</v>
          </cell>
        </row>
        <row r="1026">
          <cell r="C1026" t="str">
            <v xml:space="preserve">            SUNIL MERCHANDISER ( 578) - EXPENSES                                                                </v>
          </cell>
          <cell r="D1026">
            <v>2000</v>
          </cell>
          <cell r="H1026">
            <v>2000</v>
          </cell>
          <cell r="J1026">
            <v>-2000</v>
          </cell>
          <cell r="K1026">
            <v>-2000</v>
          </cell>
        </row>
        <row r="1027">
          <cell r="C1027" t="str">
            <v xml:space="preserve">            SUNSHINE TEX PROCESS          -TUMKUR</v>
          </cell>
          <cell r="E1027">
            <v>901453</v>
          </cell>
          <cell r="F1027">
            <v>839408</v>
          </cell>
          <cell r="G1027">
            <v>647792.6</v>
          </cell>
          <cell r="I1027">
            <v>709837.6</v>
          </cell>
          <cell r="J1027">
            <v>0</v>
          </cell>
          <cell r="K1027">
            <v>709837.6</v>
          </cell>
        </row>
        <row r="1028">
          <cell r="C1028" t="str">
            <v xml:space="preserve">            SYGNATURE LAB LLP             -BANGALORE</v>
          </cell>
          <cell r="E1028">
            <v>46386</v>
          </cell>
          <cell r="F1028">
            <v>23193</v>
          </cell>
          <cell r="I1028">
            <v>23193</v>
          </cell>
          <cell r="J1028">
            <v>0</v>
          </cell>
          <cell r="K1028">
            <v>23193</v>
          </cell>
        </row>
        <row r="1029">
          <cell r="C1029" t="str">
            <v xml:space="preserve">            SYSCOM SERVICE                -BENGALURU</v>
          </cell>
          <cell r="F1029">
            <v>1800</v>
          </cell>
          <cell r="G1029">
            <v>3400</v>
          </cell>
          <cell r="I1029">
            <v>1600</v>
          </cell>
          <cell r="J1029">
            <v>0</v>
          </cell>
          <cell r="K1029">
            <v>1600</v>
          </cell>
        </row>
        <row r="1030">
          <cell r="C1030" t="str">
            <v xml:space="preserve">            TAJURBA BUSINESS NETWORK PRIVATE LIMITED -HARYANA</v>
          </cell>
          <cell r="E1030">
            <v>18879</v>
          </cell>
          <cell r="I1030">
            <v>18879</v>
          </cell>
          <cell r="J1030">
            <v>0</v>
          </cell>
          <cell r="K1030">
            <v>18879</v>
          </cell>
        </row>
        <row r="1031">
          <cell r="C1031" t="str">
            <v xml:space="preserve">            TARUNYAHA INDUSTRIES          -BANAGLORE</v>
          </cell>
          <cell r="E1031">
            <v>6200</v>
          </cell>
          <cell r="I1031">
            <v>6200</v>
          </cell>
          <cell r="J1031">
            <v>0</v>
          </cell>
          <cell r="K1031">
            <v>6200</v>
          </cell>
        </row>
        <row r="1032">
          <cell r="C1032" t="str">
            <v xml:space="preserve">            THE CLOTHING MANUFACTURERS ASSOCIATION -MUMBAI</v>
          </cell>
          <cell r="G1032">
            <v>11800</v>
          </cell>
          <cell r="I1032">
            <v>11800</v>
          </cell>
          <cell r="J1032">
            <v>0</v>
          </cell>
          <cell r="K1032">
            <v>11800</v>
          </cell>
        </row>
        <row r="1033">
          <cell r="C1033" t="str">
            <v xml:space="preserve">            THE LUGGAGE BOUTIQUE                                                                                </v>
          </cell>
          <cell r="E1033">
            <v>2000</v>
          </cell>
          <cell r="I1033">
            <v>2000</v>
          </cell>
          <cell r="J1033">
            <v>0</v>
          </cell>
          <cell r="K1033">
            <v>2000</v>
          </cell>
        </row>
        <row r="1034">
          <cell r="C1034" t="str">
            <v xml:space="preserve">            THERMO GLOBAL SERVICES        -BANAGLORE</v>
          </cell>
          <cell r="E1034">
            <v>2790</v>
          </cell>
          <cell r="I1034">
            <v>2790</v>
          </cell>
          <cell r="J1034">
            <v>0</v>
          </cell>
          <cell r="K1034">
            <v>2790</v>
          </cell>
        </row>
        <row r="1035">
          <cell r="C1035" t="str">
            <v xml:space="preserve">            TRADE LINK TECHNOLOGIES INDIA PVT L                                                                 </v>
          </cell>
          <cell r="E1035">
            <v>26530.799999999999</v>
          </cell>
          <cell r="G1035">
            <v>0.2</v>
          </cell>
          <cell r="I1035">
            <v>26531</v>
          </cell>
          <cell r="J1035">
            <v>0</v>
          </cell>
          <cell r="K1035">
            <v>26531</v>
          </cell>
        </row>
        <row r="1036">
          <cell r="C1036" t="str">
            <v xml:space="preserve">            TUV RHEINLAND (INDIA) PVT LTD (GURGAON)                                                             </v>
          </cell>
          <cell r="E1036">
            <v>4200</v>
          </cell>
          <cell r="F1036">
            <v>4200</v>
          </cell>
          <cell r="J1036">
            <v>0</v>
          </cell>
          <cell r="K1036">
            <v>0</v>
          </cell>
        </row>
        <row r="1037">
          <cell r="C1037" t="str">
            <v xml:space="preserve">            TUV RHEINLAND (INDIA) PVT LTD -BANGALORE</v>
          </cell>
          <cell r="E1037">
            <v>12385.66</v>
          </cell>
          <cell r="F1037">
            <v>12385.66</v>
          </cell>
          <cell r="J1037">
            <v>0</v>
          </cell>
          <cell r="K1037">
            <v>0</v>
          </cell>
        </row>
        <row r="1038">
          <cell r="C1038" t="str">
            <v xml:space="preserve">            UES SERVICES                  -BANGALORE</v>
          </cell>
          <cell r="E1038">
            <v>9204</v>
          </cell>
          <cell r="I1038">
            <v>9204</v>
          </cell>
          <cell r="J1038">
            <v>0</v>
          </cell>
          <cell r="K1038">
            <v>9204</v>
          </cell>
        </row>
        <row r="1039">
          <cell r="C1039" t="str">
            <v xml:space="preserve">            UNATHI SYSTEMS AND COMMUNICATIONS -BANGALORE</v>
          </cell>
          <cell r="E1039">
            <v>27582.959999999999</v>
          </cell>
          <cell r="I1039">
            <v>27582.959999999999</v>
          </cell>
          <cell r="J1039">
            <v>0</v>
          </cell>
          <cell r="K1039">
            <v>27582.959999999999</v>
          </cell>
        </row>
        <row r="1040">
          <cell r="C1040" t="str">
            <v xml:space="preserve">            UNICOMMERCE ESOLUTIONS PVT LTD -GURGOAN</v>
          </cell>
          <cell r="F1040">
            <v>139200</v>
          </cell>
          <cell r="G1040">
            <v>162400</v>
          </cell>
          <cell r="I1040">
            <v>23200</v>
          </cell>
          <cell r="J1040">
            <v>0</v>
          </cell>
          <cell r="K1040">
            <v>23200</v>
          </cell>
        </row>
        <row r="1041">
          <cell r="C1041" t="str">
            <v xml:space="preserve">            UNIK TECHNOLOGYZ              -BANGALORE</v>
          </cell>
          <cell r="E1041">
            <v>151</v>
          </cell>
          <cell r="F1041">
            <v>151</v>
          </cell>
          <cell r="J1041">
            <v>0</v>
          </cell>
          <cell r="K1041">
            <v>0</v>
          </cell>
        </row>
        <row r="1042">
          <cell r="C1042" t="str">
            <v xml:space="preserve">            UNIVERSAL DYEING WORKS        -BANGALORE</v>
          </cell>
          <cell r="E1042">
            <v>2388.8000000000002</v>
          </cell>
          <cell r="F1042">
            <v>9660</v>
          </cell>
          <cell r="G1042">
            <v>12810</v>
          </cell>
          <cell r="I1042">
            <v>5538.8</v>
          </cell>
          <cell r="J1042">
            <v>0</v>
          </cell>
          <cell r="K1042">
            <v>5538.8</v>
          </cell>
        </row>
        <row r="1043">
          <cell r="C1043" t="str">
            <v xml:space="preserve">            UTTAM ENTERPRISES             -BANAGLORE</v>
          </cell>
          <cell r="F1043">
            <v>21604</v>
          </cell>
          <cell r="G1043">
            <v>24124</v>
          </cell>
          <cell r="I1043">
            <v>2520</v>
          </cell>
          <cell r="J1043">
            <v>0</v>
          </cell>
          <cell r="K1043">
            <v>2520</v>
          </cell>
        </row>
        <row r="1044">
          <cell r="C1044" t="str">
            <v xml:space="preserve">            V D FASHIONS                  -BANGALORE</v>
          </cell>
          <cell r="E1044">
            <v>404.21</v>
          </cell>
          <cell r="F1044">
            <v>404.21</v>
          </cell>
          <cell r="J1044">
            <v>0</v>
          </cell>
          <cell r="K1044">
            <v>0</v>
          </cell>
        </row>
        <row r="1045">
          <cell r="C1045" t="str">
            <v xml:space="preserve">            V XPRESS                      -MUMBAI</v>
          </cell>
          <cell r="E1045">
            <v>498734.69</v>
          </cell>
          <cell r="F1045">
            <v>128728</v>
          </cell>
          <cell r="I1045">
            <v>370006.69</v>
          </cell>
          <cell r="J1045">
            <v>0</v>
          </cell>
          <cell r="K1045">
            <v>370006.69</v>
          </cell>
        </row>
        <row r="1046">
          <cell r="C1046" t="str">
            <v xml:space="preserve">            VASHKLEEN LAUNDRY SERVICES PVT LTD -BANAGLORE</v>
          </cell>
          <cell r="E1046">
            <v>9710</v>
          </cell>
          <cell r="F1046">
            <v>27541</v>
          </cell>
          <cell r="G1046">
            <v>17831</v>
          </cell>
          <cell r="J1046">
            <v>0</v>
          </cell>
          <cell r="K1046">
            <v>0</v>
          </cell>
        </row>
        <row r="1047">
          <cell r="C1047" t="str">
            <v xml:space="preserve">            VIJAY DESIGNS                 -BANAGLORE</v>
          </cell>
          <cell r="E1047">
            <v>1333</v>
          </cell>
          <cell r="I1047">
            <v>1333</v>
          </cell>
          <cell r="J1047">
            <v>0</v>
          </cell>
          <cell r="K1047">
            <v>1333</v>
          </cell>
        </row>
        <row r="1048">
          <cell r="C1048" t="str">
            <v xml:space="preserve">            VISHAL ELECTRONICS                                                                                  </v>
          </cell>
          <cell r="F1048">
            <v>1062</v>
          </cell>
          <cell r="G1048">
            <v>1062</v>
          </cell>
          <cell r="J1048">
            <v>0</v>
          </cell>
          <cell r="K1048">
            <v>0</v>
          </cell>
        </row>
        <row r="1049">
          <cell r="C1049" t="str">
            <v xml:space="preserve">            VIVEK TEXTILE PRINTING        -BANGALORE</v>
          </cell>
          <cell r="E1049">
            <v>312782</v>
          </cell>
          <cell r="F1049">
            <v>77306</v>
          </cell>
          <cell r="G1049">
            <v>88425</v>
          </cell>
          <cell r="I1049">
            <v>323901</v>
          </cell>
          <cell r="J1049">
            <v>0</v>
          </cell>
          <cell r="K1049">
            <v>323901</v>
          </cell>
        </row>
        <row r="1050">
          <cell r="C1050" t="str">
            <v xml:space="preserve">            VODA FONE A/C                 -BANGALORE</v>
          </cell>
          <cell r="F1050">
            <v>589</v>
          </cell>
          <cell r="H1050">
            <v>589</v>
          </cell>
          <cell r="J1050">
            <v>-589</v>
          </cell>
          <cell r="K1050">
            <v>-589</v>
          </cell>
        </row>
        <row r="1051">
          <cell r="C1051" t="str">
            <v xml:space="preserve">            WINMAN SOFTWARE INDIA LLP     -MANGALURU</v>
          </cell>
          <cell r="F1051">
            <v>5490</v>
          </cell>
          <cell r="G1051">
            <v>5490</v>
          </cell>
          <cell r="J1051">
            <v>0</v>
          </cell>
          <cell r="K1051">
            <v>0</v>
          </cell>
        </row>
        <row r="1052">
          <cell r="C1052" t="str">
            <v xml:space="preserve">            WONDERFEX PROCESSING PVT LTD  -BANGALORE</v>
          </cell>
          <cell r="E1052">
            <v>755629</v>
          </cell>
          <cell r="F1052">
            <v>3620120</v>
          </cell>
          <cell r="G1052">
            <v>2859687.88</v>
          </cell>
          <cell r="H1052">
            <v>4803.12</v>
          </cell>
          <cell r="J1052">
            <v>-4803.12</v>
          </cell>
          <cell r="K1052">
            <v>-4803.12</v>
          </cell>
        </row>
        <row r="1053">
          <cell r="C1053" t="str">
            <v xml:space="preserve">            YASHAS PEST CONTROL AND ALLIED SERVICES PVT LTD -BANAGLORE</v>
          </cell>
          <cell r="E1053">
            <v>10964</v>
          </cell>
          <cell r="G1053">
            <v>10</v>
          </cell>
          <cell r="I1053">
            <v>10974</v>
          </cell>
          <cell r="J1053">
            <v>0</v>
          </cell>
          <cell r="K1053">
            <v>10974</v>
          </cell>
        </row>
        <row r="1054">
          <cell r="C1054" t="str">
            <v xml:space="preserve">            YASHAS PRINTS                 -BANGALORE</v>
          </cell>
          <cell r="E1054">
            <v>19647</v>
          </cell>
          <cell r="I1054">
            <v>19647</v>
          </cell>
          <cell r="J1054">
            <v>0</v>
          </cell>
          <cell r="K1054">
            <v>19647</v>
          </cell>
        </row>
        <row r="1055">
          <cell r="C1055" t="str">
            <v xml:space="preserve">            YESKAY HARDWARE                                                                                     </v>
          </cell>
          <cell r="G1055">
            <v>83</v>
          </cell>
          <cell r="I1055">
            <v>83</v>
          </cell>
          <cell r="J1055">
            <v>0</v>
          </cell>
          <cell r="K1055">
            <v>83</v>
          </cell>
        </row>
        <row r="1056">
          <cell r="C1056" t="str">
            <v xml:space="preserve">            ZOOM ENTERPRISES              -MANAROVAR</v>
          </cell>
          <cell r="E1056">
            <v>0.61</v>
          </cell>
          <cell r="F1056">
            <v>0.61</v>
          </cell>
          <cell r="J1056">
            <v>0</v>
          </cell>
          <cell r="K1056">
            <v>0</v>
          </cell>
        </row>
        <row r="1057">
          <cell r="C1057" t="str">
            <v xml:space="preserve">        FINISHED GOODS</v>
          </cell>
          <cell r="E1057">
            <v>7198595.1900000004</v>
          </cell>
          <cell r="F1057">
            <v>10277198.48</v>
          </cell>
          <cell r="G1057">
            <v>22940052.039999999</v>
          </cell>
          <cell r="I1057">
            <v>19861448.75</v>
          </cell>
          <cell r="J1057">
            <v>0</v>
          </cell>
          <cell r="K1057">
            <v>19861448.75</v>
          </cell>
        </row>
        <row r="1058">
          <cell r="C1058" t="str">
            <v xml:space="preserve">            FINISHED GOODS</v>
          </cell>
          <cell r="E1058">
            <v>7198595.1900000004</v>
          </cell>
          <cell r="F1058">
            <v>7709248.4800000004</v>
          </cell>
          <cell r="G1058">
            <v>14382506.220000001</v>
          </cell>
          <cell r="I1058">
            <v>13871852.93</v>
          </cell>
          <cell r="J1058">
            <v>0</v>
          </cell>
          <cell r="K1058">
            <v>13871852.93</v>
          </cell>
        </row>
        <row r="1059">
          <cell r="C1059" t="str">
            <v xml:space="preserve">                ABHIDAKSHA GLOBALE            -TIRUPPUR</v>
          </cell>
          <cell r="F1059">
            <v>36509</v>
          </cell>
          <cell r="G1059">
            <v>286976</v>
          </cell>
          <cell r="I1059">
            <v>250467</v>
          </cell>
          <cell r="J1059">
            <v>0</v>
          </cell>
          <cell r="K1059">
            <v>250467</v>
          </cell>
        </row>
        <row r="1060">
          <cell r="C1060" t="str">
            <v xml:space="preserve">                ANSHUL ENTERPRISES            -LUDHIANA</v>
          </cell>
          <cell r="E1060">
            <v>15120</v>
          </cell>
          <cell r="I1060">
            <v>15120</v>
          </cell>
          <cell r="J1060">
            <v>0</v>
          </cell>
          <cell r="K1060">
            <v>15120</v>
          </cell>
        </row>
        <row r="1061">
          <cell r="C1061" t="str">
            <v xml:space="preserve">                APH KNITWEAR                  -LUDHIANA</v>
          </cell>
          <cell r="E1061">
            <v>2541597.5</v>
          </cell>
          <cell r="F1061">
            <v>2667204</v>
          </cell>
          <cell r="G1061">
            <v>9593490.7300000004</v>
          </cell>
          <cell r="I1061">
            <v>9467884.2300000004</v>
          </cell>
          <cell r="J1061">
            <v>0</v>
          </cell>
          <cell r="K1061">
            <v>9467884.2300000004</v>
          </cell>
        </row>
        <row r="1062">
          <cell r="C1062" t="str">
            <v xml:space="preserve">                APPARELS &amp; LINENS INDIA PVT LTD -LUDHIANA</v>
          </cell>
          <cell r="D1062">
            <v>146941</v>
          </cell>
          <cell r="H1062">
            <v>146941</v>
          </cell>
          <cell r="J1062">
            <v>-146941</v>
          </cell>
          <cell r="K1062">
            <v>-146941</v>
          </cell>
        </row>
        <row r="1063">
          <cell r="C1063" t="str">
            <v xml:space="preserve">                B R BHOOMIKA CREATION         -BANGALORE</v>
          </cell>
          <cell r="E1063">
            <v>1285387</v>
          </cell>
          <cell r="F1063">
            <v>1243609</v>
          </cell>
          <cell r="I1063">
            <v>41778</v>
          </cell>
          <cell r="J1063">
            <v>0</v>
          </cell>
          <cell r="K1063">
            <v>41778</v>
          </cell>
        </row>
        <row r="1064">
          <cell r="C1064" t="str">
            <v xml:space="preserve">                BHANDARI HOSIERY EXPORTS LTD  -LUDHIANA</v>
          </cell>
          <cell r="D1064">
            <v>166371.21</v>
          </cell>
          <cell r="H1064">
            <v>166371.21</v>
          </cell>
          <cell r="J1064">
            <v>-166371.21</v>
          </cell>
          <cell r="K1064">
            <v>-166371.21</v>
          </cell>
        </row>
        <row r="1065">
          <cell r="C1065" t="str">
            <v xml:space="preserve">                CANOPUSS IMPEX PVT LTD        -TIRUPUR</v>
          </cell>
          <cell r="D1065">
            <v>74342.5</v>
          </cell>
          <cell r="H1065">
            <v>74342.5</v>
          </cell>
          <cell r="J1065">
            <v>-74342.5</v>
          </cell>
          <cell r="K1065">
            <v>-74342.5</v>
          </cell>
        </row>
        <row r="1066">
          <cell r="C1066" t="str">
            <v xml:space="preserve">                DAVINDER EXPORTS              -LUDHIANA</v>
          </cell>
          <cell r="E1066">
            <v>0.88</v>
          </cell>
          <cell r="F1066">
            <v>0.88</v>
          </cell>
          <cell r="J1066">
            <v>0</v>
          </cell>
          <cell r="K1066">
            <v>0</v>
          </cell>
        </row>
        <row r="1067">
          <cell r="C1067" t="str">
            <v xml:space="preserve">                E GRAM CREATIONS              -LUDHIANA</v>
          </cell>
          <cell r="E1067">
            <v>15120</v>
          </cell>
          <cell r="I1067">
            <v>15120</v>
          </cell>
          <cell r="J1067">
            <v>0</v>
          </cell>
          <cell r="K1067">
            <v>15120</v>
          </cell>
        </row>
        <row r="1068">
          <cell r="C1068" t="str">
            <v xml:space="preserve">                ELECTRA FASHIONS              -TIRUPUR</v>
          </cell>
          <cell r="D1068">
            <v>51422</v>
          </cell>
          <cell r="F1068">
            <v>64078</v>
          </cell>
          <cell r="G1068">
            <v>115500</v>
          </cell>
          <cell r="J1068">
            <v>0</v>
          </cell>
          <cell r="K1068">
            <v>0</v>
          </cell>
        </row>
        <row r="1069">
          <cell r="C1069" t="str">
            <v xml:space="preserve">                FASHION GAUGE KNITWEARS       -ROPAR</v>
          </cell>
          <cell r="E1069">
            <v>738202</v>
          </cell>
          <cell r="F1069">
            <v>1059807</v>
          </cell>
          <cell r="G1069">
            <v>2088457.43</v>
          </cell>
          <cell r="I1069">
            <v>1766852.43</v>
          </cell>
          <cell r="J1069">
            <v>0</v>
          </cell>
          <cell r="K1069">
            <v>1766852.43</v>
          </cell>
        </row>
        <row r="1070">
          <cell r="C1070" t="str">
            <v xml:space="preserve">                FOUR SEASONS CLOHTING COMPANY -TIRUPUR</v>
          </cell>
          <cell r="E1070">
            <v>24192</v>
          </cell>
          <cell r="I1070">
            <v>24192</v>
          </cell>
          <cell r="J1070">
            <v>0</v>
          </cell>
          <cell r="K1070">
            <v>24192</v>
          </cell>
        </row>
        <row r="1071">
          <cell r="C1071" t="str">
            <v xml:space="preserve">                G.S.SETTIA &amp; BROS PVT. LTD.   -LUDHIANA</v>
          </cell>
          <cell r="D1071">
            <v>54274</v>
          </cell>
          <cell r="H1071">
            <v>54274</v>
          </cell>
          <cell r="J1071">
            <v>-54274</v>
          </cell>
          <cell r="K1071">
            <v>-54274</v>
          </cell>
        </row>
        <row r="1072">
          <cell r="C1072" t="str">
            <v xml:space="preserve">                GLAMAZE INC                   -LUDHIANA</v>
          </cell>
          <cell r="E1072">
            <v>175522</v>
          </cell>
          <cell r="F1072">
            <v>175522</v>
          </cell>
          <cell r="J1072">
            <v>0</v>
          </cell>
          <cell r="K1072">
            <v>0</v>
          </cell>
        </row>
        <row r="1073">
          <cell r="C1073" t="str">
            <v xml:space="preserve">                HAV2 APPARELS LLP             -BANAGLORE</v>
          </cell>
          <cell r="E1073">
            <v>1298.52</v>
          </cell>
          <cell r="F1073">
            <v>9360</v>
          </cell>
          <cell r="G1073">
            <v>1904978.5</v>
          </cell>
          <cell r="I1073">
            <v>1896917.02</v>
          </cell>
          <cell r="J1073">
            <v>0</v>
          </cell>
          <cell r="K1073">
            <v>1896917.02</v>
          </cell>
        </row>
        <row r="1074">
          <cell r="C1074" t="str">
            <v xml:space="preserve">                HAV2 APPARELS LLP             -TIRUPPUR</v>
          </cell>
          <cell r="F1074">
            <v>30762</v>
          </cell>
          <cell r="H1074">
            <v>30762</v>
          </cell>
          <cell r="J1074">
            <v>-30762</v>
          </cell>
          <cell r="K1074">
            <v>-30762</v>
          </cell>
        </row>
        <row r="1075">
          <cell r="C1075" t="str">
            <v xml:space="preserve">                INLEAGUE SOURCING INDIA PVT. LTD. -GURGOAN</v>
          </cell>
          <cell r="D1075">
            <v>30956</v>
          </cell>
          <cell r="H1075">
            <v>30956</v>
          </cell>
          <cell r="J1075">
            <v>-30956</v>
          </cell>
          <cell r="K1075">
            <v>-30956</v>
          </cell>
        </row>
        <row r="1076">
          <cell r="C1076" t="str">
            <v xml:space="preserve">                KAS CAREWEARS PVT LTD         -LUDHIANA</v>
          </cell>
          <cell r="E1076">
            <v>41743</v>
          </cell>
          <cell r="I1076">
            <v>41743</v>
          </cell>
          <cell r="J1076">
            <v>0</v>
          </cell>
          <cell r="K1076">
            <v>41743</v>
          </cell>
        </row>
        <row r="1077">
          <cell r="C1077" t="str">
            <v xml:space="preserve">                KAUSHAL FABRICS               -LUDHIANA</v>
          </cell>
          <cell r="E1077">
            <v>131767</v>
          </cell>
          <cell r="F1077">
            <v>131767</v>
          </cell>
          <cell r="J1077">
            <v>0</v>
          </cell>
          <cell r="K1077">
            <v>0</v>
          </cell>
        </row>
        <row r="1078">
          <cell r="C1078" t="str">
            <v xml:space="preserve">                KAY JAIN HOSIERY              -LUDHIANA</v>
          </cell>
          <cell r="E1078">
            <v>908695</v>
          </cell>
          <cell r="F1078">
            <v>952468</v>
          </cell>
          <cell r="G1078">
            <v>98591</v>
          </cell>
          <cell r="I1078">
            <v>54818</v>
          </cell>
          <cell r="J1078">
            <v>0</v>
          </cell>
          <cell r="K1078">
            <v>54818</v>
          </cell>
        </row>
        <row r="1079">
          <cell r="C1079" t="str">
            <v xml:space="preserve">                KJM GARMENTS PRIVATE LIMITED  -SURAT</v>
          </cell>
          <cell r="D1079">
            <v>26763</v>
          </cell>
          <cell r="H1079">
            <v>26763</v>
          </cell>
          <cell r="J1079">
            <v>-26763</v>
          </cell>
          <cell r="K1079">
            <v>-26763</v>
          </cell>
        </row>
        <row r="1080">
          <cell r="C1080" t="str">
            <v xml:space="preserve">                KNIT N CRAFT                  -LUDHIANA</v>
          </cell>
          <cell r="D1080">
            <v>13362</v>
          </cell>
          <cell r="H1080">
            <v>13362</v>
          </cell>
          <cell r="J1080">
            <v>-13362</v>
          </cell>
          <cell r="K1080">
            <v>-13362</v>
          </cell>
        </row>
        <row r="1081">
          <cell r="C1081" t="str">
            <v xml:space="preserve">                KS GARMENTS                   -TIRUPUR</v>
          </cell>
          <cell r="E1081">
            <v>5374</v>
          </cell>
          <cell r="I1081">
            <v>5374</v>
          </cell>
          <cell r="J1081">
            <v>0</v>
          </cell>
          <cell r="K1081">
            <v>5374</v>
          </cell>
        </row>
        <row r="1082">
          <cell r="C1082" t="str">
            <v xml:space="preserve">                OPTIM APPARELS                -TIRUPUR</v>
          </cell>
          <cell r="E1082">
            <v>66906</v>
          </cell>
          <cell r="F1082">
            <v>66906</v>
          </cell>
          <cell r="J1082">
            <v>0</v>
          </cell>
          <cell r="K1082">
            <v>0</v>
          </cell>
        </row>
        <row r="1083">
          <cell r="C1083" t="str">
            <v xml:space="preserve">                PHOENIX INTERNATIONAL         -LUDHIANA</v>
          </cell>
          <cell r="D1083">
            <v>103676</v>
          </cell>
          <cell r="H1083">
            <v>103676</v>
          </cell>
          <cell r="J1083">
            <v>-103676</v>
          </cell>
          <cell r="K1083">
            <v>-103676</v>
          </cell>
        </row>
        <row r="1084">
          <cell r="C1084" t="str">
            <v xml:space="preserve">                PRUTHI EXPORTS                -LUDHIANA</v>
          </cell>
          <cell r="D1084">
            <v>7240</v>
          </cell>
          <cell r="H1084">
            <v>7240</v>
          </cell>
          <cell r="J1084">
            <v>-7240</v>
          </cell>
          <cell r="K1084">
            <v>-7240</v>
          </cell>
        </row>
        <row r="1085">
          <cell r="C1085" t="str">
            <v xml:space="preserve">                SAI NATH FASHIONS             -LUDHIANA</v>
          </cell>
          <cell r="D1085">
            <v>42436</v>
          </cell>
          <cell r="H1085">
            <v>42436</v>
          </cell>
          <cell r="J1085">
            <v>-42436</v>
          </cell>
          <cell r="K1085">
            <v>-42436</v>
          </cell>
        </row>
        <row r="1086">
          <cell r="C1086" t="str">
            <v xml:space="preserve">                SANDEEP  WEAVERS PVT, LTD     -LUDHIANA</v>
          </cell>
          <cell r="E1086">
            <v>30712</v>
          </cell>
          <cell r="I1086">
            <v>30712</v>
          </cell>
          <cell r="J1086">
            <v>0</v>
          </cell>
          <cell r="K1086">
            <v>30712</v>
          </cell>
        </row>
        <row r="1087">
          <cell r="C1087" t="str">
            <v xml:space="preserve">                SEATEX                        -TIRUPUR</v>
          </cell>
          <cell r="D1087">
            <v>19362</v>
          </cell>
          <cell r="H1087">
            <v>19362</v>
          </cell>
          <cell r="J1087">
            <v>-19362</v>
          </cell>
          <cell r="K1087">
            <v>-19362</v>
          </cell>
        </row>
        <row r="1088">
          <cell r="C1088" t="str">
            <v xml:space="preserve">                SHRIVI KNITS                  -TIRUPUR</v>
          </cell>
          <cell r="E1088">
            <v>10931</v>
          </cell>
          <cell r="I1088">
            <v>10931</v>
          </cell>
          <cell r="J1088">
            <v>0</v>
          </cell>
          <cell r="K1088">
            <v>10931</v>
          </cell>
        </row>
        <row r="1089">
          <cell r="C1089" t="str">
            <v xml:space="preserve">                SIMCO KNIT                    -LUDHIANA</v>
          </cell>
          <cell r="E1089">
            <v>1305710</v>
          </cell>
          <cell r="F1089">
            <v>1271255.6000000001</v>
          </cell>
          <cell r="G1089">
            <v>294512.56</v>
          </cell>
          <cell r="I1089">
            <v>328966.96000000002</v>
          </cell>
          <cell r="J1089">
            <v>0</v>
          </cell>
          <cell r="K1089">
            <v>328966.96000000002</v>
          </cell>
        </row>
        <row r="1090">
          <cell r="C1090" t="str">
            <v xml:space="preserve">                SRI SAI KNITS                 -BANAGLORE</v>
          </cell>
          <cell r="E1090">
            <v>701633</v>
          </cell>
          <cell r="I1090">
            <v>701633</v>
          </cell>
          <cell r="J1090">
            <v>0</v>
          </cell>
          <cell r="K1090">
            <v>701633</v>
          </cell>
        </row>
        <row r="1091">
          <cell r="C1091" t="str">
            <v xml:space="preserve">                STALLVIN FASHIONS             -LUDHIANA</v>
          </cell>
          <cell r="E1091">
            <v>32244</v>
          </cell>
          <cell r="I1091">
            <v>32244</v>
          </cell>
          <cell r="J1091">
            <v>0</v>
          </cell>
          <cell r="K1091">
            <v>32244</v>
          </cell>
        </row>
        <row r="1092">
          <cell r="C1092" t="str">
            <v xml:space="preserve">                UNICORN ASSOCIATES            -TIRUPUR</v>
          </cell>
          <cell r="D1092">
            <v>78397</v>
          </cell>
          <cell r="H1092">
            <v>78397</v>
          </cell>
          <cell r="J1092">
            <v>-78397</v>
          </cell>
          <cell r="K1092">
            <v>-78397</v>
          </cell>
        </row>
        <row r="1093">
          <cell r="C1093" t="str">
            <v xml:space="preserve">                VI-TEX SOURCING APPAREL       -TIRUPUR</v>
          </cell>
          <cell r="D1093">
            <v>18017</v>
          </cell>
          <cell r="H1093">
            <v>18017</v>
          </cell>
          <cell r="J1093">
            <v>-18017</v>
          </cell>
          <cell r="K1093">
            <v>-18017</v>
          </cell>
        </row>
        <row r="1094">
          <cell r="C1094" t="str">
            <v xml:space="preserve">            EYE SPY KNIT                  -LUDHIANA</v>
          </cell>
          <cell r="F1094">
            <v>254420</v>
          </cell>
          <cell r="G1094">
            <v>47740</v>
          </cell>
          <cell r="H1094">
            <v>206680</v>
          </cell>
          <cell r="J1094">
            <v>-206680</v>
          </cell>
          <cell r="K1094">
            <v>-206680</v>
          </cell>
        </row>
        <row r="1095">
          <cell r="C1095" t="str">
            <v xml:space="preserve">            JAIMITHRAN GARMENTS           -TIRUPUR</v>
          </cell>
          <cell r="F1095">
            <v>2061255</v>
          </cell>
          <cell r="G1095">
            <v>8115638</v>
          </cell>
          <cell r="I1095">
            <v>6054383</v>
          </cell>
          <cell r="J1095">
            <v>0</v>
          </cell>
          <cell r="K1095">
            <v>6054383</v>
          </cell>
        </row>
        <row r="1096">
          <cell r="C1096" t="str">
            <v xml:space="preserve">            SHIVAAY  KNITWEAR                                                                                   </v>
          </cell>
          <cell r="G1096">
            <v>154620.82</v>
          </cell>
          <cell r="I1096">
            <v>154620.82</v>
          </cell>
          <cell r="J1096">
            <v>0</v>
          </cell>
          <cell r="K1096">
            <v>154620.82</v>
          </cell>
        </row>
        <row r="1097">
          <cell r="C1097" t="str">
            <v xml:space="preserve">            SPACE FASHIONS LTD            -LUDHIANA</v>
          </cell>
          <cell r="F1097">
            <v>175739</v>
          </cell>
          <cell r="G1097">
            <v>239547</v>
          </cell>
          <cell r="I1097">
            <v>63808</v>
          </cell>
          <cell r="J1097">
            <v>0</v>
          </cell>
          <cell r="K1097">
            <v>63808</v>
          </cell>
        </row>
        <row r="1098">
          <cell r="C1098" t="str">
            <v xml:space="preserve">            ZENITH INTERNATIONAL          -TIRUPUR</v>
          </cell>
          <cell r="F1098">
            <v>76536</v>
          </cell>
          <cell r="H1098">
            <v>76536</v>
          </cell>
          <cell r="J1098">
            <v>-76536</v>
          </cell>
          <cell r="K1098">
            <v>-76536</v>
          </cell>
        </row>
        <row r="1099">
          <cell r="C1099" t="str">
            <v xml:space="preserve">        IMPORTS</v>
          </cell>
          <cell r="D1099">
            <v>51089.39</v>
          </cell>
          <cell r="F1099">
            <v>961693.02</v>
          </cell>
          <cell r="G1099">
            <v>922541.04</v>
          </cell>
          <cell r="H1099">
            <v>90241.37</v>
          </cell>
          <cell r="J1099">
            <v>-90241.37</v>
          </cell>
          <cell r="K1099">
            <v>-90241.37</v>
          </cell>
        </row>
        <row r="1100">
          <cell r="C1100" t="str">
            <v xml:space="preserve">            AURELIA ASIA                  -HONG KONG</v>
          </cell>
          <cell r="D1100">
            <v>72058.52</v>
          </cell>
          <cell r="H1100">
            <v>72058.52</v>
          </cell>
          <cell r="J1100">
            <v>-72058.52</v>
          </cell>
          <cell r="K1100">
            <v>-72058.52</v>
          </cell>
        </row>
        <row r="1101">
          <cell r="C1101" t="str">
            <v xml:space="preserve">            AVERY DENNSION HONG KONG B V                                                                        </v>
          </cell>
          <cell r="E1101">
            <v>49</v>
          </cell>
          <cell r="I1101">
            <v>49</v>
          </cell>
          <cell r="J1101">
            <v>0</v>
          </cell>
          <cell r="K1101">
            <v>49</v>
          </cell>
        </row>
        <row r="1102">
          <cell r="C1102" t="str">
            <v xml:space="preserve">            BSN (HK) LIMITED              -CHINA</v>
          </cell>
          <cell r="E1102">
            <v>3148</v>
          </cell>
          <cell r="I1102">
            <v>3148</v>
          </cell>
          <cell r="J1102">
            <v>0</v>
          </cell>
          <cell r="K1102">
            <v>3148</v>
          </cell>
        </row>
        <row r="1103">
          <cell r="C1103" t="str">
            <v xml:space="preserve">            CHARMING PRINTING LTD                                                                               </v>
          </cell>
          <cell r="E1103">
            <v>2118</v>
          </cell>
          <cell r="I1103">
            <v>2118</v>
          </cell>
          <cell r="J1103">
            <v>0</v>
          </cell>
          <cell r="K1103">
            <v>2118</v>
          </cell>
        </row>
        <row r="1104">
          <cell r="C1104" t="str">
            <v xml:space="preserve">            DERIDESEN ETIKET DIS          -AJJARAM</v>
          </cell>
          <cell r="E1104">
            <v>0.08</v>
          </cell>
          <cell r="F1104">
            <v>0.08</v>
          </cell>
          <cell r="J1104">
            <v>0</v>
          </cell>
          <cell r="K1104">
            <v>0</v>
          </cell>
        </row>
        <row r="1105">
          <cell r="C1105" t="str">
            <v xml:space="preserve">            GUANGDONG GOLDEN BRAND TECHNOLGY CO.LTD -CHINA</v>
          </cell>
          <cell r="F1105">
            <v>47028.41</v>
          </cell>
          <cell r="G1105">
            <v>47085.15</v>
          </cell>
          <cell r="I1105">
            <v>56.74</v>
          </cell>
          <cell r="J1105">
            <v>0</v>
          </cell>
          <cell r="K1105">
            <v>56.74</v>
          </cell>
        </row>
        <row r="1106">
          <cell r="C1106" t="str">
            <v xml:space="preserve">            JIANGSU CMZ ZIPPER SCI &amp; TECH CO. LTD -CHINA</v>
          </cell>
          <cell r="D1106">
            <v>8086.41</v>
          </cell>
          <cell r="F1106">
            <v>255853.05</v>
          </cell>
          <cell r="G1106">
            <v>257198</v>
          </cell>
          <cell r="H1106">
            <v>6741.46</v>
          </cell>
          <cell r="J1106">
            <v>-6741.46</v>
          </cell>
          <cell r="K1106">
            <v>-6741.46</v>
          </cell>
        </row>
        <row r="1107">
          <cell r="C1107" t="str">
            <v xml:space="preserve">            M.Y. &amp; UNION (HK) LIMITED     -HONG KONG</v>
          </cell>
          <cell r="E1107">
            <v>15089</v>
          </cell>
          <cell r="I1107">
            <v>15089</v>
          </cell>
          <cell r="J1107">
            <v>0</v>
          </cell>
          <cell r="K1107">
            <v>15089</v>
          </cell>
        </row>
        <row r="1108">
          <cell r="C1108" t="str">
            <v xml:space="preserve">            M.Y. AND COMPANY              -HONG KONG</v>
          </cell>
          <cell r="D1108">
            <v>15255.48</v>
          </cell>
          <cell r="H1108">
            <v>15255.48</v>
          </cell>
          <cell r="J1108">
            <v>-15255.48</v>
          </cell>
          <cell r="K1108">
            <v>-15255.48</v>
          </cell>
        </row>
        <row r="1109">
          <cell r="C1109" t="str">
            <v xml:space="preserve">            OCEAN RICH GARMENT ACCESSORIES COMPANY LTD.                                                         </v>
          </cell>
          <cell r="F1109">
            <v>59171.01</v>
          </cell>
          <cell r="G1109">
            <v>58365.49</v>
          </cell>
          <cell r="H1109">
            <v>805.52</v>
          </cell>
          <cell r="J1109">
            <v>-805.52</v>
          </cell>
          <cell r="K1109">
            <v>-805.52</v>
          </cell>
        </row>
        <row r="1110">
          <cell r="C1110" t="str">
            <v xml:space="preserve">            PROMINENT METAL MFG FTY       -HONG KONG</v>
          </cell>
          <cell r="E1110">
            <v>114</v>
          </cell>
          <cell r="F1110">
            <v>114</v>
          </cell>
          <cell r="J1110">
            <v>0</v>
          </cell>
          <cell r="K1110">
            <v>0</v>
          </cell>
        </row>
        <row r="1111">
          <cell r="C1111" t="str">
            <v xml:space="preserve">            SEAFULL PACIFIC LIMITED                                                                             </v>
          </cell>
          <cell r="D1111">
            <v>0.4</v>
          </cell>
          <cell r="G1111">
            <v>0.4</v>
          </cell>
          <cell r="J1111">
            <v>0</v>
          </cell>
          <cell r="K1111">
            <v>0</v>
          </cell>
        </row>
        <row r="1112">
          <cell r="C1112" t="str">
            <v xml:space="preserve">            SHANGHAI T.H.S CO.LTD         -CHINA</v>
          </cell>
          <cell r="E1112">
            <v>6795.82</v>
          </cell>
          <cell r="I1112">
            <v>6795.82</v>
          </cell>
          <cell r="J1112">
            <v>0</v>
          </cell>
          <cell r="K1112">
            <v>6795.82</v>
          </cell>
        </row>
        <row r="1113">
          <cell r="C1113" t="str">
            <v xml:space="preserve">            SHENZHEN YES CLOTHING ACCESSORIES CO. LTD -CHINA</v>
          </cell>
          <cell r="E1113">
            <v>1157371.99</v>
          </cell>
          <cell r="G1113">
            <v>559892</v>
          </cell>
          <cell r="I1113">
            <v>1717263.99</v>
          </cell>
          <cell r="J1113">
            <v>0</v>
          </cell>
          <cell r="K1113">
            <v>1717263.99</v>
          </cell>
        </row>
        <row r="1114">
          <cell r="C1114" t="str">
            <v xml:space="preserve">            TRIMS MASTER CO.                                                                                    </v>
          </cell>
          <cell r="E1114">
            <v>6004</v>
          </cell>
          <cell r="I1114">
            <v>6004</v>
          </cell>
          <cell r="J1114">
            <v>0</v>
          </cell>
          <cell r="K1114">
            <v>6004</v>
          </cell>
        </row>
        <row r="1115">
          <cell r="C1115" t="str">
            <v xml:space="preserve">            YES CLOTHING ACCESSORIES HK LTD                                                                     </v>
          </cell>
          <cell r="D1115">
            <v>1146378.47</v>
          </cell>
          <cell r="F1115">
            <v>599526.47</v>
          </cell>
          <cell r="H1115">
            <v>1745904.94</v>
          </cell>
          <cell r="J1115">
            <v>-1745904.94</v>
          </cell>
          <cell r="K1115">
            <v>-1745904.94</v>
          </cell>
        </row>
        <row r="1116">
          <cell r="C1116" t="str">
            <v xml:space="preserve">        PACKING MATERIAL</v>
          </cell>
          <cell r="E1116">
            <v>2732808.5</v>
          </cell>
          <cell r="F1116">
            <v>1527989</v>
          </cell>
          <cell r="G1116">
            <v>833511</v>
          </cell>
          <cell r="I1116">
            <v>2038330.5</v>
          </cell>
          <cell r="J1116">
            <v>0</v>
          </cell>
          <cell r="K1116">
            <v>2038330.5</v>
          </cell>
        </row>
        <row r="1117">
          <cell r="C1117" t="str">
            <v xml:space="preserve">            PACKING MATERIAL</v>
          </cell>
          <cell r="E1117">
            <v>2181398.5</v>
          </cell>
          <cell r="F1117">
            <v>1172661</v>
          </cell>
          <cell r="G1117">
            <v>802508</v>
          </cell>
          <cell r="I1117">
            <v>1811245.5</v>
          </cell>
          <cell r="J1117">
            <v>0</v>
          </cell>
          <cell r="K1117">
            <v>1811245.5</v>
          </cell>
        </row>
        <row r="1118">
          <cell r="C1118" t="str">
            <v xml:space="preserve">                GIRIRAJ PACKAGING             -BANAGLORE</v>
          </cell>
          <cell r="E1118">
            <v>309349</v>
          </cell>
          <cell r="F1118">
            <v>419372</v>
          </cell>
          <cell r="G1118">
            <v>98666</v>
          </cell>
          <cell r="H1118">
            <v>11357</v>
          </cell>
          <cell r="J1118">
            <v>-11357</v>
          </cell>
          <cell r="K1118">
            <v>-11357</v>
          </cell>
        </row>
        <row r="1119">
          <cell r="C1119" t="str">
            <v xml:space="preserve">                UDAYA RAVI PRINT AND PACK     -BANGALORE</v>
          </cell>
          <cell r="E1119">
            <v>1838661</v>
          </cell>
          <cell r="F1119">
            <v>744037</v>
          </cell>
          <cell r="G1119">
            <v>703842</v>
          </cell>
          <cell r="I1119">
            <v>1798466</v>
          </cell>
          <cell r="J1119">
            <v>0</v>
          </cell>
          <cell r="K1119">
            <v>1798466</v>
          </cell>
        </row>
        <row r="1120">
          <cell r="C1120" t="str">
            <v xml:space="preserve">                UK PRINT AND PACK             -CHENNAI</v>
          </cell>
          <cell r="E1120">
            <v>23582.5</v>
          </cell>
          <cell r="F1120">
            <v>9248</v>
          </cell>
          <cell r="I1120">
            <v>14334.5</v>
          </cell>
          <cell r="J1120">
            <v>0</v>
          </cell>
          <cell r="K1120">
            <v>14334.5</v>
          </cell>
        </row>
        <row r="1121">
          <cell r="C1121" t="str">
            <v xml:space="preserve">                UNITED PACKAGING SOLUTIONS    -BANAGLORE</v>
          </cell>
          <cell r="E1121">
            <v>9802</v>
          </cell>
          <cell r="I1121">
            <v>9802</v>
          </cell>
          <cell r="J1121">
            <v>0</v>
          </cell>
          <cell r="K1121">
            <v>9802</v>
          </cell>
        </row>
        <row r="1122">
          <cell r="C1122" t="str">
            <v xml:space="preserve">                UNITED PRECISION PLASTICS     -BANGALORE</v>
          </cell>
          <cell r="E1122">
            <v>4</v>
          </cell>
          <cell r="F1122">
            <v>4</v>
          </cell>
          <cell r="J1122">
            <v>0</v>
          </cell>
          <cell r="K1122">
            <v>0</v>
          </cell>
        </row>
        <row r="1123">
          <cell r="C1123" t="str">
            <v xml:space="preserve">            SRI MANJUNATHA PRINT &amp; PACKAGING                                                                    </v>
          </cell>
          <cell r="E1123">
            <v>551410</v>
          </cell>
          <cell r="F1123">
            <v>355328</v>
          </cell>
          <cell r="G1123">
            <v>31003</v>
          </cell>
          <cell r="I1123">
            <v>227085</v>
          </cell>
          <cell r="J1123">
            <v>0</v>
          </cell>
          <cell r="K1123">
            <v>227085</v>
          </cell>
        </row>
        <row r="1124">
          <cell r="C1124" t="str">
            <v xml:space="preserve">        PPE KIT</v>
          </cell>
          <cell r="D1124">
            <v>64250</v>
          </cell>
          <cell r="H1124">
            <v>64250</v>
          </cell>
          <cell r="J1124">
            <v>-64250</v>
          </cell>
          <cell r="K1124">
            <v>-64250</v>
          </cell>
        </row>
        <row r="1125">
          <cell r="C1125" t="str">
            <v xml:space="preserve">            MEADOWS KNOWLEDGE SERVICES PVT LTD                                                                  </v>
          </cell>
          <cell r="D1125">
            <v>14250</v>
          </cell>
          <cell r="H1125">
            <v>14250</v>
          </cell>
          <cell r="J1125">
            <v>-14250</v>
          </cell>
          <cell r="K1125">
            <v>-14250</v>
          </cell>
        </row>
        <row r="1126">
          <cell r="C1126" t="str">
            <v xml:space="preserve">            MENSCHLICH HEALTH CARE ( OPC) PVT LTD                                                               </v>
          </cell>
          <cell r="D1126">
            <v>50000</v>
          </cell>
          <cell r="H1126">
            <v>50000</v>
          </cell>
          <cell r="J1126">
            <v>-50000</v>
          </cell>
          <cell r="K1126">
            <v>-50000</v>
          </cell>
        </row>
        <row r="1127">
          <cell r="C1127" t="str">
            <v xml:space="preserve">        RAW MATERIAL</v>
          </cell>
          <cell r="E1127">
            <v>62546775.619999997</v>
          </cell>
          <cell r="F1127">
            <v>82839569.579999998</v>
          </cell>
          <cell r="G1127">
            <v>69787224.609999999</v>
          </cell>
          <cell r="I1127">
            <v>49494430.649999999</v>
          </cell>
          <cell r="J1127">
            <v>0</v>
          </cell>
          <cell r="K1127">
            <v>49494430.649999999</v>
          </cell>
        </row>
        <row r="1128">
          <cell r="C1128" t="str">
            <v xml:space="preserve">            ACCESORIES</v>
          </cell>
          <cell r="E1128">
            <v>12208157.699999999</v>
          </cell>
          <cell r="F1128">
            <v>13657341.23</v>
          </cell>
          <cell r="G1128">
            <v>12447078.42</v>
          </cell>
          <cell r="I1128">
            <v>10997894.890000001</v>
          </cell>
          <cell r="J1128">
            <v>0</v>
          </cell>
          <cell r="K1128">
            <v>10997894.890000001</v>
          </cell>
        </row>
        <row r="1129">
          <cell r="C1129" t="str">
            <v xml:space="preserve">                BUTTONS</v>
          </cell>
          <cell r="E1129">
            <v>525195</v>
          </cell>
          <cell r="F1129">
            <v>498081</v>
          </cell>
          <cell r="G1129">
            <v>166980</v>
          </cell>
          <cell r="I1129">
            <v>194094</v>
          </cell>
          <cell r="J1129">
            <v>0</v>
          </cell>
          <cell r="K1129">
            <v>194094</v>
          </cell>
        </row>
        <row r="1130">
          <cell r="C1130" t="str">
            <v xml:space="preserve">                    BOMBAY RAYON FASHIONS LIMITED -BANGALORE RURAL</v>
          </cell>
          <cell r="D1130">
            <v>7139</v>
          </cell>
          <cell r="F1130">
            <v>141810</v>
          </cell>
          <cell r="G1130">
            <v>117270</v>
          </cell>
          <cell r="H1130">
            <v>31679</v>
          </cell>
          <cell r="J1130">
            <v>-31679</v>
          </cell>
          <cell r="K1130">
            <v>-31679</v>
          </cell>
        </row>
        <row r="1131">
          <cell r="C1131" t="str">
            <v xml:space="preserve">                    MUSKAN ENTERPRISES            -BANAGLORE</v>
          </cell>
          <cell r="F1131">
            <v>22066</v>
          </cell>
          <cell r="G1131">
            <v>22066</v>
          </cell>
          <cell r="J1131">
            <v>0</v>
          </cell>
          <cell r="K1131">
            <v>0</v>
          </cell>
        </row>
        <row r="1132">
          <cell r="C1132" t="str">
            <v xml:space="preserve">                    PAARTH TRADERS                -CHENNAI</v>
          </cell>
          <cell r="E1132">
            <v>10760</v>
          </cell>
          <cell r="F1132">
            <v>10763</v>
          </cell>
          <cell r="G1132">
            <v>3</v>
          </cell>
          <cell r="J1132">
            <v>0</v>
          </cell>
          <cell r="K1132">
            <v>0</v>
          </cell>
        </row>
        <row r="1133">
          <cell r="C1133" t="str">
            <v xml:space="preserve">                    VAIBHAV BUTTON UDYOG          -BANGALORE</v>
          </cell>
          <cell r="E1133">
            <v>464874</v>
          </cell>
          <cell r="F1133">
            <v>239101</v>
          </cell>
          <cell r="I1133">
            <v>225773</v>
          </cell>
          <cell r="J1133">
            <v>0</v>
          </cell>
          <cell r="K1133">
            <v>225773</v>
          </cell>
        </row>
        <row r="1134">
          <cell r="C1134" t="str">
            <v xml:space="preserve">                    VERITAS TRIMS COMPANY         -BANAGLORE</v>
          </cell>
          <cell r="E1134">
            <v>56700</v>
          </cell>
          <cell r="F1134">
            <v>84341</v>
          </cell>
          <cell r="G1134">
            <v>27641</v>
          </cell>
          <cell r="J1134">
            <v>0</v>
          </cell>
          <cell r="K1134">
            <v>0</v>
          </cell>
        </row>
        <row r="1135">
          <cell r="C1135" t="str">
            <v xml:space="preserve">                THREAD</v>
          </cell>
          <cell r="E1135">
            <v>2661646.13</v>
          </cell>
          <cell r="F1135">
            <v>3022926.1</v>
          </cell>
          <cell r="G1135">
            <v>2406143</v>
          </cell>
          <cell r="I1135">
            <v>2044863.03</v>
          </cell>
          <cell r="J1135">
            <v>0</v>
          </cell>
          <cell r="K1135">
            <v>2044863.03</v>
          </cell>
        </row>
        <row r="1136">
          <cell r="C1136" t="str">
            <v xml:space="preserve">                    KWALITY THREADS PVT. LTD.     -BAHADURGARH</v>
          </cell>
          <cell r="F1136">
            <v>16100</v>
          </cell>
          <cell r="G1136">
            <v>49974</v>
          </cell>
          <cell r="I1136">
            <v>33874</v>
          </cell>
          <cell r="J1136">
            <v>0</v>
          </cell>
          <cell r="K1136">
            <v>33874</v>
          </cell>
        </row>
        <row r="1137">
          <cell r="C1137" t="str">
            <v xml:space="preserve">                    MADURACOATS PVT LTD           -BANGALORE</v>
          </cell>
          <cell r="E1137">
            <v>361863</v>
          </cell>
          <cell r="F1137">
            <v>193011</v>
          </cell>
          <cell r="I1137">
            <v>168852</v>
          </cell>
          <cell r="J1137">
            <v>0</v>
          </cell>
          <cell r="K1137">
            <v>168852</v>
          </cell>
        </row>
        <row r="1138">
          <cell r="C1138" t="str">
            <v xml:space="preserve">                    MAYUR YARN &amp; THREAD PVT LTD   -BANGALORE</v>
          </cell>
          <cell r="E1138">
            <v>1289100.1000000001</v>
          </cell>
          <cell r="F1138">
            <v>251905.6</v>
          </cell>
          <cell r="G1138">
            <v>278806</v>
          </cell>
          <cell r="I1138">
            <v>1316000.5</v>
          </cell>
          <cell r="J1138">
            <v>0</v>
          </cell>
          <cell r="K1138">
            <v>1316000.5</v>
          </cell>
        </row>
        <row r="1139">
          <cell r="C1139" t="str">
            <v xml:space="preserve">                    TEX CORP PRIVATE LIMITED      -GURGOAN</v>
          </cell>
          <cell r="E1139">
            <v>45134.5</v>
          </cell>
          <cell r="F1139">
            <v>232188</v>
          </cell>
          <cell r="G1139">
            <v>163604</v>
          </cell>
          <cell r="H1139">
            <v>23449.5</v>
          </cell>
          <cell r="J1139">
            <v>-23449.5</v>
          </cell>
          <cell r="K1139">
            <v>-23449.5</v>
          </cell>
        </row>
        <row r="1140">
          <cell r="C1140" t="str">
            <v xml:space="preserve">                    TRIO APPARELS INDIA PVT. LTD  -BANAGLORE</v>
          </cell>
          <cell r="D1140">
            <v>7605</v>
          </cell>
          <cell r="H1140">
            <v>7605</v>
          </cell>
          <cell r="J1140">
            <v>-7605</v>
          </cell>
          <cell r="K1140">
            <v>-7605</v>
          </cell>
        </row>
        <row r="1141">
          <cell r="C1141" t="str">
            <v xml:space="preserve">                    U B THRED LLP                 -BANGALORE</v>
          </cell>
          <cell r="E1141">
            <v>48112.5</v>
          </cell>
          <cell r="F1141">
            <v>171970.5</v>
          </cell>
          <cell r="G1141">
            <v>123858</v>
          </cell>
          <cell r="J1141">
            <v>0</v>
          </cell>
          <cell r="K1141">
            <v>0</v>
          </cell>
        </row>
        <row r="1142">
          <cell r="C1142" t="str">
            <v xml:space="preserve">                    VARDHMAN YARNS AND THREADS LIMITED -BANGALORE</v>
          </cell>
          <cell r="E1142">
            <v>925041.03</v>
          </cell>
          <cell r="F1142">
            <v>2157751</v>
          </cell>
          <cell r="G1142">
            <v>1789901</v>
          </cell>
          <cell r="I1142">
            <v>557191.03</v>
          </cell>
          <cell r="J1142">
            <v>0</v>
          </cell>
          <cell r="K1142">
            <v>557191.03</v>
          </cell>
        </row>
        <row r="1143">
          <cell r="C1143" t="str">
            <v xml:space="preserve">                ZIPPERS</v>
          </cell>
          <cell r="E1143">
            <v>1125834.19</v>
          </cell>
          <cell r="F1143">
            <v>2803311</v>
          </cell>
          <cell r="G1143">
            <v>3841288</v>
          </cell>
          <cell r="I1143">
            <v>2163811.19</v>
          </cell>
          <cell r="J1143">
            <v>0</v>
          </cell>
          <cell r="K1143">
            <v>2163811.19</v>
          </cell>
        </row>
        <row r="1144">
          <cell r="C1144" t="str">
            <v xml:space="preserve">                    IDEAL FASTENER INDIA PVT LTD(SEZ UNIT) -CHENNAI</v>
          </cell>
          <cell r="G1144">
            <v>500</v>
          </cell>
          <cell r="I1144">
            <v>500</v>
          </cell>
          <cell r="J1144">
            <v>0</v>
          </cell>
          <cell r="K1144">
            <v>500</v>
          </cell>
        </row>
        <row r="1145">
          <cell r="C1145" t="str">
            <v xml:space="preserve">                    JASKIRAT ACCESSORIES          -LUDHIANA</v>
          </cell>
          <cell r="E1145">
            <v>370263</v>
          </cell>
          <cell r="F1145">
            <v>109495</v>
          </cell>
          <cell r="G1145">
            <v>98754</v>
          </cell>
          <cell r="I1145">
            <v>359522</v>
          </cell>
          <cell r="J1145">
            <v>0</v>
          </cell>
          <cell r="K1145">
            <v>359522</v>
          </cell>
        </row>
        <row r="1146">
          <cell r="C1146" t="str">
            <v xml:space="preserve">                    SAI IMPEX                     -NEW DELHI</v>
          </cell>
          <cell r="E1146">
            <v>756917.69</v>
          </cell>
          <cell r="F1146">
            <v>1998325</v>
          </cell>
          <cell r="G1146">
            <v>2969932</v>
          </cell>
          <cell r="I1146">
            <v>1728524.69</v>
          </cell>
          <cell r="J1146">
            <v>0</v>
          </cell>
          <cell r="K1146">
            <v>1728524.69</v>
          </cell>
        </row>
        <row r="1147">
          <cell r="C1147" t="str">
            <v xml:space="preserve">                    YKK INDIA PRIVATE LIMITED     -BANAGLORE</v>
          </cell>
          <cell r="E1147">
            <v>1</v>
          </cell>
          <cell r="F1147">
            <v>8979</v>
          </cell>
          <cell r="H1147">
            <v>8978</v>
          </cell>
          <cell r="J1147">
            <v>-8978</v>
          </cell>
          <cell r="K1147">
            <v>-8978</v>
          </cell>
        </row>
        <row r="1148">
          <cell r="C1148" t="str">
            <v xml:space="preserve">                    YKK INDIA PVT LTD             -NEW DELHI</v>
          </cell>
          <cell r="D1148">
            <v>1347.5</v>
          </cell>
          <cell r="F1148">
            <v>403585</v>
          </cell>
          <cell r="G1148">
            <v>490637</v>
          </cell>
          <cell r="I1148">
            <v>85704.5</v>
          </cell>
          <cell r="J1148">
            <v>0</v>
          </cell>
          <cell r="K1148">
            <v>85704.5</v>
          </cell>
        </row>
        <row r="1149">
          <cell r="C1149" t="str">
            <v xml:space="preserve">                    ZIP INDUSTRIES LTD            -CHENNAI</v>
          </cell>
          <cell r="F1149">
            <v>282927</v>
          </cell>
          <cell r="G1149">
            <v>281465</v>
          </cell>
          <cell r="H1149">
            <v>1462</v>
          </cell>
          <cell r="J1149">
            <v>-1462</v>
          </cell>
          <cell r="K1149">
            <v>-1462</v>
          </cell>
        </row>
        <row r="1150">
          <cell r="C1150" t="str">
            <v xml:space="preserve">                A R IMPEX CORPORATION         -BANAGLORE</v>
          </cell>
          <cell r="F1150">
            <v>31290</v>
          </cell>
          <cell r="G1150">
            <v>46595</v>
          </cell>
          <cell r="I1150">
            <v>15305</v>
          </cell>
          <cell r="J1150">
            <v>0</v>
          </cell>
          <cell r="K1150">
            <v>15305</v>
          </cell>
        </row>
        <row r="1151">
          <cell r="C1151" t="str">
            <v xml:space="preserve">                A1 BARCODE SOLUTIONS          -BANAGLORE</v>
          </cell>
          <cell r="E1151">
            <v>5015</v>
          </cell>
          <cell r="I1151">
            <v>5015</v>
          </cell>
          <cell r="J1151">
            <v>0</v>
          </cell>
          <cell r="K1151">
            <v>5015</v>
          </cell>
        </row>
        <row r="1152">
          <cell r="C1152" t="str">
            <v xml:space="preserve">                AKARSH YASHASH IMPEX          -BANAGLORE</v>
          </cell>
          <cell r="G1152">
            <v>2520</v>
          </cell>
          <cell r="I1152">
            <v>2520</v>
          </cell>
          <cell r="J1152">
            <v>0</v>
          </cell>
          <cell r="K1152">
            <v>2520</v>
          </cell>
        </row>
        <row r="1153">
          <cell r="C1153" t="str">
            <v xml:space="preserve">                AMBE INTERNATIONAL            -DELHI</v>
          </cell>
          <cell r="G1153">
            <v>116938</v>
          </cell>
          <cell r="I1153">
            <v>116938</v>
          </cell>
          <cell r="J1153">
            <v>0</v>
          </cell>
          <cell r="K1153">
            <v>116938</v>
          </cell>
        </row>
        <row r="1154">
          <cell r="C1154" t="str">
            <v xml:space="preserve">                AMMAN LABELS                  -TIRUPUR</v>
          </cell>
          <cell r="E1154">
            <v>38986</v>
          </cell>
          <cell r="F1154">
            <v>337563</v>
          </cell>
          <cell r="G1154">
            <v>490312</v>
          </cell>
          <cell r="I1154">
            <v>191735</v>
          </cell>
          <cell r="J1154">
            <v>0</v>
          </cell>
          <cell r="K1154">
            <v>191735</v>
          </cell>
        </row>
        <row r="1155">
          <cell r="C1155" t="str">
            <v xml:space="preserve">                ARTEL CREATIONS(2023-24)      -BHUBANESWAR</v>
          </cell>
          <cell r="D1155">
            <v>18348</v>
          </cell>
          <cell r="H1155">
            <v>18348</v>
          </cell>
          <cell r="J1155">
            <v>-18348</v>
          </cell>
          <cell r="K1155">
            <v>-18348</v>
          </cell>
        </row>
        <row r="1156">
          <cell r="C1156" t="str">
            <v xml:space="preserve">                ATAM ASSOCIATES PVT LTD       -SOLAN</v>
          </cell>
          <cell r="E1156">
            <v>410165.5</v>
          </cell>
          <cell r="F1156">
            <v>315467</v>
          </cell>
          <cell r="G1156">
            <v>260619</v>
          </cell>
          <cell r="I1156">
            <v>355317.5</v>
          </cell>
          <cell r="J1156">
            <v>0</v>
          </cell>
          <cell r="K1156">
            <v>355317.5</v>
          </cell>
        </row>
        <row r="1157">
          <cell r="C1157" t="str">
            <v xml:space="preserve">                AURORA TEX                    -DELHI</v>
          </cell>
          <cell r="E1157">
            <v>236</v>
          </cell>
          <cell r="F1157">
            <v>236</v>
          </cell>
          <cell r="J1157">
            <v>0</v>
          </cell>
          <cell r="K1157">
            <v>0</v>
          </cell>
        </row>
        <row r="1158">
          <cell r="C1158" t="str">
            <v xml:space="preserve">                BBC IMPEX                     -BANAGLORE</v>
          </cell>
          <cell r="F1158">
            <v>681644</v>
          </cell>
          <cell r="G1158">
            <v>931099.1</v>
          </cell>
          <cell r="I1158">
            <v>249455.1</v>
          </cell>
          <cell r="J1158">
            <v>0</v>
          </cell>
          <cell r="K1158">
            <v>249455.1</v>
          </cell>
        </row>
        <row r="1159">
          <cell r="C1159" t="str">
            <v xml:space="preserve">                BHAGYALAKSHMI ELECTRICALS     -TUMKUR</v>
          </cell>
          <cell r="F1159">
            <v>9827</v>
          </cell>
          <cell r="G1159">
            <v>9827</v>
          </cell>
          <cell r="J1159">
            <v>0</v>
          </cell>
          <cell r="K1159">
            <v>0</v>
          </cell>
        </row>
        <row r="1160">
          <cell r="C1160" t="str">
            <v xml:space="preserve">                BOMBAY RAYON FASHIONS LTD (TRIMS DIVISION) -BANAGLORE</v>
          </cell>
          <cell r="F1160">
            <v>45017</v>
          </cell>
          <cell r="G1160">
            <v>61685</v>
          </cell>
          <cell r="I1160">
            <v>16668</v>
          </cell>
          <cell r="J1160">
            <v>0</v>
          </cell>
          <cell r="K1160">
            <v>16668</v>
          </cell>
        </row>
        <row r="1161">
          <cell r="C1161" t="str">
            <v xml:space="preserve">                CHIRAG PACKAGING              -CHENNAI</v>
          </cell>
          <cell r="G1161">
            <v>7859</v>
          </cell>
          <cell r="I1161">
            <v>7859</v>
          </cell>
          <cell r="J1161">
            <v>0</v>
          </cell>
          <cell r="K1161">
            <v>7859</v>
          </cell>
        </row>
        <row r="1162">
          <cell r="C1162" t="str">
            <v xml:space="preserve">                COTTON TAAPES                 -TIRUPUR</v>
          </cell>
          <cell r="E1162">
            <v>2.5</v>
          </cell>
          <cell r="F1162">
            <v>2.5</v>
          </cell>
          <cell r="J1162">
            <v>0</v>
          </cell>
          <cell r="K1162">
            <v>0</v>
          </cell>
        </row>
        <row r="1163">
          <cell r="C1163" t="str">
            <v xml:space="preserve">                D.T. SHANKARSA &amp; SONS         -BANGALORE</v>
          </cell>
          <cell r="E1163">
            <v>138894.03</v>
          </cell>
          <cell r="F1163">
            <v>99302.03</v>
          </cell>
          <cell r="I1163">
            <v>39592</v>
          </cell>
          <cell r="J1163">
            <v>0</v>
          </cell>
          <cell r="K1163">
            <v>39592</v>
          </cell>
        </row>
        <row r="1164">
          <cell r="C1164" t="str">
            <v xml:space="preserve">                DELTA MANUFACTURING  LIMITED  -NASHIK</v>
          </cell>
          <cell r="E1164">
            <v>73334</v>
          </cell>
          <cell r="I1164">
            <v>73334</v>
          </cell>
          <cell r="J1164">
            <v>0</v>
          </cell>
          <cell r="K1164">
            <v>73334</v>
          </cell>
        </row>
        <row r="1165">
          <cell r="C1165" t="str">
            <v xml:space="preserve">                EXIM TAGS                     -BHIWANDI</v>
          </cell>
          <cell r="F1165">
            <v>46407</v>
          </cell>
          <cell r="G1165">
            <v>46437</v>
          </cell>
          <cell r="I1165">
            <v>30</v>
          </cell>
          <cell r="J1165">
            <v>0</v>
          </cell>
          <cell r="K1165">
            <v>30</v>
          </cell>
        </row>
        <row r="1166">
          <cell r="C1166" t="str">
            <v xml:space="preserve">                FAIRFAX COUTURE PRIVATE LIMITED -NOIDA</v>
          </cell>
          <cell r="F1166">
            <v>277154</v>
          </cell>
          <cell r="H1166">
            <v>277154</v>
          </cell>
          <cell r="J1166">
            <v>-277154</v>
          </cell>
          <cell r="K1166">
            <v>-277154</v>
          </cell>
        </row>
        <row r="1167">
          <cell r="C1167" t="str">
            <v xml:space="preserve">                FASHION ACCESSORIES INDIA PRIVATE LIMITED -MUMBAI</v>
          </cell>
          <cell r="F1167">
            <v>15576</v>
          </cell>
          <cell r="G1167">
            <v>15576</v>
          </cell>
          <cell r="J1167">
            <v>0</v>
          </cell>
          <cell r="K1167">
            <v>0</v>
          </cell>
        </row>
        <row r="1168">
          <cell r="C1168" t="str">
            <v xml:space="preserve">                FORTUNE INC                   -BANAGLORE</v>
          </cell>
          <cell r="E1168">
            <v>1052236</v>
          </cell>
          <cell r="F1168">
            <v>919699</v>
          </cell>
          <cell r="G1168">
            <v>458906</v>
          </cell>
          <cell r="I1168">
            <v>591443</v>
          </cell>
          <cell r="J1168">
            <v>0</v>
          </cell>
          <cell r="K1168">
            <v>591443</v>
          </cell>
        </row>
        <row r="1169">
          <cell r="C1169" t="str">
            <v xml:space="preserve">                GANGA ENTERPRISES             -BANAGLORE</v>
          </cell>
          <cell r="F1169">
            <v>3360</v>
          </cell>
          <cell r="G1169">
            <v>3360</v>
          </cell>
          <cell r="J1169">
            <v>0</v>
          </cell>
          <cell r="K1169">
            <v>0</v>
          </cell>
        </row>
        <row r="1170">
          <cell r="C1170" t="str">
            <v xml:space="preserve">                GURU GRAFIX                   -BANGALORE</v>
          </cell>
          <cell r="E1170">
            <v>97041.5</v>
          </cell>
          <cell r="F1170">
            <v>66341</v>
          </cell>
          <cell r="G1170">
            <v>11328</v>
          </cell>
          <cell r="I1170">
            <v>42028.5</v>
          </cell>
          <cell r="J1170">
            <v>0</v>
          </cell>
          <cell r="K1170">
            <v>42028.5</v>
          </cell>
        </row>
        <row r="1171">
          <cell r="C1171" t="str">
            <v xml:space="preserve">                GURUGRAM PRINTING PRESS       -GURGOAN</v>
          </cell>
          <cell r="E1171">
            <v>5493</v>
          </cell>
          <cell r="I1171">
            <v>5493</v>
          </cell>
          <cell r="J1171">
            <v>0</v>
          </cell>
          <cell r="K1171">
            <v>5493</v>
          </cell>
        </row>
        <row r="1172">
          <cell r="C1172" t="str">
            <v xml:space="preserve">                HK LABELS INDIA PRIVATE LIMITED -SONIPAT</v>
          </cell>
          <cell r="E1172">
            <v>9747</v>
          </cell>
          <cell r="I1172">
            <v>9747</v>
          </cell>
          <cell r="J1172">
            <v>0</v>
          </cell>
          <cell r="K1172">
            <v>9747</v>
          </cell>
        </row>
        <row r="1173">
          <cell r="C1173" t="str">
            <v xml:space="preserve">                HSD ZIPPER LIMITED            -HONG KONG</v>
          </cell>
          <cell r="E1173">
            <v>3069</v>
          </cell>
          <cell r="I1173">
            <v>3069</v>
          </cell>
          <cell r="J1173">
            <v>0</v>
          </cell>
          <cell r="K1173">
            <v>3069</v>
          </cell>
        </row>
        <row r="1174">
          <cell r="C1174" t="str">
            <v xml:space="preserve">                IIGM PVT LTD.                 -BANGALORE</v>
          </cell>
          <cell r="E1174">
            <v>38729</v>
          </cell>
          <cell r="I1174">
            <v>38729</v>
          </cell>
          <cell r="J1174">
            <v>0</v>
          </cell>
          <cell r="K1174">
            <v>38729</v>
          </cell>
        </row>
        <row r="1175">
          <cell r="C1175" t="str">
            <v xml:space="preserve">                J V TAPES                     -TIRUPUR</v>
          </cell>
          <cell r="E1175">
            <v>1538</v>
          </cell>
          <cell r="I1175">
            <v>1538</v>
          </cell>
          <cell r="J1175">
            <v>0</v>
          </cell>
          <cell r="K1175">
            <v>1538</v>
          </cell>
        </row>
        <row r="1176">
          <cell r="C1176" t="str">
            <v xml:space="preserve">                KATHIT IMPEX                  -MUMBAI</v>
          </cell>
          <cell r="F1176">
            <v>4027</v>
          </cell>
          <cell r="G1176">
            <v>4027</v>
          </cell>
          <cell r="J1176">
            <v>0</v>
          </cell>
          <cell r="K1176">
            <v>0</v>
          </cell>
        </row>
        <row r="1177">
          <cell r="C1177" t="str">
            <v xml:space="preserve">                KHYAATI LEATHER INNOVATIONS PRIVATE LI -MUMBAI</v>
          </cell>
          <cell r="D1177">
            <v>26654</v>
          </cell>
          <cell r="H1177">
            <v>26654</v>
          </cell>
          <cell r="J1177">
            <v>-26654</v>
          </cell>
          <cell r="K1177">
            <v>-26654</v>
          </cell>
        </row>
        <row r="1178">
          <cell r="C1178" t="str">
            <v xml:space="preserve">                KIRAN POLY PLAST              -BANAGLORE</v>
          </cell>
          <cell r="E1178">
            <v>681708</v>
          </cell>
          <cell r="F1178">
            <v>141329</v>
          </cell>
          <cell r="G1178">
            <v>69369</v>
          </cell>
          <cell r="I1178">
            <v>609748</v>
          </cell>
          <cell r="J1178">
            <v>0</v>
          </cell>
          <cell r="K1178">
            <v>609748</v>
          </cell>
        </row>
        <row r="1179">
          <cell r="C1179" t="str">
            <v xml:space="preserve">                KLASSIC LABELS                -BANAGLORE</v>
          </cell>
          <cell r="E1179">
            <v>309960.76</v>
          </cell>
          <cell r="F1179">
            <v>128801</v>
          </cell>
          <cell r="I1179">
            <v>181159.76</v>
          </cell>
          <cell r="J1179">
            <v>0</v>
          </cell>
          <cell r="K1179">
            <v>181159.76</v>
          </cell>
        </row>
        <row r="1180">
          <cell r="C1180" t="str">
            <v xml:space="preserve">                KOHINOOR RIBBON FACTORY PVT. LTD.		 -NEWDELHI</v>
          </cell>
          <cell r="G1180">
            <v>22080</v>
          </cell>
          <cell r="I1180">
            <v>22080</v>
          </cell>
          <cell r="J1180">
            <v>0</v>
          </cell>
          <cell r="K1180">
            <v>22080</v>
          </cell>
        </row>
        <row r="1181">
          <cell r="C1181" t="str">
            <v xml:space="preserve">                KRISHNA LAMICOAT PVT LTD      -SAKINAKA</v>
          </cell>
          <cell r="E1181">
            <v>196721</v>
          </cell>
          <cell r="F1181">
            <v>127456</v>
          </cell>
          <cell r="G1181">
            <v>3087</v>
          </cell>
          <cell r="I1181">
            <v>72352</v>
          </cell>
          <cell r="J1181">
            <v>0</v>
          </cell>
          <cell r="K1181">
            <v>72352</v>
          </cell>
        </row>
        <row r="1182">
          <cell r="C1182" t="str">
            <v xml:space="preserve">                KWALITY LEATHERS              -BANAGLORE</v>
          </cell>
          <cell r="E1182">
            <v>3</v>
          </cell>
          <cell r="F1182">
            <v>3</v>
          </cell>
          <cell r="J1182">
            <v>0</v>
          </cell>
          <cell r="K1182">
            <v>0</v>
          </cell>
        </row>
        <row r="1183">
          <cell r="C1183" t="str">
            <v xml:space="preserve">                LAKSHMI CREATION              -BANAGLORE</v>
          </cell>
          <cell r="E1183">
            <v>78963</v>
          </cell>
          <cell r="F1183">
            <v>22428</v>
          </cell>
          <cell r="G1183">
            <v>25134.18</v>
          </cell>
          <cell r="I1183">
            <v>81669.179999999993</v>
          </cell>
          <cell r="J1183">
            <v>0</v>
          </cell>
          <cell r="K1183">
            <v>81669.179999999993</v>
          </cell>
        </row>
        <row r="1184">
          <cell r="C1184" t="str">
            <v xml:space="preserve">                M R TAPES                     -ADYAR</v>
          </cell>
          <cell r="G1184">
            <v>113427</v>
          </cell>
          <cell r="I1184">
            <v>113427</v>
          </cell>
          <cell r="J1184">
            <v>0</v>
          </cell>
          <cell r="K1184">
            <v>113427</v>
          </cell>
        </row>
        <row r="1185">
          <cell r="C1185" t="str">
            <v xml:space="preserve">                MAGRAA FASHIONS PVT LTD       -BANGALORE</v>
          </cell>
          <cell r="E1185">
            <v>935</v>
          </cell>
          <cell r="I1185">
            <v>935</v>
          </cell>
          <cell r="J1185">
            <v>0</v>
          </cell>
          <cell r="K1185">
            <v>935</v>
          </cell>
        </row>
        <row r="1186">
          <cell r="C1186" t="str">
            <v xml:space="preserve">                NATUR TEC INDIA PRIVATE LIMITED -CHENNAI</v>
          </cell>
          <cell r="E1186">
            <v>0.5</v>
          </cell>
          <cell r="F1186">
            <v>0.5</v>
          </cell>
          <cell r="J1186">
            <v>0</v>
          </cell>
          <cell r="K1186">
            <v>0</v>
          </cell>
        </row>
        <row r="1187">
          <cell r="C1187" t="str">
            <v xml:space="preserve">                PADMAVATI ENTERPRISES         -BANGALORE</v>
          </cell>
          <cell r="F1187">
            <v>146287</v>
          </cell>
          <cell r="G1187">
            <v>132026.04</v>
          </cell>
          <cell r="H1187">
            <v>14260.96</v>
          </cell>
          <cell r="J1187">
            <v>-14260.96</v>
          </cell>
          <cell r="K1187">
            <v>-14260.96</v>
          </cell>
        </row>
        <row r="1188">
          <cell r="C1188" t="str">
            <v xml:space="preserve">                PARSHWA INTERNATIONAL         -BANAGLORE</v>
          </cell>
          <cell r="E1188">
            <v>338392</v>
          </cell>
          <cell r="F1188">
            <v>117282</v>
          </cell>
          <cell r="G1188">
            <v>108825.3</v>
          </cell>
          <cell r="I1188">
            <v>329935.3</v>
          </cell>
          <cell r="J1188">
            <v>0</v>
          </cell>
          <cell r="K1188">
            <v>329935.3</v>
          </cell>
        </row>
        <row r="1189">
          <cell r="C1189" t="str">
            <v xml:space="preserve">                PAWAN PUTRA PACKAGING         -BANAGLORE</v>
          </cell>
          <cell r="E1189">
            <v>1103</v>
          </cell>
          <cell r="I1189">
            <v>1103</v>
          </cell>
          <cell r="J1189">
            <v>0</v>
          </cell>
          <cell r="K1189">
            <v>1103</v>
          </cell>
        </row>
        <row r="1190">
          <cell r="C1190" t="str">
            <v xml:space="preserve">                PENTAGUN LABELS PRIVATE LIMITED -CHENNAI</v>
          </cell>
          <cell r="E1190">
            <v>1</v>
          </cell>
          <cell r="F1190">
            <v>1</v>
          </cell>
          <cell r="J1190">
            <v>0</v>
          </cell>
          <cell r="K1190">
            <v>0</v>
          </cell>
        </row>
        <row r="1191">
          <cell r="C1191" t="str">
            <v xml:space="preserve">                PHOENIX                       -TIRUPUR</v>
          </cell>
          <cell r="E1191">
            <v>10467</v>
          </cell>
          <cell r="I1191">
            <v>10467</v>
          </cell>
          <cell r="J1191">
            <v>0</v>
          </cell>
          <cell r="K1191">
            <v>10467</v>
          </cell>
        </row>
        <row r="1192">
          <cell r="C1192" t="str">
            <v xml:space="preserve">                PLAITEX                       -BANGALORE</v>
          </cell>
          <cell r="E1192">
            <v>80472</v>
          </cell>
          <cell r="F1192">
            <v>40000</v>
          </cell>
          <cell r="I1192">
            <v>40472</v>
          </cell>
          <cell r="J1192">
            <v>0</v>
          </cell>
          <cell r="K1192">
            <v>40472</v>
          </cell>
        </row>
        <row r="1193">
          <cell r="C1193" t="str">
            <v xml:space="preserve">                PRAKASH LABELS PVT LTD        -BANGALORE</v>
          </cell>
          <cell r="E1193">
            <v>134943.79999999999</v>
          </cell>
          <cell r="I1193">
            <v>134943.79999999999</v>
          </cell>
          <cell r="J1193">
            <v>0</v>
          </cell>
          <cell r="K1193">
            <v>134943.79999999999</v>
          </cell>
        </row>
        <row r="1194">
          <cell r="C1194" t="str">
            <v xml:space="preserve">                PRASHANT PLASTICS             -MUMBAI</v>
          </cell>
          <cell r="F1194">
            <v>74181</v>
          </cell>
          <cell r="G1194">
            <v>74181</v>
          </cell>
          <cell r="J1194">
            <v>0</v>
          </cell>
          <cell r="K1194">
            <v>0</v>
          </cell>
        </row>
        <row r="1195">
          <cell r="C1195" t="str">
            <v xml:space="preserve">                PREMCO GLOBAL LTD.                                                                                  </v>
          </cell>
          <cell r="D1195">
            <v>2860</v>
          </cell>
          <cell r="H1195">
            <v>2860</v>
          </cell>
          <cell r="J1195">
            <v>-2860</v>
          </cell>
          <cell r="K1195">
            <v>-2860</v>
          </cell>
        </row>
        <row r="1196">
          <cell r="C1196" t="str">
            <v xml:space="preserve">                PRINTO DOCUMENT SERVICE PVT  LTD -CHENNAI</v>
          </cell>
          <cell r="E1196">
            <v>0.5</v>
          </cell>
          <cell r="F1196">
            <v>0.5</v>
          </cell>
          <cell r="J1196">
            <v>0</v>
          </cell>
          <cell r="K1196">
            <v>0</v>
          </cell>
        </row>
        <row r="1197">
          <cell r="C1197" t="str">
            <v xml:space="preserve">                PRIYESH LABELS                -MUMBAI</v>
          </cell>
          <cell r="F1197">
            <v>17519</v>
          </cell>
          <cell r="G1197">
            <v>17519</v>
          </cell>
          <cell r="J1197">
            <v>0</v>
          </cell>
          <cell r="K1197">
            <v>0</v>
          </cell>
        </row>
        <row r="1198">
          <cell r="C1198" t="str">
            <v xml:space="preserve">                PUSHTI CREATION               -MUMBAI</v>
          </cell>
          <cell r="F1198">
            <v>96775</v>
          </cell>
          <cell r="G1198">
            <v>96775</v>
          </cell>
          <cell r="J1198">
            <v>0</v>
          </cell>
          <cell r="K1198">
            <v>0</v>
          </cell>
        </row>
        <row r="1199">
          <cell r="C1199" t="str">
            <v xml:space="preserve">                Q BIRDS BRIADERS              -TIRUPPUR</v>
          </cell>
          <cell r="E1199">
            <v>4985</v>
          </cell>
          <cell r="I1199">
            <v>4985</v>
          </cell>
          <cell r="J1199">
            <v>0</v>
          </cell>
          <cell r="K1199">
            <v>4985</v>
          </cell>
        </row>
        <row r="1200">
          <cell r="C1200" t="str">
            <v xml:space="preserve">                QUALITY LABELS                -MUMBAI</v>
          </cell>
          <cell r="E1200">
            <v>17545</v>
          </cell>
          <cell r="I1200">
            <v>17545</v>
          </cell>
          <cell r="J1200">
            <v>0</v>
          </cell>
          <cell r="K1200">
            <v>17545</v>
          </cell>
        </row>
        <row r="1201">
          <cell r="C1201" t="str">
            <v xml:space="preserve">                QUENBY TRANSFERS (INDIA) PVT LTD. -BANAGLORE</v>
          </cell>
          <cell r="D1201">
            <v>3233</v>
          </cell>
          <cell r="F1201">
            <v>140539</v>
          </cell>
          <cell r="G1201">
            <v>168956</v>
          </cell>
          <cell r="I1201">
            <v>25184</v>
          </cell>
          <cell r="J1201">
            <v>0</v>
          </cell>
          <cell r="K1201">
            <v>25184</v>
          </cell>
        </row>
        <row r="1202">
          <cell r="C1202" t="str">
            <v xml:space="preserve">                RANGANATH GRAPHICS            -BANAGLORE</v>
          </cell>
          <cell r="F1202">
            <v>22663</v>
          </cell>
          <cell r="G1202">
            <v>33079.160000000003</v>
          </cell>
          <cell r="I1202">
            <v>10416.16</v>
          </cell>
          <cell r="J1202">
            <v>0</v>
          </cell>
          <cell r="K1202">
            <v>10416.16</v>
          </cell>
        </row>
        <row r="1203">
          <cell r="C1203" t="str">
            <v xml:space="preserve">                REGAL ELASTICS                -MUMBAI</v>
          </cell>
          <cell r="E1203">
            <v>1</v>
          </cell>
          <cell r="F1203">
            <v>1</v>
          </cell>
          <cell r="J1203">
            <v>0</v>
          </cell>
          <cell r="K1203">
            <v>0</v>
          </cell>
        </row>
        <row r="1204">
          <cell r="C1204" t="str">
            <v xml:space="preserve">                REX INDIA                     -MUMBAI</v>
          </cell>
          <cell r="E1204">
            <v>282658</v>
          </cell>
          <cell r="I1204">
            <v>282658</v>
          </cell>
          <cell r="J1204">
            <v>0</v>
          </cell>
          <cell r="K1204">
            <v>282658</v>
          </cell>
        </row>
        <row r="1205">
          <cell r="C1205" t="str">
            <v xml:space="preserve">                RITHUNA TEXTILES              -TIRUPUR</v>
          </cell>
          <cell r="E1205">
            <v>0.4</v>
          </cell>
          <cell r="F1205">
            <v>0.4</v>
          </cell>
          <cell r="J1205">
            <v>0</v>
          </cell>
          <cell r="K1205">
            <v>0</v>
          </cell>
        </row>
        <row r="1206">
          <cell r="C1206" t="str">
            <v xml:space="preserve">                ROYAL KRAFT                   -BANGALORE</v>
          </cell>
          <cell r="E1206">
            <v>122338</v>
          </cell>
          <cell r="I1206">
            <v>122338</v>
          </cell>
          <cell r="J1206">
            <v>0</v>
          </cell>
          <cell r="K1206">
            <v>122338</v>
          </cell>
        </row>
        <row r="1207">
          <cell r="C1207" t="str">
            <v xml:space="preserve">                ROYALTEXT                     -BANAGLORE</v>
          </cell>
          <cell r="G1207">
            <v>72160</v>
          </cell>
          <cell r="I1207">
            <v>72160</v>
          </cell>
          <cell r="J1207">
            <v>0</v>
          </cell>
          <cell r="K1207">
            <v>72160</v>
          </cell>
        </row>
        <row r="1208">
          <cell r="C1208" t="str">
            <v xml:space="preserve">                S R PRINTS                    -BANAGLORE</v>
          </cell>
          <cell r="E1208">
            <v>873020</v>
          </cell>
          <cell r="F1208">
            <v>307343</v>
          </cell>
          <cell r="G1208">
            <v>166023</v>
          </cell>
          <cell r="I1208">
            <v>731700</v>
          </cell>
          <cell r="J1208">
            <v>0</v>
          </cell>
          <cell r="K1208">
            <v>731700</v>
          </cell>
        </row>
        <row r="1209">
          <cell r="C1209" t="str">
            <v xml:space="preserve">                S S CORPORATION               -MUMBAI</v>
          </cell>
          <cell r="E1209">
            <v>146</v>
          </cell>
          <cell r="F1209">
            <v>146</v>
          </cell>
          <cell r="J1209">
            <v>0</v>
          </cell>
          <cell r="K1209">
            <v>0</v>
          </cell>
        </row>
        <row r="1210">
          <cell r="C1210" t="str">
            <v xml:space="preserve">                S.S. INDUSTRIES               -BANGALORE</v>
          </cell>
          <cell r="E1210">
            <v>147860.5</v>
          </cell>
          <cell r="I1210">
            <v>147860.5</v>
          </cell>
          <cell r="J1210">
            <v>0</v>
          </cell>
          <cell r="K1210">
            <v>147860.5</v>
          </cell>
        </row>
        <row r="1211">
          <cell r="C1211" t="str">
            <v xml:space="preserve">                SABAREE PACKS                 -TIRUPUR</v>
          </cell>
          <cell r="E1211">
            <v>56274</v>
          </cell>
          <cell r="F1211">
            <v>56274</v>
          </cell>
          <cell r="J1211">
            <v>0</v>
          </cell>
          <cell r="K1211">
            <v>0</v>
          </cell>
        </row>
        <row r="1212">
          <cell r="C1212" t="str">
            <v xml:space="preserve">                SAI DHURGA ENTERPRISES        -BANGALORE</v>
          </cell>
          <cell r="D1212">
            <v>14750</v>
          </cell>
          <cell r="H1212">
            <v>14750</v>
          </cell>
          <cell r="J1212">
            <v>-14750</v>
          </cell>
          <cell r="K1212">
            <v>-14750</v>
          </cell>
        </row>
        <row r="1213">
          <cell r="C1213" t="str">
            <v xml:space="preserve">                SAMITHA TRADING CO.           -BANAGLORE</v>
          </cell>
          <cell r="E1213">
            <v>504116.2</v>
          </cell>
          <cell r="F1213">
            <v>297075.20000000001</v>
          </cell>
          <cell r="G1213">
            <v>352878.64</v>
          </cell>
          <cell r="I1213">
            <v>559919.64</v>
          </cell>
          <cell r="J1213">
            <v>0</v>
          </cell>
          <cell r="K1213">
            <v>559919.64</v>
          </cell>
        </row>
        <row r="1214">
          <cell r="C1214" t="str">
            <v xml:space="preserve">                SANJAY IMPEX                  -BANGALORE</v>
          </cell>
          <cell r="E1214">
            <v>517</v>
          </cell>
          <cell r="F1214">
            <v>23342</v>
          </cell>
          <cell r="G1214">
            <v>23342</v>
          </cell>
          <cell r="I1214">
            <v>517</v>
          </cell>
          <cell r="J1214">
            <v>0</v>
          </cell>
          <cell r="K1214">
            <v>517</v>
          </cell>
        </row>
        <row r="1215">
          <cell r="C1215" t="str">
            <v xml:space="preserve">                SANJAY TRADING COMPANY        -MUMBAI</v>
          </cell>
          <cell r="F1215">
            <v>157953</v>
          </cell>
          <cell r="G1215">
            <v>157953</v>
          </cell>
          <cell r="J1215">
            <v>0</v>
          </cell>
          <cell r="K1215">
            <v>0</v>
          </cell>
        </row>
        <row r="1216">
          <cell r="C1216" t="str">
            <v xml:space="preserve">                SANTEX SPORTS                 -JALANDHAR</v>
          </cell>
          <cell r="D1216">
            <v>13570</v>
          </cell>
          <cell r="H1216">
            <v>13570</v>
          </cell>
          <cell r="J1216">
            <v>-13570</v>
          </cell>
          <cell r="K1216">
            <v>-13570</v>
          </cell>
        </row>
        <row r="1217">
          <cell r="C1217" t="str">
            <v xml:space="preserve">                SAWANT DYES &amp; CHEMICALS       -BANGALORE</v>
          </cell>
          <cell r="E1217">
            <v>92954.5</v>
          </cell>
          <cell r="I1217">
            <v>92954.5</v>
          </cell>
          <cell r="J1217">
            <v>0</v>
          </cell>
          <cell r="K1217">
            <v>92954.5</v>
          </cell>
        </row>
        <row r="1218">
          <cell r="C1218" t="str">
            <v xml:space="preserve">                SHARMAN UDYOG PVT LTD         -SONIPET</v>
          </cell>
          <cell r="E1218">
            <v>30197</v>
          </cell>
          <cell r="F1218">
            <v>83221</v>
          </cell>
          <cell r="G1218">
            <v>53024</v>
          </cell>
          <cell r="J1218">
            <v>0</v>
          </cell>
          <cell r="K1218">
            <v>0</v>
          </cell>
        </row>
        <row r="1219">
          <cell r="C1219" t="str">
            <v xml:space="preserve">                SHIVA POLY FAB                -LUDHIANA</v>
          </cell>
          <cell r="E1219">
            <v>388225</v>
          </cell>
          <cell r="F1219">
            <v>388225</v>
          </cell>
          <cell r="J1219">
            <v>0</v>
          </cell>
          <cell r="K1219">
            <v>0</v>
          </cell>
        </row>
        <row r="1220">
          <cell r="C1220" t="str">
            <v xml:space="preserve">                SHREE IMPEX                   -BANAGLORE</v>
          </cell>
          <cell r="E1220">
            <v>7560</v>
          </cell>
          <cell r="I1220">
            <v>7560</v>
          </cell>
          <cell r="J1220">
            <v>0</v>
          </cell>
          <cell r="K1220">
            <v>7560</v>
          </cell>
        </row>
        <row r="1221">
          <cell r="C1221" t="str">
            <v xml:space="preserve">                SHREE POLYPACKS               -BANGALORE</v>
          </cell>
          <cell r="E1221">
            <v>141482</v>
          </cell>
          <cell r="F1221">
            <v>569433</v>
          </cell>
          <cell r="G1221">
            <v>716912</v>
          </cell>
          <cell r="I1221">
            <v>288961</v>
          </cell>
          <cell r="J1221">
            <v>0</v>
          </cell>
          <cell r="K1221">
            <v>288961</v>
          </cell>
        </row>
        <row r="1222">
          <cell r="C1222" t="str">
            <v xml:space="preserve">                SHREEJI FASHION ACCESSORIES   -THANE</v>
          </cell>
          <cell r="E1222">
            <v>64106.5</v>
          </cell>
          <cell r="F1222">
            <v>242769</v>
          </cell>
          <cell r="G1222">
            <v>195425</v>
          </cell>
          <cell r="I1222">
            <v>16762.5</v>
          </cell>
          <cell r="J1222">
            <v>0</v>
          </cell>
          <cell r="K1222">
            <v>16762.5</v>
          </cell>
        </row>
        <row r="1223">
          <cell r="C1223" t="str">
            <v xml:space="preserve">                SHRI CHAKRA WEBBING CO.       -BANGALORE</v>
          </cell>
          <cell r="E1223">
            <v>1575</v>
          </cell>
          <cell r="I1223">
            <v>1575</v>
          </cell>
          <cell r="J1223">
            <v>0</v>
          </cell>
          <cell r="K1223">
            <v>1575</v>
          </cell>
        </row>
        <row r="1224">
          <cell r="C1224" t="str">
            <v xml:space="preserve">                SHRI SAI PAPER MART           -BANAGLORE</v>
          </cell>
          <cell r="E1224">
            <v>51800</v>
          </cell>
          <cell r="F1224">
            <v>206920</v>
          </cell>
          <cell r="G1224">
            <v>219520</v>
          </cell>
          <cell r="I1224">
            <v>64400</v>
          </cell>
          <cell r="J1224">
            <v>0</v>
          </cell>
          <cell r="K1224">
            <v>64400</v>
          </cell>
        </row>
        <row r="1225">
          <cell r="C1225" t="str">
            <v xml:space="preserve">                SRI AMMAN TAPES               -TIRUPUR</v>
          </cell>
          <cell r="E1225">
            <v>437135</v>
          </cell>
          <cell r="F1225">
            <v>482350</v>
          </cell>
          <cell r="G1225">
            <v>177934</v>
          </cell>
          <cell r="I1225">
            <v>132719</v>
          </cell>
          <cell r="J1225">
            <v>0</v>
          </cell>
          <cell r="K1225">
            <v>132719</v>
          </cell>
        </row>
        <row r="1226">
          <cell r="C1226" t="str">
            <v xml:space="preserve">                SRI BALAJI TRADERS            -BANAGLORE</v>
          </cell>
          <cell r="E1226">
            <v>4602</v>
          </cell>
          <cell r="G1226">
            <v>4602</v>
          </cell>
          <cell r="I1226">
            <v>9204</v>
          </cell>
          <cell r="J1226">
            <v>0</v>
          </cell>
          <cell r="K1226">
            <v>9204</v>
          </cell>
        </row>
        <row r="1227">
          <cell r="C1227" t="str">
            <v xml:space="preserve">                SRISHA INDUSTRIES             -BANAGLORE</v>
          </cell>
          <cell r="E1227">
            <v>117599</v>
          </cell>
          <cell r="F1227">
            <v>117599</v>
          </cell>
          <cell r="G1227">
            <v>115652</v>
          </cell>
          <cell r="I1227">
            <v>115652</v>
          </cell>
          <cell r="J1227">
            <v>0</v>
          </cell>
          <cell r="K1227">
            <v>115652</v>
          </cell>
        </row>
        <row r="1228">
          <cell r="C1228" t="str">
            <v xml:space="preserve">                SUMERU GRAPHICS               -BANAGLORE</v>
          </cell>
          <cell r="E1228">
            <v>74188.320000000007</v>
          </cell>
          <cell r="I1228">
            <v>74188.320000000007</v>
          </cell>
          <cell r="J1228">
            <v>0</v>
          </cell>
          <cell r="K1228">
            <v>74188.320000000007</v>
          </cell>
        </row>
        <row r="1229">
          <cell r="C1229" t="str">
            <v xml:space="preserve">                SUMUKH RIBBONS                -BANAGLORE</v>
          </cell>
          <cell r="E1229">
            <v>258126.5</v>
          </cell>
          <cell r="F1229">
            <v>2362</v>
          </cell>
          <cell r="G1229">
            <v>28350</v>
          </cell>
          <cell r="I1229">
            <v>284114.5</v>
          </cell>
          <cell r="J1229">
            <v>0</v>
          </cell>
          <cell r="K1229">
            <v>284114.5</v>
          </cell>
        </row>
        <row r="1230">
          <cell r="C1230" t="str">
            <v xml:space="preserve">                SWAN ENTERPRISES              -BANAGLORE</v>
          </cell>
          <cell r="E1230">
            <v>10148</v>
          </cell>
          <cell r="I1230">
            <v>10148</v>
          </cell>
          <cell r="J1230">
            <v>0</v>
          </cell>
          <cell r="K1230">
            <v>10148</v>
          </cell>
        </row>
        <row r="1231">
          <cell r="C1231" t="str">
            <v xml:space="preserve">                SWASTIK ENTERPRISES           -MUMBAI</v>
          </cell>
          <cell r="E1231">
            <v>579</v>
          </cell>
          <cell r="F1231">
            <v>579</v>
          </cell>
          <cell r="J1231">
            <v>0</v>
          </cell>
          <cell r="K1231">
            <v>0</v>
          </cell>
        </row>
        <row r="1232">
          <cell r="C1232" t="str">
            <v xml:space="preserve">                SYNPACK FLEXPACK PVT LTD      -BANAGLORE</v>
          </cell>
          <cell r="F1232">
            <v>140296</v>
          </cell>
          <cell r="G1232">
            <v>87438</v>
          </cell>
          <cell r="H1232">
            <v>52858</v>
          </cell>
          <cell r="J1232">
            <v>-52858</v>
          </cell>
          <cell r="K1232">
            <v>-52858</v>
          </cell>
        </row>
        <row r="1233">
          <cell r="C1233" t="str">
            <v xml:space="preserve">                TAG ID SOLUTIONS PRIVATE LIMITED					 -MUMBAI</v>
          </cell>
          <cell r="E1233">
            <v>26884</v>
          </cell>
          <cell r="I1233">
            <v>26884</v>
          </cell>
          <cell r="J1233">
            <v>0</v>
          </cell>
          <cell r="K1233">
            <v>26884</v>
          </cell>
        </row>
        <row r="1234">
          <cell r="C1234" t="str">
            <v xml:space="preserve">                TERMOPLAST POLLYPACKS ITALY INDIA PVT LTD -CHENNAI</v>
          </cell>
          <cell r="G1234">
            <v>98595</v>
          </cell>
          <cell r="I1234">
            <v>98595</v>
          </cell>
          <cell r="J1234">
            <v>0</v>
          </cell>
          <cell r="K1234">
            <v>98595</v>
          </cell>
        </row>
        <row r="1235">
          <cell r="C1235" t="str">
            <v xml:space="preserve">                TEXTRONICS DESIGN SYSTEMS PVT LTD                                                                   </v>
          </cell>
          <cell r="D1235">
            <v>1416</v>
          </cell>
          <cell r="H1235">
            <v>1416</v>
          </cell>
          <cell r="J1235">
            <v>-1416</v>
          </cell>
          <cell r="K1235">
            <v>-1416</v>
          </cell>
        </row>
        <row r="1236">
          <cell r="C1236" t="str">
            <v xml:space="preserve">                THANGAM GARMENT ACCESSORIES PVT LTD -CHENNAI</v>
          </cell>
          <cell r="E1236">
            <v>1</v>
          </cell>
          <cell r="F1236">
            <v>1</v>
          </cell>
          <cell r="J1236">
            <v>0</v>
          </cell>
          <cell r="K1236">
            <v>0</v>
          </cell>
        </row>
        <row r="1237">
          <cell r="C1237" t="str">
            <v xml:space="preserve">                TIRUPATI PRINT INDIA          -NEW DELHI</v>
          </cell>
          <cell r="E1237">
            <v>64411</v>
          </cell>
          <cell r="I1237">
            <v>64411</v>
          </cell>
          <cell r="J1237">
            <v>0</v>
          </cell>
          <cell r="K1237">
            <v>64411</v>
          </cell>
        </row>
        <row r="1238">
          <cell r="C1238" t="str">
            <v xml:space="preserve">                TOP LIGHT TRIMS PRIVATE LIMITED -TIRUPUR</v>
          </cell>
          <cell r="E1238">
            <v>364452.37</v>
          </cell>
          <cell r="F1238">
            <v>148923</v>
          </cell>
          <cell r="I1238">
            <v>215529.37</v>
          </cell>
          <cell r="J1238">
            <v>0</v>
          </cell>
          <cell r="K1238">
            <v>215529.37</v>
          </cell>
        </row>
        <row r="1239">
          <cell r="C1239" t="str">
            <v xml:space="preserve">                TRIMS N LABELS                -BANAGLORE</v>
          </cell>
          <cell r="G1239">
            <v>56343</v>
          </cell>
          <cell r="I1239">
            <v>56343</v>
          </cell>
          <cell r="J1239">
            <v>0</v>
          </cell>
          <cell r="K1239">
            <v>56343</v>
          </cell>
        </row>
        <row r="1240">
          <cell r="C1240" t="str">
            <v xml:space="preserve">                UNIQUE ENTERPRISES            -BANAGLORE</v>
          </cell>
          <cell r="E1240">
            <v>234</v>
          </cell>
          <cell r="F1240">
            <v>234</v>
          </cell>
          <cell r="J1240">
            <v>0</v>
          </cell>
          <cell r="K1240">
            <v>0</v>
          </cell>
        </row>
        <row r="1241">
          <cell r="C1241" t="str">
            <v xml:space="preserve">                UNIROYAL INDUSTRIES LTD       -PACHAKULA</v>
          </cell>
          <cell r="E1241">
            <v>1</v>
          </cell>
          <cell r="F1241">
            <v>1</v>
          </cell>
          <cell r="J1241">
            <v>0</v>
          </cell>
          <cell r="K1241">
            <v>0</v>
          </cell>
        </row>
        <row r="1242">
          <cell r="C1242" t="str">
            <v xml:space="preserve">                VIBGYOR TRIMS                 -CHENNAI</v>
          </cell>
          <cell r="E1242">
            <v>119976</v>
          </cell>
          <cell r="F1242">
            <v>99501</v>
          </cell>
          <cell r="G1242">
            <v>80007</v>
          </cell>
          <cell r="I1242">
            <v>100482</v>
          </cell>
          <cell r="J1242">
            <v>0</v>
          </cell>
          <cell r="K1242">
            <v>100482</v>
          </cell>
        </row>
        <row r="1243">
          <cell r="C1243" t="str">
            <v xml:space="preserve">                VINTEJ TRIMS                  -BANGLORE</v>
          </cell>
          <cell r="G1243">
            <v>9450</v>
          </cell>
          <cell r="I1243">
            <v>9450</v>
          </cell>
          <cell r="J1243">
            <v>0</v>
          </cell>
          <cell r="K1243">
            <v>9450</v>
          </cell>
        </row>
        <row r="1244">
          <cell r="C1244" t="str">
            <v xml:space="preserve">                VIVIDEAS SOLUTIONS PVT LTD    -AHMEDABAD</v>
          </cell>
          <cell r="F1244">
            <v>63689</v>
          </cell>
          <cell r="G1244">
            <v>63689</v>
          </cell>
          <cell r="J1244">
            <v>0</v>
          </cell>
          <cell r="K1244">
            <v>0</v>
          </cell>
        </row>
        <row r="1245">
          <cell r="C1245" t="str">
            <v xml:space="preserve">                VRB LABELS                    -NEW DELHI</v>
          </cell>
          <cell r="E1245">
            <v>2369</v>
          </cell>
          <cell r="F1245">
            <v>7253</v>
          </cell>
          <cell r="G1245">
            <v>12557</v>
          </cell>
          <cell r="I1245">
            <v>7673</v>
          </cell>
          <cell r="J1245">
            <v>0</v>
          </cell>
          <cell r="K1245">
            <v>7673</v>
          </cell>
        </row>
        <row r="1246">
          <cell r="C1246" t="str">
            <v xml:space="preserve">                WESTERN FASHION ACCESSORIES   -MUMBAI</v>
          </cell>
          <cell r="F1246">
            <v>9266</v>
          </cell>
          <cell r="G1246">
            <v>9266</v>
          </cell>
          <cell r="J1246">
            <v>0</v>
          </cell>
          <cell r="K1246">
            <v>0</v>
          </cell>
        </row>
        <row r="1247">
          <cell r="C1247" t="str">
            <v xml:space="preserve">                YASHRAJ INDUSTRIES            -MUMBAI</v>
          </cell>
          <cell r="E1247">
            <v>89</v>
          </cell>
          <cell r="F1247">
            <v>89</v>
          </cell>
          <cell r="J1247">
            <v>0</v>
          </cell>
          <cell r="K1247">
            <v>0</v>
          </cell>
        </row>
        <row r="1248">
          <cell r="C1248" t="str">
            <v xml:space="preserve">            FABRIC</v>
          </cell>
          <cell r="E1248">
            <v>50338617.920000002</v>
          </cell>
          <cell r="F1248">
            <v>69182228.349999994</v>
          </cell>
          <cell r="G1248">
            <v>57340146.189999998</v>
          </cell>
          <cell r="I1248">
            <v>38496535.759999998</v>
          </cell>
          <cell r="J1248">
            <v>0</v>
          </cell>
          <cell r="K1248">
            <v>38496535.759999998</v>
          </cell>
        </row>
        <row r="1249">
          <cell r="C1249" t="str">
            <v xml:space="preserve">                AARNAV FASHIONS LIMITED       -AHMEDABAD</v>
          </cell>
          <cell r="E1249">
            <v>1180.76</v>
          </cell>
          <cell r="I1249">
            <v>1180.76</v>
          </cell>
          <cell r="J1249">
            <v>0</v>
          </cell>
          <cell r="K1249">
            <v>1180.76</v>
          </cell>
        </row>
        <row r="1250">
          <cell r="C1250" t="str">
            <v xml:space="preserve">                ALFA INSTRUMENTS              -NEW DELHI</v>
          </cell>
          <cell r="E1250">
            <v>2950</v>
          </cell>
          <cell r="I1250">
            <v>2950</v>
          </cell>
          <cell r="J1250">
            <v>0</v>
          </cell>
          <cell r="K1250">
            <v>2950</v>
          </cell>
        </row>
        <row r="1251">
          <cell r="C1251" t="str">
            <v xml:space="preserve">                ALOK INDUSTRIES LIMITED       -VAPI</v>
          </cell>
          <cell r="E1251">
            <v>8017</v>
          </cell>
          <cell r="I1251">
            <v>8017</v>
          </cell>
          <cell r="J1251">
            <v>0</v>
          </cell>
          <cell r="K1251">
            <v>8017</v>
          </cell>
        </row>
        <row r="1252">
          <cell r="C1252" t="str">
            <v xml:space="preserve">                APPAREL  LINING &amp;TEXTILES  PVT  LTD -BANGALORE</v>
          </cell>
          <cell r="E1252">
            <v>2417331.7999999998</v>
          </cell>
          <cell r="F1252">
            <v>875280</v>
          </cell>
          <cell r="G1252">
            <v>12320</v>
          </cell>
          <cell r="I1252">
            <v>1554371.8</v>
          </cell>
          <cell r="J1252">
            <v>0</v>
          </cell>
          <cell r="K1252">
            <v>1554371.8</v>
          </cell>
        </row>
        <row r="1253">
          <cell r="C1253" t="str">
            <v xml:space="preserve">                APT KNITS                     -LUDHIANA</v>
          </cell>
          <cell r="E1253">
            <v>4363</v>
          </cell>
          <cell r="F1253">
            <v>4363</v>
          </cell>
          <cell r="G1253">
            <v>1740</v>
          </cell>
          <cell r="I1253">
            <v>1740</v>
          </cell>
          <cell r="J1253">
            <v>0</v>
          </cell>
          <cell r="K1253">
            <v>1740</v>
          </cell>
        </row>
        <row r="1254">
          <cell r="C1254" t="str">
            <v xml:space="preserve">                ARIHANT SYNTEX                -AHMEDABAD</v>
          </cell>
          <cell r="E1254">
            <v>5930</v>
          </cell>
          <cell r="I1254">
            <v>5930</v>
          </cell>
          <cell r="J1254">
            <v>0</v>
          </cell>
          <cell r="K1254">
            <v>5930</v>
          </cell>
        </row>
        <row r="1255">
          <cell r="C1255" t="str">
            <v xml:space="preserve">                ARTHANARI LOOM CENTRE (TEXTILE) PVT. LTD. -SALEM</v>
          </cell>
          <cell r="E1255">
            <v>12679</v>
          </cell>
          <cell r="I1255">
            <v>12679</v>
          </cell>
          <cell r="J1255">
            <v>0</v>
          </cell>
          <cell r="K1255">
            <v>12679</v>
          </cell>
        </row>
        <row r="1256">
          <cell r="C1256" t="str">
            <v xml:space="preserve">                ARVIND LIMITED  (DENIM DIVISION) -AHMEDABAD</v>
          </cell>
          <cell r="E1256">
            <v>9450</v>
          </cell>
          <cell r="I1256">
            <v>9450</v>
          </cell>
          <cell r="J1256">
            <v>0</v>
          </cell>
          <cell r="K1256">
            <v>9450</v>
          </cell>
        </row>
        <row r="1257">
          <cell r="C1257" t="str">
            <v xml:space="preserve">                ASERA SALES CORPORATION       -BANGALORE</v>
          </cell>
          <cell r="E1257">
            <v>193436</v>
          </cell>
          <cell r="F1257">
            <v>193436</v>
          </cell>
          <cell r="G1257">
            <v>622774</v>
          </cell>
          <cell r="I1257">
            <v>622774</v>
          </cell>
          <cell r="J1257">
            <v>0</v>
          </cell>
          <cell r="K1257">
            <v>622774</v>
          </cell>
        </row>
        <row r="1258">
          <cell r="C1258" t="str">
            <v xml:space="preserve">                ASHIMA LTD                    -AHMEDABAD</v>
          </cell>
          <cell r="E1258">
            <v>3825062.5</v>
          </cell>
          <cell r="F1258">
            <v>5887189.2999999998</v>
          </cell>
          <cell r="G1258">
            <v>2062126.8</v>
          </cell>
          <cell r="J1258">
            <v>0</v>
          </cell>
          <cell r="K1258">
            <v>0</v>
          </cell>
        </row>
        <row r="1259">
          <cell r="C1259" t="str">
            <v xml:space="preserve">                ASHVIRA FASHIONS PVT .LTD.    -MUMBAI</v>
          </cell>
          <cell r="E1259">
            <v>459240</v>
          </cell>
          <cell r="F1259">
            <v>512216</v>
          </cell>
          <cell r="G1259">
            <v>16901</v>
          </cell>
          <cell r="H1259">
            <v>36075</v>
          </cell>
          <cell r="J1259">
            <v>-36075</v>
          </cell>
          <cell r="K1259">
            <v>-36075</v>
          </cell>
        </row>
        <row r="1260">
          <cell r="C1260" t="str">
            <v xml:space="preserve">                ASLEE COTS ( A UNIT OF ASHVIRA INDUSTRIES LLP) -MUMBAI</v>
          </cell>
          <cell r="D1260">
            <v>8704</v>
          </cell>
          <cell r="H1260">
            <v>8704</v>
          </cell>
          <cell r="J1260">
            <v>-8704</v>
          </cell>
          <cell r="K1260">
            <v>-8704</v>
          </cell>
        </row>
        <row r="1261">
          <cell r="C1261" t="str">
            <v xml:space="preserve">                AURO TEXTILES(A UNIT OF VARDHMAN TEXTIL -SOLAN</v>
          </cell>
          <cell r="E1261">
            <v>10533.88</v>
          </cell>
          <cell r="I1261">
            <v>10533.88</v>
          </cell>
          <cell r="J1261">
            <v>0</v>
          </cell>
          <cell r="K1261">
            <v>10533.88</v>
          </cell>
        </row>
        <row r="1262">
          <cell r="C1262" t="str">
            <v xml:space="preserve">                BALAR IMPEX PRIVATE LIMITED   -BANAGLORE</v>
          </cell>
          <cell r="F1262">
            <v>163240</v>
          </cell>
          <cell r="G1262">
            <v>904207</v>
          </cell>
          <cell r="I1262">
            <v>740967</v>
          </cell>
          <cell r="J1262">
            <v>0</v>
          </cell>
          <cell r="K1262">
            <v>740967</v>
          </cell>
        </row>
        <row r="1263">
          <cell r="C1263" t="str">
            <v xml:space="preserve">                BANSWARA SYNTEX LIMITED       -JAIPUR</v>
          </cell>
          <cell r="E1263">
            <v>8295</v>
          </cell>
          <cell r="I1263">
            <v>8295</v>
          </cell>
          <cell r="J1263">
            <v>0</v>
          </cell>
          <cell r="K1263">
            <v>8295</v>
          </cell>
        </row>
        <row r="1264">
          <cell r="C1264" t="str">
            <v xml:space="preserve">                BHAGSONS                      -LUDHIANA</v>
          </cell>
          <cell r="E1264">
            <v>1365</v>
          </cell>
          <cell r="I1264">
            <v>1365</v>
          </cell>
          <cell r="J1264">
            <v>0</v>
          </cell>
          <cell r="K1264">
            <v>1365</v>
          </cell>
        </row>
        <row r="1265">
          <cell r="C1265" t="str">
            <v xml:space="preserve">                BHAGWAN ENTERPRISES TEXTILES PVT LTD -MUMBAI</v>
          </cell>
          <cell r="E1265">
            <v>15300</v>
          </cell>
          <cell r="I1265">
            <v>15300</v>
          </cell>
          <cell r="J1265">
            <v>0</v>
          </cell>
          <cell r="K1265">
            <v>15300</v>
          </cell>
        </row>
        <row r="1266">
          <cell r="C1266" t="str">
            <v xml:space="preserve">                BHAGWAN FABRICS               -MUMBAI</v>
          </cell>
          <cell r="E1266">
            <v>9128</v>
          </cell>
          <cell r="I1266">
            <v>9128</v>
          </cell>
          <cell r="J1266">
            <v>0</v>
          </cell>
          <cell r="K1266">
            <v>9128</v>
          </cell>
        </row>
        <row r="1267">
          <cell r="C1267" t="str">
            <v xml:space="preserve">                BRFL TEXTILES PRIVATE LIMITED -MUMBAI</v>
          </cell>
          <cell r="D1267">
            <v>30008</v>
          </cell>
          <cell r="H1267">
            <v>30008</v>
          </cell>
          <cell r="J1267">
            <v>-30008</v>
          </cell>
          <cell r="K1267">
            <v>-30008</v>
          </cell>
        </row>
        <row r="1268">
          <cell r="C1268" t="str">
            <v xml:space="preserve">                C MOHAN FABRICS PRIVATE LIMITED -LUDHIANA</v>
          </cell>
          <cell r="G1268">
            <v>11385</v>
          </cell>
          <cell r="I1268">
            <v>11385</v>
          </cell>
          <cell r="J1268">
            <v>0</v>
          </cell>
          <cell r="K1268">
            <v>11385</v>
          </cell>
        </row>
        <row r="1269">
          <cell r="C1269" t="str">
            <v xml:space="preserve">                D BADAMI FASHION CONNECTION LLP -MUMBAI</v>
          </cell>
          <cell r="G1269">
            <v>3508</v>
          </cell>
          <cell r="I1269">
            <v>3508</v>
          </cell>
          <cell r="J1269">
            <v>0</v>
          </cell>
          <cell r="K1269">
            <v>3508</v>
          </cell>
        </row>
        <row r="1270">
          <cell r="C1270" t="str">
            <v xml:space="preserve">                D.S.INTERNATIONAL             -NEW DELHI</v>
          </cell>
          <cell r="E1270">
            <v>257823</v>
          </cell>
          <cell r="I1270">
            <v>257823</v>
          </cell>
          <cell r="J1270">
            <v>0</v>
          </cell>
          <cell r="K1270">
            <v>257823</v>
          </cell>
        </row>
        <row r="1271">
          <cell r="C1271" t="str">
            <v xml:space="preserve">                DAMAN TEXTILES                -LUDHIANA</v>
          </cell>
          <cell r="E1271">
            <v>5126410.41</v>
          </cell>
          <cell r="F1271">
            <v>1705589</v>
          </cell>
          <cell r="G1271">
            <v>2073523</v>
          </cell>
          <cell r="I1271">
            <v>5494344.4100000001</v>
          </cell>
          <cell r="J1271">
            <v>0</v>
          </cell>
          <cell r="K1271">
            <v>5494344.4100000001</v>
          </cell>
        </row>
        <row r="1272">
          <cell r="C1272" t="str">
            <v xml:space="preserve">                DHINGAR SILK MILLS PVT LTD    -BHIWANDI</v>
          </cell>
          <cell r="F1272">
            <v>3387</v>
          </cell>
          <cell r="G1272">
            <v>15483</v>
          </cell>
          <cell r="I1272">
            <v>12096</v>
          </cell>
          <cell r="J1272">
            <v>0</v>
          </cell>
          <cell r="K1272">
            <v>12096</v>
          </cell>
        </row>
        <row r="1273">
          <cell r="C1273" t="str">
            <v xml:space="preserve">                DINESH EXPORTS PRIVATE LIMITED -CHENNAI</v>
          </cell>
          <cell r="E1273">
            <v>141580</v>
          </cell>
          <cell r="I1273">
            <v>141580</v>
          </cell>
          <cell r="J1273">
            <v>0</v>
          </cell>
          <cell r="K1273">
            <v>141580</v>
          </cell>
        </row>
        <row r="1274">
          <cell r="C1274" t="str">
            <v xml:space="preserve">                DM FASHIONS                   -LUDHIANA</v>
          </cell>
          <cell r="D1274">
            <v>1621</v>
          </cell>
          <cell r="H1274">
            <v>1621</v>
          </cell>
          <cell r="J1274">
            <v>-1621</v>
          </cell>
          <cell r="K1274">
            <v>-1621</v>
          </cell>
        </row>
        <row r="1275">
          <cell r="C1275" t="str">
            <v xml:space="preserve">                DONEAR INDUTRIES LTD          -SURAT</v>
          </cell>
          <cell r="D1275">
            <v>4830</v>
          </cell>
          <cell r="H1275">
            <v>4830</v>
          </cell>
          <cell r="J1275">
            <v>-4830</v>
          </cell>
          <cell r="K1275">
            <v>-4830</v>
          </cell>
        </row>
        <row r="1276">
          <cell r="C1276" t="str">
            <v xml:space="preserve">                EURO SUITS MANUFACTURING CO PVT LTD -BANAGLORE</v>
          </cell>
          <cell r="E1276">
            <v>1</v>
          </cell>
          <cell r="F1276">
            <v>1</v>
          </cell>
          <cell r="J1276">
            <v>0</v>
          </cell>
          <cell r="K1276">
            <v>0</v>
          </cell>
        </row>
        <row r="1277">
          <cell r="C1277" t="str">
            <v xml:space="preserve">                EXCLUSIVE OVERSEAS P LTD      -BANGALORE</v>
          </cell>
          <cell r="E1277">
            <v>1169894</v>
          </cell>
          <cell r="F1277">
            <v>563494</v>
          </cell>
          <cell r="G1277">
            <v>72180.399999999994</v>
          </cell>
          <cell r="I1277">
            <v>678580.4</v>
          </cell>
          <cell r="J1277">
            <v>0</v>
          </cell>
          <cell r="K1277">
            <v>678580.4</v>
          </cell>
        </row>
        <row r="1278">
          <cell r="C1278" t="str">
            <v xml:space="preserve">                FAIR FAX EXPORTS PVT LTD      -NOIDA</v>
          </cell>
          <cell r="D1278">
            <v>796796</v>
          </cell>
          <cell r="G1278">
            <v>607</v>
          </cell>
          <cell r="H1278">
            <v>796189</v>
          </cell>
          <cell r="J1278">
            <v>-796189</v>
          </cell>
          <cell r="K1278">
            <v>-796189</v>
          </cell>
        </row>
        <row r="1279">
          <cell r="C1279" t="str">
            <v xml:space="preserve">                FORMAL CLOTHING COMPANY       -BANAGLORE</v>
          </cell>
          <cell r="D1279">
            <v>5443</v>
          </cell>
          <cell r="H1279">
            <v>5443</v>
          </cell>
          <cell r="J1279">
            <v>-5443</v>
          </cell>
          <cell r="K1279">
            <v>-5443</v>
          </cell>
        </row>
        <row r="1280">
          <cell r="C1280" t="str">
            <v xml:space="preserve">                GOODWEAR FASHIONS PRIVATE LIMITED -GURUGRAM</v>
          </cell>
          <cell r="E1280">
            <v>76864</v>
          </cell>
          <cell r="F1280">
            <v>76864</v>
          </cell>
          <cell r="J1280">
            <v>0</v>
          </cell>
          <cell r="K1280">
            <v>0</v>
          </cell>
        </row>
        <row r="1281">
          <cell r="C1281" t="str">
            <v xml:space="preserve">                GOPI SYNTHETICS PVT LTD.      -AHMEDABAD</v>
          </cell>
          <cell r="D1281">
            <v>1600</v>
          </cell>
          <cell r="H1281">
            <v>1600</v>
          </cell>
          <cell r="J1281">
            <v>-1600</v>
          </cell>
          <cell r="K1281">
            <v>-1600</v>
          </cell>
        </row>
        <row r="1282">
          <cell r="C1282" t="str">
            <v xml:space="preserve">                GRAPES FABRICS PVT LTD        -AHMEDABAD</v>
          </cell>
          <cell r="D1282">
            <v>4171</v>
          </cell>
          <cell r="H1282">
            <v>4171</v>
          </cell>
          <cell r="J1282">
            <v>-4171</v>
          </cell>
          <cell r="K1282">
            <v>-4171</v>
          </cell>
        </row>
        <row r="1283">
          <cell r="C1283" t="str">
            <v xml:space="preserve">                GREATEX SYNTHETICS (P) LTD    -GHAZIABAD</v>
          </cell>
          <cell r="F1283">
            <v>6955</v>
          </cell>
          <cell r="G1283">
            <v>94701</v>
          </cell>
          <cell r="I1283">
            <v>87746</v>
          </cell>
          <cell r="J1283">
            <v>0</v>
          </cell>
          <cell r="K1283">
            <v>87746</v>
          </cell>
        </row>
        <row r="1284">
          <cell r="C1284" t="str">
            <v xml:space="preserve">                GUNIAA                                                                                              </v>
          </cell>
          <cell r="E1284">
            <v>1260</v>
          </cell>
          <cell r="F1284">
            <v>3150</v>
          </cell>
          <cell r="G1284">
            <v>3150</v>
          </cell>
          <cell r="I1284">
            <v>1260</v>
          </cell>
          <cell r="J1284">
            <v>0</v>
          </cell>
          <cell r="K1284">
            <v>1260</v>
          </cell>
        </row>
        <row r="1285">
          <cell r="C1285" t="str">
            <v xml:space="preserve">                HONGKONG TROPICAL LIMITED     -KOWLOON</v>
          </cell>
          <cell r="E1285">
            <v>264137.44</v>
          </cell>
          <cell r="I1285">
            <v>264137.44</v>
          </cell>
          <cell r="J1285">
            <v>0</v>
          </cell>
          <cell r="K1285">
            <v>264137.44</v>
          </cell>
        </row>
        <row r="1286">
          <cell r="C1286" t="str">
            <v xml:space="preserve">                INDIGO MULTIFAB PVT LTD       -NEW DELHI</v>
          </cell>
          <cell r="E1286">
            <v>525</v>
          </cell>
          <cell r="I1286">
            <v>525</v>
          </cell>
          <cell r="J1286">
            <v>0</v>
          </cell>
          <cell r="K1286">
            <v>525</v>
          </cell>
        </row>
        <row r="1287">
          <cell r="C1287" t="str">
            <v xml:space="preserve">                ISA INTERFAB                  -BANGALORE</v>
          </cell>
          <cell r="E1287">
            <v>353659</v>
          </cell>
          <cell r="G1287">
            <v>593712</v>
          </cell>
          <cell r="I1287">
            <v>947371</v>
          </cell>
          <cell r="J1287">
            <v>0</v>
          </cell>
          <cell r="K1287">
            <v>947371</v>
          </cell>
        </row>
        <row r="1288">
          <cell r="C1288" t="str">
            <v xml:space="preserve">                JAIN CORD INDUSTRIES PVT LTD - UTTAR PRADESH -MATHURA</v>
          </cell>
          <cell r="D1288">
            <v>72131</v>
          </cell>
          <cell r="H1288">
            <v>72131</v>
          </cell>
          <cell r="J1288">
            <v>-72131</v>
          </cell>
          <cell r="K1288">
            <v>-72131</v>
          </cell>
        </row>
        <row r="1289">
          <cell r="C1289" t="str">
            <v xml:space="preserve">                JAIN IMPEX                    -CHENNAI</v>
          </cell>
          <cell r="E1289">
            <v>337036</v>
          </cell>
          <cell r="F1289">
            <v>337666</v>
          </cell>
          <cell r="G1289">
            <v>182910</v>
          </cell>
          <cell r="I1289">
            <v>182280</v>
          </cell>
          <cell r="J1289">
            <v>0</v>
          </cell>
          <cell r="K1289">
            <v>182280</v>
          </cell>
        </row>
        <row r="1290">
          <cell r="C1290" t="str">
            <v xml:space="preserve">                JAINCORD INDUSTRIES PVT LTD   -GURGOAN</v>
          </cell>
          <cell r="E1290">
            <v>68426</v>
          </cell>
          <cell r="I1290">
            <v>68426</v>
          </cell>
          <cell r="J1290">
            <v>0</v>
          </cell>
          <cell r="K1290">
            <v>68426</v>
          </cell>
        </row>
        <row r="1291">
          <cell r="C1291" t="str">
            <v xml:space="preserve">                JASKIRAT TEXTILES             -LUDHIANA</v>
          </cell>
          <cell r="E1291">
            <v>1586851</v>
          </cell>
          <cell r="G1291">
            <v>3497</v>
          </cell>
          <cell r="I1291">
            <v>1590348</v>
          </cell>
          <cell r="J1291">
            <v>0</v>
          </cell>
          <cell r="K1291">
            <v>1590348</v>
          </cell>
        </row>
        <row r="1292">
          <cell r="C1292" t="str">
            <v xml:space="preserve">                JCT LIMITED                   -PHAGWARA</v>
          </cell>
          <cell r="D1292">
            <v>69085.789999999994</v>
          </cell>
          <cell r="H1292">
            <v>69085.789999999994</v>
          </cell>
          <cell r="J1292">
            <v>-69085.789999999994</v>
          </cell>
          <cell r="K1292">
            <v>-69085.789999999994</v>
          </cell>
        </row>
        <row r="1293">
          <cell r="C1293" t="str">
            <v xml:space="preserve">                KANNAV INTERNATIONAL          -LUDHIANA</v>
          </cell>
          <cell r="E1293">
            <v>4071530</v>
          </cell>
          <cell r="F1293">
            <v>1700000</v>
          </cell>
          <cell r="I1293">
            <v>2371530</v>
          </cell>
          <cell r="J1293">
            <v>0</v>
          </cell>
          <cell r="K1293">
            <v>2371530</v>
          </cell>
        </row>
        <row r="1294">
          <cell r="C1294" t="str">
            <v xml:space="preserve">                KARLE &amp; COMPANY               -BANGALORE</v>
          </cell>
          <cell r="D1294">
            <v>80395</v>
          </cell>
          <cell r="H1294">
            <v>80395</v>
          </cell>
          <cell r="J1294">
            <v>-80395</v>
          </cell>
          <cell r="K1294">
            <v>-80395</v>
          </cell>
        </row>
        <row r="1295">
          <cell r="C1295" t="str">
            <v xml:space="preserve">                KAY JAIN PROCESSORS           -LUDHIANA</v>
          </cell>
          <cell r="G1295">
            <v>8201.0300000000007</v>
          </cell>
          <cell r="I1295">
            <v>8201.0300000000007</v>
          </cell>
          <cell r="J1295">
            <v>0</v>
          </cell>
          <cell r="K1295">
            <v>8201.0300000000007</v>
          </cell>
        </row>
        <row r="1296">
          <cell r="C1296" t="str">
            <v xml:space="preserve">                KG DENIM LIMITED              -COIMBATORE</v>
          </cell>
          <cell r="E1296">
            <v>2188593</v>
          </cell>
          <cell r="F1296">
            <v>2230631</v>
          </cell>
          <cell r="G1296">
            <v>473</v>
          </cell>
          <cell r="H1296">
            <v>41565</v>
          </cell>
          <cell r="J1296">
            <v>-41565</v>
          </cell>
          <cell r="K1296">
            <v>-41565</v>
          </cell>
        </row>
        <row r="1297">
          <cell r="C1297" t="str">
            <v xml:space="preserve">                KHAWAISH CREATIONS            -LUDHIANA</v>
          </cell>
          <cell r="D1297">
            <v>34000</v>
          </cell>
          <cell r="H1297">
            <v>34000</v>
          </cell>
          <cell r="J1297">
            <v>-34000</v>
          </cell>
          <cell r="K1297">
            <v>-34000</v>
          </cell>
        </row>
        <row r="1298">
          <cell r="C1298" t="str">
            <v xml:space="preserve">                KRIVI ENERGY PVT LTD ( KRIVI TEX ) -MUMBAI</v>
          </cell>
          <cell r="E1298">
            <v>44779</v>
          </cell>
          <cell r="F1298">
            <v>746282</v>
          </cell>
          <cell r="G1298">
            <v>701503</v>
          </cell>
          <cell r="J1298">
            <v>0</v>
          </cell>
          <cell r="K1298">
            <v>0</v>
          </cell>
        </row>
        <row r="1299">
          <cell r="C1299" t="str">
            <v xml:space="preserve">                KUDU KNIT PROCESS PVT LTD     -LUDHIANA</v>
          </cell>
          <cell r="D1299">
            <v>47775</v>
          </cell>
          <cell r="F1299">
            <v>31314</v>
          </cell>
          <cell r="G1299">
            <v>24870</v>
          </cell>
          <cell r="H1299">
            <v>54219</v>
          </cell>
          <cell r="J1299">
            <v>-54219</v>
          </cell>
          <cell r="K1299">
            <v>-54219</v>
          </cell>
        </row>
        <row r="1300">
          <cell r="C1300" t="str">
            <v xml:space="preserve">                LBTEX PRIVATE LIMITED         -AHMEDABAD</v>
          </cell>
          <cell r="F1300">
            <v>5234</v>
          </cell>
          <cell r="G1300">
            <v>551392</v>
          </cell>
          <cell r="I1300">
            <v>546158</v>
          </cell>
          <cell r="J1300">
            <v>0</v>
          </cell>
          <cell r="K1300">
            <v>546158</v>
          </cell>
        </row>
        <row r="1301">
          <cell r="C1301" t="str">
            <v xml:space="preserve">                M H FABRICS                   -MUMBAI</v>
          </cell>
          <cell r="E1301">
            <v>130139</v>
          </cell>
          <cell r="I1301">
            <v>130139</v>
          </cell>
          <cell r="J1301">
            <v>0</v>
          </cell>
          <cell r="K1301">
            <v>130139</v>
          </cell>
        </row>
        <row r="1302">
          <cell r="C1302" t="str">
            <v xml:space="preserve">                M M FABRICS SOURCING LLP      -BELLARY</v>
          </cell>
          <cell r="D1302">
            <v>2594</v>
          </cell>
          <cell r="H1302">
            <v>2594</v>
          </cell>
          <cell r="J1302">
            <v>-2594</v>
          </cell>
          <cell r="K1302">
            <v>-2594</v>
          </cell>
        </row>
        <row r="1303">
          <cell r="C1303" t="str">
            <v xml:space="preserve">                M.M.EXPORTS                   -ICHALKARANJ</v>
          </cell>
          <cell r="E1303">
            <v>700191</v>
          </cell>
          <cell r="F1303">
            <v>1134685</v>
          </cell>
          <cell r="G1303">
            <v>566759</v>
          </cell>
          <cell r="I1303">
            <v>132265</v>
          </cell>
          <cell r="J1303">
            <v>0</v>
          </cell>
          <cell r="K1303">
            <v>132265</v>
          </cell>
        </row>
        <row r="1304">
          <cell r="C1304" t="str">
            <v xml:space="preserve">                MAHASHAKTHI TEXTILE INDIA     -BANGALORE</v>
          </cell>
          <cell r="E1304">
            <v>755156</v>
          </cell>
          <cell r="F1304">
            <v>4032</v>
          </cell>
          <cell r="G1304">
            <v>219160</v>
          </cell>
          <cell r="I1304">
            <v>970284</v>
          </cell>
          <cell r="J1304">
            <v>0</v>
          </cell>
          <cell r="K1304">
            <v>970284</v>
          </cell>
        </row>
        <row r="1305">
          <cell r="C1305" t="str">
            <v xml:space="preserve">                MANALI MILLS (INDIA)          -MUMBAI</v>
          </cell>
          <cell r="E1305">
            <v>614994</v>
          </cell>
          <cell r="F1305">
            <v>614994</v>
          </cell>
          <cell r="G1305">
            <v>1742709</v>
          </cell>
          <cell r="I1305">
            <v>1742709</v>
          </cell>
          <cell r="J1305">
            <v>0</v>
          </cell>
          <cell r="K1305">
            <v>1742709</v>
          </cell>
        </row>
        <row r="1306">
          <cell r="C1306" t="str">
            <v xml:space="preserve">                MANJOT TRADING COMPANY        -LUDHIANA</v>
          </cell>
          <cell r="E1306">
            <v>13125</v>
          </cell>
          <cell r="I1306">
            <v>13125</v>
          </cell>
          <cell r="J1306">
            <v>0</v>
          </cell>
          <cell r="K1306">
            <v>13125</v>
          </cell>
        </row>
        <row r="1307">
          <cell r="C1307" t="str">
            <v xml:space="preserve">                MARUTHI KNITTERSS             -TIRUPUR</v>
          </cell>
          <cell r="E1307">
            <v>1975431</v>
          </cell>
          <cell r="F1307">
            <v>3126957</v>
          </cell>
          <cell r="G1307">
            <v>2506201.0499999998</v>
          </cell>
          <cell r="I1307">
            <v>1354675.05</v>
          </cell>
          <cell r="J1307">
            <v>0</v>
          </cell>
          <cell r="K1307">
            <v>1354675.05</v>
          </cell>
        </row>
        <row r="1308">
          <cell r="C1308" t="str">
            <v xml:space="preserve">                MAYKA LIFESTYLE               -MUMBAI</v>
          </cell>
          <cell r="E1308">
            <v>27001</v>
          </cell>
          <cell r="F1308">
            <v>55876</v>
          </cell>
          <cell r="H1308">
            <v>28875</v>
          </cell>
          <cell r="J1308">
            <v>-28875</v>
          </cell>
          <cell r="K1308">
            <v>-28875</v>
          </cell>
        </row>
        <row r="1309">
          <cell r="C1309" t="str">
            <v xml:space="preserve">                MAYONN CLOTHINGS              -TIRUCHENGODE</v>
          </cell>
          <cell r="D1309">
            <v>9963</v>
          </cell>
          <cell r="H1309">
            <v>9963</v>
          </cell>
          <cell r="J1309">
            <v>-9963</v>
          </cell>
          <cell r="K1309">
            <v>-9963</v>
          </cell>
        </row>
        <row r="1310">
          <cell r="C1310" t="str">
            <v xml:space="preserve">                MOHATA FABRICS                -ICHALKARANJ</v>
          </cell>
          <cell r="E1310">
            <v>13504</v>
          </cell>
          <cell r="I1310">
            <v>13504</v>
          </cell>
          <cell r="J1310">
            <v>0</v>
          </cell>
          <cell r="K1310">
            <v>13504</v>
          </cell>
        </row>
        <row r="1311">
          <cell r="C1311" t="str">
            <v xml:space="preserve">                NAHAR INDUSTRIAL ENTERPRISES LTD -AMBALA</v>
          </cell>
          <cell r="E1311">
            <v>1147092</v>
          </cell>
          <cell r="F1311">
            <v>12344474.050000001</v>
          </cell>
          <cell r="G1311">
            <v>11161601.050000001</v>
          </cell>
          <cell r="H1311">
            <v>35781</v>
          </cell>
          <cell r="J1311">
            <v>-35781</v>
          </cell>
          <cell r="K1311">
            <v>-35781</v>
          </cell>
        </row>
        <row r="1312">
          <cell r="C1312" t="str">
            <v xml:space="preserve">                NASSA TAIPEI TEXTILE MILLS LTD.                                                                     </v>
          </cell>
          <cell r="G1312">
            <v>4781</v>
          </cell>
          <cell r="I1312">
            <v>4781</v>
          </cell>
          <cell r="J1312">
            <v>0</v>
          </cell>
          <cell r="K1312">
            <v>4781</v>
          </cell>
        </row>
        <row r="1313">
          <cell r="C1313" t="str">
            <v xml:space="preserve">                NAVYUG LAMINATES              -LUDHIANA</v>
          </cell>
          <cell r="D1313">
            <v>4038</v>
          </cell>
          <cell r="H1313">
            <v>4038</v>
          </cell>
          <cell r="J1313">
            <v>-4038</v>
          </cell>
          <cell r="K1313">
            <v>-4038</v>
          </cell>
        </row>
        <row r="1314">
          <cell r="C1314" t="str">
            <v xml:space="preserve">                NIKKU RAM &amp; CO.               -NEW DELHI</v>
          </cell>
          <cell r="E1314">
            <v>366671</v>
          </cell>
          <cell r="F1314">
            <v>366671</v>
          </cell>
          <cell r="J1314">
            <v>0</v>
          </cell>
          <cell r="K1314">
            <v>0</v>
          </cell>
        </row>
        <row r="1315">
          <cell r="C1315" t="str">
            <v xml:space="preserve">                NITIN SPINNERS LTD.           -KOTA</v>
          </cell>
          <cell r="E1315">
            <v>1907929.92</v>
          </cell>
          <cell r="F1315">
            <v>16472876</v>
          </cell>
          <cell r="G1315">
            <v>15902328</v>
          </cell>
          <cell r="I1315">
            <v>1337381.92</v>
          </cell>
          <cell r="J1315">
            <v>0</v>
          </cell>
          <cell r="K1315">
            <v>1337381.92</v>
          </cell>
        </row>
        <row r="1316">
          <cell r="C1316" t="str">
            <v xml:space="preserve">                NV INTERNATIONAL              -LUDHIANA</v>
          </cell>
          <cell r="E1316">
            <v>785062.5</v>
          </cell>
          <cell r="F1316">
            <v>2509017</v>
          </cell>
          <cell r="G1316">
            <v>6375970.0300000003</v>
          </cell>
          <cell r="I1316">
            <v>4652015.53</v>
          </cell>
          <cell r="J1316">
            <v>0</v>
          </cell>
          <cell r="K1316">
            <v>4652015.53</v>
          </cell>
        </row>
        <row r="1317">
          <cell r="C1317" t="str">
            <v xml:space="preserve">                OLIVE TEX SILK MILLS PRIVATE LIMITED -MUMBAI</v>
          </cell>
          <cell r="E1317">
            <v>98713</v>
          </cell>
          <cell r="F1317">
            <v>98713</v>
          </cell>
          <cell r="J1317">
            <v>0</v>
          </cell>
          <cell r="K1317">
            <v>0</v>
          </cell>
        </row>
        <row r="1318">
          <cell r="C1318" t="str">
            <v xml:space="preserve">                PARSHWA ENTERPRISES           -ICHALKARANJ</v>
          </cell>
          <cell r="E1318">
            <v>3155639.5</v>
          </cell>
          <cell r="F1318">
            <v>318428</v>
          </cell>
          <cell r="G1318">
            <v>698149</v>
          </cell>
          <cell r="I1318">
            <v>3535360.5</v>
          </cell>
          <cell r="J1318">
            <v>0</v>
          </cell>
          <cell r="K1318">
            <v>3535360.5</v>
          </cell>
        </row>
        <row r="1319">
          <cell r="C1319" t="str">
            <v xml:space="preserve">                PI COTTEX PRIVATE LIMITED     -LUDHIANA</v>
          </cell>
          <cell r="F1319">
            <v>113382</v>
          </cell>
          <cell r="G1319">
            <v>1182684</v>
          </cell>
          <cell r="I1319">
            <v>1069302</v>
          </cell>
          <cell r="J1319">
            <v>0</v>
          </cell>
          <cell r="K1319">
            <v>1069302</v>
          </cell>
        </row>
        <row r="1320">
          <cell r="C1320" t="str">
            <v xml:space="preserve">                PIYUTEX SYNFAB (I) PVT LTD    -MUMBAI</v>
          </cell>
          <cell r="E1320">
            <v>2003</v>
          </cell>
          <cell r="I1320">
            <v>2003</v>
          </cell>
          <cell r="J1320">
            <v>0</v>
          </cell>
          <cell r="K1320">
            <v>2003</v>
          </cell>
        </row>
        <row r="1321">
          <cell r="C1321" t="str">
            <v xml:space="preserve">                POLKA CLOTHING CO.            -LUDHIANA</v>
          </cell>
          <cell r="E1321">
            <v>4769</v>
          </cell>
          <cell r="I1321">
            <v>4769</v>
          </cell>
          <cell r="J1321">
            <v>0</v>
          </cell>
          <cell r="K1321">
            <v>4769</v>
          </cell>
        </row>
        <row r="1322">
          <cell r="C1322" t="str">
            <v xml:space="preserve">                POSITEX PRIVATE LIMITED       -DELHI</v>
          </cell>
          <cell r="E1322">
            <v>2979</v>
          </cell>
          <cell r="F1322">
            <v>2979</v>
          </cell>
          <cell r="J1322">
            <v>0</v>
          </cell>
          <cell r="K1322">
            <v>0</v>
          </cell>
        </row>
        <row r="1323">
          <cell r="C1323" t="str">
            <v xml:space="preserve">                PRATEEKS COLLECTION           -BANAGLORE</v>
          </cell>
          <cell r="F1323">
            <v>2940</v>
          </cell>
          <cell r="H1323">
            <v>2940</v>
          </cell>
          <cell r="J1323">
            <v>-2940</v>
          </cell>
          <cell r="K1323">
            <v>-2940</v>
          </cell>
        </row>
        <row r="1324">
          <cell r="C1324" t="str">
            <v xml:space="preserve">                PRINCE FABRICS                -LUDHIANA</v>
          </cell>
          <cell r="E1324">
            <v>7446</v>
          </cell>
          <cell r="I1324">
            <v>7446</v>
          </cell>
          <cell r="J1324">
            <v>0</v>
          </cell>
          <cell r="K1324">
            <v>7446</v>
          </cell>
        </row>
        <row r="1325">
          <cell r="C1325" t="str">
            <v xml:space="preserve">                R K EXPORTS ( KARUR ) PVT LTD -KARUR</v>
          </cell>
          <cell r="F1325">
            <v>50662</v>
          </cell>
          <cell r="G1325">
            <v>50663</v>
          </cell>
          <cell r="I1325">
            <v>1</v>
          </cell>
          <cell r="J1325">
            <v>0</v>
          </cell>
          <cell r="K1325">
            <v>1</v>
          </cell>
        </row>
        <row r="1326">
          <cell r="C1326" t="str">
            <v xml:space="preserve">                RAYMOND UCO DENIM PRIVATE LIMITED -BANAGLORE</v>
          </cell>
          <cell r="E1326">
            <v>3541</v>
          </cell>
          <cell r="I1326">
            <v>3541</v>
          </cell>
          <cell r="J1326">
            <v>0</v>
          </cell>
          <cell r="K1326">
            <v>3541</v>
          </cell>
        </row>
        <row r="1327">
          <cell r="C1327" t="str">
            <v xml:space="preserve">                SANYA FABRICS                 -LUDHIANA</v>
          </cell>
          <cell r="D1327">
            <v>5032</v>
          </cell>
          <cell r="F1327">
            <v>88110</v>
          </cell>
          <cell r="G1327">
            <v>88110</v>
          </cell>
          <cell r="H1327">
            <v>5032</v>
          </cell>
          <cell r="J1327">
            <v>-5032</v>
          </cell>
          <cell r="K1327">
            <v>-5032</v>
          </cell>
        </row>
        <row r="1328">
          <cell r="C1328" t="str">
            <v xml:space="preserve">                SGV TEX FAB                   -MUMBAI</v>
          </cell>
          <cell r="E1328">
            <v>1</v>
          </cell>
          <cell r="F1328">
            <v>1</v>
          </cell>
          <cell r="J1328">
            <v>0</v>
          </cell>
          <cell r="K1328">
            <v>0</v>
          </cell>
        </row>
        <row r="1329">
          <cell r="C1329" t="str">
            <v xml:space="preserve">                SHAILEES EXPORTS              -SURAT</v>
          </cell>
          <cell r="E1329">
            <v>7032</v>
          </cell>
          <cell r="I1329">
            <v>7032</v>
          </cell>
          <cell r="J1329">
            <v>0</v>
          </cell>
          <cell r="K1329">
            <v>7032</v>
          </cell>
        </row>
        <row r="1330">
          <cell r="C1330" t="str">
            <v xml:space="preserve">                SHREE BAJRANG AGENCIES        -BANGALORE</v>
          </cell>
          <cell r="E1330">
            <v>18252</v>
          </cell>
          <cell r="I1330">
            <v>18252</v>
          </cell>
          <cell r="J1330">
            <v>0</v>
          </cell>
          <cell r="K1330">
            <v>18252</v>
          </cell>
        </row>
        <row r="1331">
          <cell r="C1331" t="str">
            <v xml:space="preserve">                SHREE KRISHNA KNITS           -BANGALORE</v>
          </cell>
          <cell r="E1331">
            <v>3262193</v>
          </cell>
          <cell r="F1331">
            <v>4563780</v>
          </cell>
          <cell r="G1331">
            <v>2633870.67</v>
          </cell>
          <cell r="I1331">
            <v>1332283.67</v>
          </cell>
          <cell r="J1331">
            <v>0</v>
          </cell>
          <cell r="K1331">
            <v>1332283.67</v>
          </cell>
        </row>
        <row r="1332">
          <cell r="C1332" t="str">
            <v xml:space="preserve">                SHREE MAHADEV TEXFAB PRIVATE LIMITED -AHMEDABAD</v>
          </cell>
          <cell r="F1332">
            <v>370</v>
          </cell>
          <cell r="G1332">
            <v>13844</v>
          </cell>
          <cell r="I1332">
            <v>13474</v>
          </cell>
          <cell r="J1332">
            <v>0</v>
          </cell>
          <cell r="K1332">
            <v>13474</v>
          </cell>
        </row>
        <row r="1333">
          <cell r="C1333" t="str">
            <v xml:space="preserve">                SHRI PONVEL TEXTILES          -BANGALORE</v>
          </cell>
          <cell r="E1333">
            <v>158</v>
          </cell>
          <cell r="F1333">
            <v>158</v>
          </cell>
          <cell r="J1333">
            <v>0</v>
          </cell>
          <cell r="K1333">
            <v>0</v>
          </cell>
        </row>
        <row r="1334">
          <cell r="C1334" t="str">
            <v xml:space="preserve">                SHUBH SWASAN (I) PRIVATE LIMITED -CHENNAI</v>
          </cell>
          <cell r="E1334">
            <v>151200</v>
          </cell>
          <cell r="I1334">
            <v>151200</v>
          </cell>
          <cell r="J1334">
            <v>0</v>
          </cell>
          <cell r="K1334">
            <v>151200</v>
          </cell>
        </row>
        <row r="1335">
          <cell r="C1335" t="str">
            <v xml:space="preserve">                SHUBHAVI ENTERPRISES          -LUDHIANA</v>
          </cell>
          <cell r="E1335">
            <v>883168</v>
          </cell>
          <cell r="F1335">
            <v>883168</v>
          </cell>
          <cell r="J1335">
            <v>0</v>
          </cell>
          <cell r="K1335">
            <v>0</v>
          </cell>
        </row>
        <row r="1336">
          <cell r="C1336" t="str">
            <v xml:space="preserve">                SILVERLINE FASHION FABRICS LTD -BHIWANDI</v>
          </cell>
          <cell r="E1336">
            <v>5049101</v>
          </cell>
          <cell r="F1336">
            <v>5064006</v>
          </cell>
          <cell r="G1336">
            <v>22960</v>
          </cell>
          <cell r="I1336">
            <v>8055</v>
          </cell>
          <cell r="J1336">
            <v>0</v>
          </cell>
          <cell r="K1336">
            <v>8055</v>
          </cell>
        </row>
        <row r="1337">
          <cell r="C1337" t="str">
            <v xml:space="preserve">                SRI MARUTHI VASTRAS PVT.LTD.  -BANAGLORE</v>
          </cell>
          <cell r="F1337">
            <v>29327</v>
          </cell>
          <cell r="G1337">
            <v>29327</v>
          </cell>
          <cell r="J1337">
            <v>0</v>
          </cell>
          <cell r="K1337">
            <v>0</v>
          </cell>
        </row>
        <row r="1338">
          <cell r="C1338" t="str">
            <v xml:space="preserve">                STANDARD WOOLEN MILLS         -LUDHIANA</v>
          </cell>
          <cell r="E1338">
            <v>2169325</v>
          </cell>
          <cell r="F1338">
            <v>2205985</v>
          </cell>
          <cell r="G1338">
            <v>3317383</v>
          </cell>
          <cell r="I1338">
            <v>3280723</v>
          </cell>
          <cell r="J1338">
            <v>0</v>
          </cell>
          <cell r="K1338">
            <v>3280723</v>
          </cell>
        </row>
        <row r="1339">
          <cell r="C1339" t="str">
            <v xml:space="preserve">                SUJEETH EXPORT                -ERODE</v>
          </cell>
          <cell r="F1339">
            <v>11812</v>
          </cell>
          <cell r="G1339">
            <v>31484</v>
          </cell>
          <cell r="I1339">
            <v>19672</v>
          </cell>
          <cell r="J1339">
            <v>0</v>
          </cell>
          <cell r="K1339">
            <v>19672</v>
          </cell>
        </row>
        <row r="1340">
          <cell r="C1340" t="str">
            <v xml:space="preserve">                SWAN ENERGY LIMITED           -AHMEDABAD</v>
          </cell>
          <cell r="E1340">
            <v>851383</v>
          </cell>
          <cell r="F1340">
            <v>2929474</v>
          </cell>
          <cell r="G1340">
            <v>1887973</v>
          </cell>
          <cell r="H1340">
            <v>190118</v>
          </cell>
          <cell r="J1340">
            <v>-190118</v>
          </cell>
          <cell r="K1340">
            <v>-190118</v>
          </cell>
        </row>
        <row r="1341">
          <cell r="C1341" t="str">
            <v xml:space="preserve">                TARUN FABRICS                 -BANGALORE</v>
          </cell>
          <cell r="F1341">
            <v>480257</v>
          </cell>
          <cell r="G1341">
            <v>330258</v>
          </cell>
          <cell r="H1341">
            <v>149999</v>
          </cell>
          <cell r="J1341">
            <v>-149999</v>
          </cell>
          <cell r="K1341">
            <v>-149999</v>
          </cell>
        </row>
        <row r="1342">
          <cell r="C1342" t="str">
            <v xml:space="preserve">                TEXCHEM GLOBAL                -LUDHIANA</v>
          </cell>
          <cell r="E1342">
            <v>3415003</v>
          </cell>
          <cell r="G1342">
            <v>6248</v>
          </cell>
          <cell r="I1342">
            <v>3421251</v>
          </cell>
          <cell r="J1342">
            <v>0</v>
          </cell>
          <cell r="K1342">
            <v>3421251</v>
          </cell>
        </row>
        <row r="1343">
          <cell r="C1343" t="str">
            <v xml:space="preserve">                TEXCHEM GLOBAL DELHI          -NORTH DELHI</v>
          </cell>
          <cell r="E1343">
            <v>995826</v>
          </cell>
          <cell r="I1343">
            <v>995826</v>
          </cell>
          <cell r="J1343">
            <v>0</v>
          </cell>
          <cell r="K1343">
            <v>995826</v>
          </cell>
        </row>
        <row r="1344">
          <cell r="C1344" t="str">
            <v xml:space="preserve">                TOP TEX                       -TIRUPUR</v>
          </cell>
          <cell r="F1344">
            <v>101334</v>
          </cell>
          <cell r="G1344">
            <v>548724.16</v>
          </cell>
          <cell r="I1344">
            <v>447390.16</v>
          </cell>
          <cell r="J1344">
            <v>0</v>
          </cell>
          <cell r="K1344">
            <v>447390.16</v>
          </cell>
        </row>
        <row r="1345">
          <cell r="C1345" t="str">
            <v xml:space="preserve">                TROPICAL EXIM INTERNATIONAL PVT. LT-NEW DELHI</v>
          </cell>
          <cell r="E1345">
            <v>48416</v>
          </cell>
          <cell r="I1345">
            <v>48416</v>
          </cell>
          <cell r="J1345">
            <v>0</v>
          </cell>
          <cell r="K1345">
            <v>48416</v>
          </cell>
        </row>
        <row r="1346">
          <cell r="C1346" t="str">
            <v xml:space="preserve">                UKNITEX FASHION PVT LTD       -AHMEDABAD</v>
          </cell>
          <cell r="E1346">
            <v>62429</v>
          </cell>
          <cell r="I1346">
            <v>62429</v>
          </cell>
          <cell r="J1346">
            <v>0</v>
          </cell>
          <cell r="K1346">
            <v>62429</v>
          </cell>
        </row>
        <row r="1347">
          <cell r="C1347" t="str">
            <v xml:space="preserve">                VAAHO INDUSTRIES PRIVATE LIMITED -AMRITSAR</v>
          </cell>
          <cell r="E1347">
            <v>15277</v>
          </cell>
          <cell r="F1347">
            <v>15277</v>
          </cell>
          <cell r="J1347">
            <v>0</v>
          </cell>
          <cell r="K1347">
            <v>0</v>
          </cell>
        </row>
        <row r="1348">
          <cell r="C1348" t="str">
            <v xml:space="preserve">                VARDHMAN FABRICS ( A UNIT OF VARDHMAN TEXTILES LTD ) -TEHSIL</v>
          </cell>
          <cell r="D1348">
            <v>371907</v>
          </cell>
          <cell r="H1348">
            <v>371907</v>
          </cell>
          <cell r="J1348">
            <v>-371907</v>
          </cell>
          <cell r="K1348">
            <v>-371907</v>
          </cell>
        </row>
        <row r="1349">
          <cell r="C1349" t="str">
            <v xml:space="preserve">                VASTHRA SOURCING              -BANAGLORE</v>
          </cell>
          <cell r="E1349">
            <v>544173</v>
          </cell>
          <cell r="F1349">
            <v>544173</v>
          </cell>
          <cell r="J1349">
            <v>0</v>
          </cell>
          <cell r="K1349">
            <v>0</v>
          </cell>
        </row>
        <row r="1350">
          <cell r="C1350" t="str">
            <v xml:space="preserve">                VELA WEAVING                  -ERODE</v>
          </cell>
          <cell r="E1350">
            <v>924</v>
          </cell>
          <cell r="I1350">
            <v>924</v>
          </cell>
          <cell r="J1350">
            <v>0</v>
          </cell>
          <cell r="K1350">
            <v>924</v>
          </cell>
        </row>
        <row r="1351">
          <cell r="C1351" t="str">
            <v xml:space="preserve">                VELCORD TEXTILES PVT LTD      -THANE</v>
          </cell>
          <cell r="E1351">
            <v>38166</v>
          </cell>
          <cell r="I1351">
            <v>38166</v>
          </cell>
          <cell r="J1351">
            <v>0</v>
          </cell>
          <cell r="K1351">
            <v>38166</v>
          </cell>
        </row>
        <row r="1352">
          <cell r="C1352" t="str">
            <v xml:space="preserve">                VENKATACHALAPATHI TRADERS     -BANAGLORE</v>
          </cell>
          <cell r="F1352">
            <v>2016</v>
          </cell>
          <cell r="H1352">
            <v>2016</v>
          </cell>
          <cell r="J1352">
            <v>-2016</v>
          </cell>
          <cell r="K1352">
            <v>-2016</v>
          </cell>
        </row>
        <row r="1353">
          <cell r="C1353" t="str">
            <v xml:space="preserve">                VIDHI  CLOTHING  COMPANY      -BANGALORE</v>
          </cell>
          <cell r="D1353">
            <v>9555</v>
          </cell>
          <cell r="H1353">
            <v>9555</v>
          </cell>
          <cell r="J1353">
            <v>-9555</v>
          </cell>
          <cell r="K1353">
            <v>-9555</v>
          </cell>
        </row>
        <row r="1354">
          <cell r="C1354" t="str">
            <v xml:space="preserve">                VRIJESH NATURAL FIBER &amp; FABRICS (I) P. LTD - UNIT -1. -VAPI</v>
          </cell>
          <cell r="E1354">
            <v>1222</v>
          </cell>
          <cell r="I1354">
            <v>1222</v>
          </cell>
          <cell r="J1354">
            <v>0</v>
          </cell>
          <cell r="K1354">
            <v>1222</v>
          </cell>
        </row>
        <row r="1355">
          <cell r="C1355" t="str">
            <v xml:space="preserve">                WELCO AGENCIES PVT LTD        -GURGOAN</v>
          </cell>
          <cell r="G1355">
            <v>57792</v>
          </cell>
          <cell r="I1355">
            <v>57792</v>
          </cell>
          <cell r="J1355">
            <v>0</v>
          </cell>
          <cell r="K1355">
            <v>57792</v>
          </cell>
        </row>
        <row r="1356">
          <cell r="C1356" t="str">
            <v xml:space="preserve">                XYZ                           -NOIDA</v>
          </cell>
          <cell r="F1356">
            <v>3</v>
          </cell>
          <cell r="G1356">
            <v>3</v>
          </cell>
          <cell r="J1356">
            <v>0</v>
          </cell>
          <cell r="K1356">
            <v>0</v>
          </cell>
        </row>
        <row r="1357">
          <cell r="C1357" t="str">
            <v xml:space="preserve">        A.R.Y TEXTILE MARKETING PVT LTD -AHMEDABAD</v>
          </cell>
          <cell r="F1357">
            <v>1678792</v>
          </cell>
          <cell r="G1357">
            <v>1678792</v>
          </cell>
          <cell r="J1357">
            <v>0</v>
          </cell>
          <cell r="K1357">
            <v>0</v>
          </cell>
        </row>
        <row r="1358">
          <cell r="C1358" t="str">
            <v xml:space="preserve">        BALAJI ENTERPRISES            -MUMBAI</v>
          </cell>
          <cell r="E1358">
            <v>230870</v>
          </cell>
          <cell r="F1358">
            <v>50000</v>
          </cell>
          <cell r="I1358">
            <v>180870</v>
          </cell>
          <cell r="J1358">
            <v>0</v>
          </cell>
          <cell r="K1358">
            <v>180870</v>
          </cell>
        </row>
        <row r="1359">
          <cell r="C1359" t="str">
            <v xml:space="preserve">        ENTERPRISE IT SERVICES        -BANGALORE</v>
          </cell>
          <cell r="F1359">
            <v>131857</v>
          </cell>
          <cell r="G1359">
            <v>130439</v>
          </cell>
          <cell r="H1359">
            <v>1418</v>
          </cell>
          <cell r="J1359">
            <v>-1418</v>
          </cell>
          <cell r="K1359">
            <v>-1418</v>
          </cell>
        </row>
        <row r="1360">
          <cell r="C1360" t="str">
            <v xml:space="preserve">        FLIPCARBON INTEGRATED CFO SOLUTION PVT LTD -BANGALORE</v>
          </cell>
          <cell r="F1360">
            <v>550000</v>
          </cell>
          <cell r="G1360">
            <v>1485006</v>
          </cell>
          <cell r="I1360">
            <v>935006</v>
          </cell>
          <cell r="J1360">
            <v>0</v>
          </cell>
          <cell r="K1360">
            <v>935006</v>
          </cell>
        </row>
        <row r="1361">
          <cell r="C1361" t="str">
            <v xml:space="preserve">        FULL AND FINAL SETTLEMENT PAYABLE-WORKERS AND FACTORY STAFF                                         </v>
          </cell>
          <cell r="E1361">
            <v>38990</v>
          </cell>
          <cell r="F1361">
            <v>3587035</v>
          </cell>
          <cell r="G1361">
            <v>4203206</v>
          </cell>
          <cell r="I1361">
            <v>655161</v>
          </cell>
          <cell r="J1361">
            <v>0</v>
          </cell>
          <cell r="K1361">
            <v>655161</v>
          </cell>
        </row>
        <row r="1362">
          <cell r="C1362" t="str">
            <v xml:space="preserve">        POPPYS APPARELS               -TIRUPUR</v>
          </cell>
          <cell r="F1362">
            <v>2252</v>
          </cell>
          <cell r="H1362">
            <v>2252</v>
          </cell>
          <cell r="J1362">
            <v>-2252</v>
          </cell>
          <cell r="K1362">
            <v>-2252</v>
          </cell>
        </row>
        <row r="1363">
          <cell r="C1363" t="str">
            <v xml:space="preserve">        STALWART SOURCING SOLUTIONS   -COIMBATORE</v>
          </cell>
          <cell r="F1363">
            <v>7392</v>
          </cell>
          <cell r="H1363">
            <v>7392</v>
          </cell>
          <cell r="J1363">
            <v>-7392</v>
          </cell>
          <cell r="K1363">
            <v>-7392</v>
          </cell>
        </row>
        <row r="1364">
          <cell r="C1364" t="str">
            <v>EXPENSE</v>
          </cell>
          <cell r="F1364">
            <v>20279</v>
          </cell>
          <cell r="G1364">
            <v>20279</v>
          </cell>
          <cell r="J1364">
            <v>0</v>
          </cell>
          <cell r="K1364">
            <v>0</v>
          </cell>
        </row>
        <row r="1365">
          <cell r="C1365" t="str">
            <v xml:space="preserve">    HRBS GARMENTS                 -BANGALORE</v>
          </cell>
          <cell r="F1365">
            <v>20279</v>
          </cell>
          <cell r="G1365">
            <v>20279</v>
          </cell>
          <cell r="J1365">
            <v>0</v>
          </cell>
          <cell r="K1365">
            <v>0</v>
          </cell>
        </row>
        <row r="1366">
          <cell r="C1366" t="str">
            <v>OTHER INCOME (NP)</v>
          </cell>
          <cell r="F1366">
            <v>3578.99</v>
          </cell>
          <cell r="G1366">
            <v>1023099.92</v>
          </cell>
          <cell r="I1366">
            <v>1019520.93</v>
          </cell>
          <cell r="J1366">
            <v>0</v>
          </cell>
          <cell r="K1366">
            <v>1019520.93</v>
          </cell>
        </row>
        <row r="1367">
          <cell r="C1367" t="str">
            <v xml:space="preserve">    INDIRECT INCOME</v>
          </cell>
          <cell r="F1367">
            <v>3578.99</v>
          </cell>
          <cell r="G1367">
            <v>32489.919999999998</v>
          </cell>
          <cell r="I1367">
            <v>28910.93</v>
          </cell>
          <cell r="J1367">
            <v>0</v>
          </cell>
          <cell r="K1367">
            <v>28910.93</v>
          </cell>
        </row>
        <row r="1368">
          <cell r="C1368" t="str">
            <v xml:space="preserve">        INDIRECT INCOME</v>
          </cell>
          <cell r="F1368">
            <v>90.35</v>
          </cell>
          <cell r="G1368">
            <v>30640.9</v>
          </cell>
          <cell r="I1368">
            <v>30550.55</v>
          </cell>
          <cell r="J1368">
            <v>0</v>
          </cell>
          <cell r="K1368">
            <v>30550.55</v>
          </cell>
        </row>
        <row r="1369">
          <cell r="C1369" t="str">
            <v xml:space="preserve">            DUTY DRAWBACK                                                                                       </v>
          </cell>
          <cell r="G1369">
            <v>26836</v>
          </cell>
          <cell r="I1369">
            <v>26836</v>
          </cell>
          <cell r="J1369">
            <v>0</v>
          </cell>
          <cell r="K1369">
            <v>26836</v>
          </cell>
        </row>
        <row r="1370">
          <cell r="C1370" t="str">
            <v xml:space="preserve">            INTEREST RECEIVED  ON GRATUITY A/C                                                                  </v>
          </cell>
          <cell r="G1370">
            <v>3405</v>
          </cell>
          <cell r="I1370">
            <v>3405</v>
          </cell>
          <cell r="J1370">
            <v>0</v>
          </cell>
          <cell r="K1370">
            <v>3405</v>
          </cell>
        </row>
        <row r="1371">
          <cell r="C1371" t="str">
            <v xml:space="preserve">            MISC. BALANCE WRITTEN OFF                                                                           </v>
          </cell>
          <cell r="F1371">
            <v>90.35</v>
          </cell>
          <cell r="G1371">
            <v>399.9</v>
          </cell>
          <cell r="I1371">
            <v>309.55</v>
          </cell>
          <cell r="J1371">
            <v>0</v>
          </cell>
          <cell r="K1371">
            <v>309.55</v>
          </cell>
        </row>
        <row r="1372">
          <cell r="C1372" t="str">
            <v xml:space="preserve">        FOREX GAIN/LOSS                                                                                     </v>
          </cell>
          <cell r="F1372">
            <v>3488.64</v>
          </cell>
          <cell r="G1372">
            <v>1849.02</v>
          </cell>
          <cell r="H1372">
            <v>1639.62</v>
          </cell>
          <cell r="J1372">
            <v>-1639.62</v>
          </cell>
          <cell r="K1372">
            <v>-1639.62</v>
          </cell>
        </row>
        <row r="1373">
          <cell r="C1373" t="str">
            <v xml:space="preserve">    IT REFUND                                                                                           </v>
          </cell>
          <cell r="G1373">
            <v>990610</v>
          </cell>
          <cell r="I1373">
            <v>990610</v>
          </cell>
          <cell r="J1373">
            <v>0</v>
          </cell>
          <cell r="K1373">
            <v>990610</v>
          </cell>
        </row>
        <row r="1374">
          <cell r="C1374" t="str">
            <v>INDIRECT EXPENSES</v>
          </cell>
          <cell r="F1374">
            <v>91814932.159999996</v>
          </cell>
          <cell r="G1374">
            <v>1901104.14</v>
          </cell>
          <cell r="H1374">
            <v>89913828.019999996</v>
          </cell>
          <cell r="J1374">
            <v>-89913828.019999996</v>
          </cell>
          <cell r="K1374">
            <v>-89913828.019999996</v>
          </cell>
        </row>
        <row r="1375">
          <cell r="C1375" t="str">
            <v xml:space="preserve">    BANK INTEREST CHARGES AND COMMISSION</v>
          </cell>
          <cell r="F1375">
            <v>313113.67</v>
          </cell>
          <cell r="G1375">
            <v>11901.47</v>
          </cell>
          <cell r="H1375">
            <v>301212.2</v>
          </cell>
          <cell r="J1375">
            <v>-301212.2</v>
          </cell>
          <cell r="K1375">
            <v>-301212.2</v>
          </cell>
        </row>
        <row r="1376">
          <cell r="C1376" t="str">
            <v xml:space="preserve">        BANK CHARGES                                                                                        </v>
          </cell>
          <cell r="F1376">
            <v>313113.67</v>
          </cell>
          <cell r="G1376">
            <v>11901.47</v>
          </cell>
          <cell r="H1376">
            <v>301212.2</v>
          </cell>
          <cell r="J1376">
            <v>-301212.2</v>
          </cell>
          <cell r="K1376">
            <v>-301212.2</v>
          </cell>
        </row>
        <row r="1377">
          <cell r="C1377" t="str">
            <v xml:space="preserve">    COMMISSION AND BROKERAGE</v>
          </cell>
          <cell r="F1377">
            <v>130000</v>
          </cell>
          <cell r="H1377">
            <v>130000</v>
          </cell>
          <cell r="J1377">
            <v>-130000</v>
          </cell>
          <cell r="K1377">
            <v>-130000</v>
          </cell>
        </row>
        <row r="1378">
          <cell r="C1378" t="str">
            <v xml:space="preserve">        SUNIL KUMAR                   -DELHI</v>
          </cell>
          <cell r="F1378">
            <v>130000</v>
          </cell>
          <cell r="H1378">
            <v>130000</v>
          </cell>
          <cell r="J1378">
            <v>-130000</v>
          </cell>
          <cell r="K1378">
            <v>-130000</v>
          </cell>
        </row>
        <row r="1379">
          <cell r="C1379" t="str">
            <v xml:space="preserve">    DISCOUNTING CHARGES</v>
          </cell>
          <cell r="F1379">
            <v>2361773.15</v>
          </cell>
          <cell r="G1379">
            <v>730740.34</v>
          </cell>
          <cell r="H1379">
            <v>1631032.81</v>
          </cell>
          <cell r="J1379">
            <v>-1631032.81</v>
          </cell>
          <cell r="K1379">
            <v>-1631032.81</v>
          </cell>
        </row>
        <row r="1380">
          <cell r="C1380" t="str">
            <v xml:space="preserve">        BILL DISCOUNTING CHARGES CELIO                                                                      </v>
          </cell>
          <cell r="F1380">
            <v>1067875.0900000001</v>
          </cell>
          <cell r="G1380">
            <v>662300.34</v>
          </cell>
          <cell r="H1380">
            <v>405574.75</v>
          </cell>
          <cell r="J1380">
            <v>-405574.75</v>
          </cell>
          <cell r="K1380">
            <v>-405574.75</v>
          </cell>
        </row>
        <row r="1381">
          <cell r="C1381" t="str">
            <v xml:space="preserve">        BILL DISCOUNTING CHARGES INDIAN TERRAIN                                                             </v>
          </cell>
          <cell r="F1381">
            <v>204894.6</v>
          </cell>
          <cell r="H1381">
            <v>204894.6</v>
          </cell>
          <cell r="J1381">
            <v>-204894.6</v>
          </cell>
          <cell r="K1381">
            <v>-204894.6</v>
          </cell>
        </row>
        <row r="1382">
          <cell r="C1382" t="str">
            <v xml:space="preserve">        BILL DISCOUNTING CHARGES-PEPE                                                                       </v>
          </cell>
          <cell r="F1382">
            <v>1089003.46</v>
          </cell>
          <cell r="G1382">
            <v>68440</v>
          </cell>
          <cell r="H1382">
            <v>1020563.46</v>
          </cell>
          <cell r="J1382">
            <v>-1020563.46</v>
          </cell>
          <cell r="K1382">
            <v>-1020563.46</v>
          </cell>
        </row>
        <row r="1383">
          <cell r="C1383" t="str">
            <v xml:space="preserve">    INSURANCE CHARGES</v>
          </cell>
          <cell r="F1383">
            <v>54363</v>
          </cell>
          <cell r="H1383">
            <v>54363</v>
          </cell>
          <cell r="J1383">
            <v>-54363</v>
          </cell>
          <cell r="K1383">
            <v>-54363</v>
          </cell>
        </row>
        <row r="1384">
          <cell r="C1384" t="str">
            <v xml:space="preserve">        INSURANCE PREMIUM                                                                                   </v>
          </cell>
          <cell r="F1384">
            <v>54363</v>
          </cell>
          <cell r="H1384">
            <v>54363</v>
          </cell>
          <cell r="J1384">
            <v>-54363</v>
          </cell>
          <cell r="K1384">
            <v>-54363</v>
          </cell>
        </row>
        <row r="1385">
          <cell r="C1385" t="str">
            <v xml:space="preserve">    INTEREST EXPENSES</v>
          </cell>
          <cell r="F1385">
            <v>7339663.0899999999</v>
          </cell>
          <cell r="G1385">
            <v>199.04</v>
          </cell>
          <cell r="H1385">
            <v>7339464.0499999998</v>
          </cell>
          <cell r="J1385">
            <v>-7339464.0499999998</v>
          </cell>
          <cell r="K1385">
            <v>-7339464.0499999998</v>
          </cell>
        </row>
        <row r="1386">
          <cell r="C1386" t="str">
            <v xml:space="preserve">        INTEREST EXPENSES</v>
          </cell>
          <cell r="F1386">
            <v>7339663.0899999999</v>
          </cell>
          <cell r="G1386">
            <v>199.04</v>
          </cell>
          <cell r="H1386">
            <v>7339464.0499999998</v>
          </cell>
          <cell r="J1386">
            <v>-7339464.0499999998</v>
          </cell>
          <cell r="K1386">
            <v>-7339464.0499999998</v>
          </cell>
        </row>
        <row r="1387">
          <cell r="C1387" t="str">
            <v xml:space="preserve">            INTEREST LATE FEES AND PENALTIES                                                                    </v>
          </cell>
          <cell r="F1387">
            <v>57613</v>
          </cell>
          <cell r="H1387">
            <v>57613</v>
          </cell>
          <cell r="J1387">
            <v>-57613</v>
          </cell>
          <cell r="K1387">
            <v>-57613</v>
          </cell>
        </row>
        <row r="1388">
          <cell r="C1388" t="str">
            <v xml:space="preserve">            INTEREST ON  VEHICLE LOAN                                                                           </v>
          </cell>
          <cell r="F1388">
            <v>66006.78</v>
          </cell>
          <cell r="H1388">
            <v>66006.78</v>
          </cell>
          <cell r="J1388">
            <v>-66006.78</v>
          </cell>
          <cell r="K1388">
            <v>-66006.78</v>
          </cell>
        </row>
        <row r="1389">
          <cell r="C1389" t="str">
            <v xml:space="preserve">            INTEREST ON C.C A/C - SCB BANK                                                                      </v>
          </cell>
          <cell r="F1389">
            <v>5559750.5700000003</v>
          </cell>
          <cell r="G1389">
            <v>199.04</v>
          </cell>
          <cell r="H1389">
            <v>5559551.5300000003</v>
          </cell>
          <cell r="J1389">
            <v>-5559551.5300000003</v>
          </cell>
          <cell r="K1389">
            <v>-5559551.5300000003</v>
          </cell>
        </row>
        <row r="1390">
          <cell r="C1390" t="str">
            <v xml:space="preserve">            INTEREST ON TERM LOAN                                                                               </v>
          </cell>
          <cell r="F1390">
            <v>256292.74</v>
          </cell>
          <cell r="H1390">
            <v>256292.74</v>
          </cell>
          <cell r="J1390">
            <v>-256292.74</v>
          </cell>
          <cell r="K1390">
            <v>-256292.74</v>
          </cell>
        </row>
        <row r="1391">
          <cell r="C1391" t="str">
            <v xml:space="preserve">            INTEREST PAID ON UNSECURED LOAN                                                                     </v>
          </cell>
          <cell r="F1391">
            <v>1400000</v>
          </cell>
          <cell r="H1391">
            <v>1400000</v>
          </cell>
          <cell r="J1391">
            <v>-1400000</v>
          </cell>
          <cell r="K1391">
            <v>-1400000</v>
          </cell>
        </row>
        <row r="1392">
          <cell r="C1392" t="str">
            <v xml:space="preserve">    LC OPENING CHARGES AND RETIREMENT CHARGES</v>
          </cell>
          <cell r="F1392">
            <v>302124.12</v>
          </cell>
          <cell r="H1392">
            <v>302124.12</v>
          </cell>
          <cell r="J1392">
            <v>-302124.12</v>
          </cell>
          <cell r="K1392">
            <v>-302124.12</v>
          </cell>
        </row>
        <row r="1393">
          <cell r="C1393" t="str">
            <v xml:space="preserve">        LC CHARGES                                                                                          </v>
          </cell>
          <cell r="F1393">
            <v>302124.12</v>
          </cell>
          <cell r="H1393">
            <v>302124.12</v>
          </cell>
          <cell r="J1393">
            <v>-302124.12</v>
          </cell>
          <cell r="K1393">
            <v>-302124.12</v>
          </cell>
        </row>
        <row r="1394">
          <cell r="C1394" t="str">
            <v xml:space="preserve">    LEGAL AND PROFESSIONAL CHARGES</v>
          </cell>
          <cell r="F1394">
            <v>2289384.7799999998</v>
          </cell>
          <cell r="H1394">
            <v>2289384.7799999998</v>
          </cell>
          <cell r="J1394">
            <v>-2289384.7799999998</v>
          </cell>
          <cell r="K1394">
            <v>-2289384.7799999998</v>
          </cell>
        </row>
        <row r="1395">
          <cell r="C1395" t="str">
            <v xml:space="preserve">        LEGAL &amp; PROFESSIONAL CHARGES                                                                        </v>
          </cell>
          <cell r="F1395">
            <v>1999487</v>
          </cell>
          <cell r="H1395">
            <v>1999487</v>
          </cell>
          <cell r="J1395">
            <v>-1999487</v>
          </cell>
          <cell r="K1395">
            <v>-1999487</v>
          </cell>
        </row>
        <row r="1396">
          <cell r="C1396" t="str">
            <v xml:space="preserve">        LOGIC ERP PROFEESIONAL/AMC CHARGES                                                                  </v>
          </cell>
          <cell r="F1396">
            <v>289897.78000000003</v>
          </cell>
          <cell r="H1396">
            <v>289897.78000000003</v>
          </cell>
          <cell r="J1396">
            <v>-289897.78000000003</v>
          </cell>
          <cell r="K1396">
            <v>-289897.78000000003</v>
          </cell>
        </row>
        <row r="1397">
          <cell r="C1397" t="str">
            <v xml:space="preserve">    LOCAL CONVEYANCE</v>
          </cell>
          <cell r="F1397">
            <v>2053602.1</v>
          </cell>
          <cell r="G1397">
            <v>51069</v>
          </cell>
          <cell r="H1397">
            <v>2002533.1</v>
          </cell>
          <cell r="J1397">
            <v>-2002533.1</v>
          </cell>
          <cell r="K1397">
            <v>-2002533.1</v>
          </cell>
        </row>
        <row r="1398">
          <cell r="C1398" t="str">
            <v xml:space="preserve">        LOCAL CONVEYANCE                                                                                    </v>
          </cell>
          <cell r="F1398">
            <v>2053602.1</v>
          </cell>
          <cell r="G1398">
            <v>51069</v>
          </cell>
          <cell r="H1398">
            <v>2002533.1</v>
          </cell>
          <cell r="J1398">
            <v>-2002533.1</v>
          </cell>
          <cell r="K1398">
            <v>-2002533.1</v>
          </cell>
        </row>
        <row r="1399">
          <cell r="C1399" t="str">
            <v xml:space="preserve">    OTHER EXPENSES</v>
          </cell>
          <cell r="F1399">
            <v>94413.37</v>
          </cell>
          <cell r="G1399">
            <v>4223.5</v>
          </cell>
          <cell r="H1399">
            <v>90189.87</v>
          </cell>
          <cell r="J1399">
            <v>-90189.87</v>
          </cell>
          <cell r="K1399">
            <v>-90189.87</v>
          </cell>
        </row>
        <row r="1400">
          <cell r="C1400" t="str">
            <v xml:space="preserve">        OFFICE MAINTENANCE EXPENSES                                                                         </v>
          </cell>
          <cell r="F1400">
            <v>8960</v>
          </cell>
          <cell r="H1400">
            <v>8960</v>
          </cell>
          <cell r="J1400">
            <v>-8960</v>
          </cell>
          <cell r="K1400">
            <v>-8960</v>
          </cell>
        </row>
        <row r="1401">
          <cell r="C1401" t="str">
            <v xml:space="preserve">        POOJA EXPENSES                                                                                      </v>
          </cell>
          <cell r="F1401">
            <v>84277</v>
          </cell>
          <cell r="H1401">
            <v>84277</v>
          </cell>
          <cell r="J1401">
            <v>-84277</v>
          </cell>
          <cell r="K1401">
            <v>-84277</v>
          </cell>
        </row>
        <row r="1402">
          <cell r="C1402" t="str">
            <v xml:space="preserve">        ROUND OFF                                                                                           </v>
          </cell>
          <cell r="F1402">
            <v>1176.3699999999999</v>
          </cell>
          <cell r="G1402">
            <v>4223.5</v>
          </cell>
          <cell r="I1402">
            <v>3047.13</v>
          </cell>
          <cell r="J1402">
            <v>0</v>
          </cell>
          <cell r="K1402">
            <v>3047.13</v>
          </cell>
        </row>
        <row r="1403">
          <cell r="C1403" t="str">
            <v xml:space="preserve">    PETROL CHARGES</v>
          </cell>
          <cell r="F1403">
            <v>1075769</v>
          </cell>
          <cell r="H1403">
            <v>1075769</v>
          </cell>
          <cell r="J1403">
            <v>-1075769</v>
          </cell>
          <cell r="K1403">
            <v>-1075769</v>
          </cell>
        </row>
        <row r="1404">
          <cell r="C1404" t="str">
            <v xml:space="preserve">        PETROL CHARGES                                                                                      </v>
          </cell>
          <cell r="F1404">
            <v>1075769</v>
          </cell>
          <cell r="H1404">
            <v>1075769</v>
          </cell>
          <cell r="J1404">
            <v>-1075769</v>
          </cell>
          <cell r="K1404">
            <v>-1075769</v>
          </cell>
        </row>
        <row r="1405">
          <cell r="C1405" t="str">
            <v xml:space="preserve">    PRINTING AND STATIONERY</v>
          </cell>
          <cell r="F1405">
            <v>245066</v>
          </cell>
          <cell r="H1405">
            <v>245066</v>
          </cell>
          <cell r="J1405">
            <v>-245066</v>
          </cell>
          <cell r="K1405">
            <v>-245066</v>
          </cell>
        </row>
        <row r="1406">
          <cell r="C1406" t="str">
            <v xml:space="preserve">        PRINTING  &amp; STATIONERY EXPENSES                                                                     </v>
          </cell>
          <cell r="F1406">
            <v>245066</v>
          </cell>
          <cell r="H1406">
            <v>245066</v>
          </cell>
          <cell r="J1406">
            <v>-245066</v>
          </cell>
          <cell r="K1406">
            <v>-245066</v>
          </cell>
        </row>
        <row r="1407">
          <cell r="C1407" t="str">
            <v xml:space="preserve">    REIMBURSEMENT OF AUDIT EXPENSES</v>
          </cell>
          <cell r="F1407">
            <v>38263</v>
          </cell>
          <cell r="H1407">
            <v>38263</v>
          </cell>
          <cell r="J1407">
            <v>-38263</v>
          </cell>
          <cell r="K1407">
            <v>-38263</v>
          </cell>
        </row>
        <row r="1408">
          <cell r="C1408" t="str">
            <v xml:space="preserve">        REIMBURSEMENT  OF AUDIT EXPENSES                                                                    </v>
          </cell>
          <cell r="F1408">
            <v>38263</v>
          </cell>
          <cell r="H1408">
            <v>38263</v>
          </cell>
          <cell r="J1408">
            <v>-38263</v>
          </cell>
          <cell r="K1408">
            <v>-38263</v>
          </cell>
        </row>
        <row r="1409">
          <cell r="C1409" t="str">
            <v xml:space="preserve">    REPAIR AND MAINTAINANCE</v>
          </cell>
          <cell r="F1409">
            <v>490272.89</v>
          </cell>
          <cell r="G1409">
            <v>13192</v>
          </cell>
          <cell r="H1409">
            <v>477080.89</v>
          </cell>
          <cell r="J1409">
            <v>-477080.89</v>
          </cell>
          <cell r="K1409">
            <v>-477080.89</v>
          </cell>
        </row>
        <row r="1410">
          <cell r="C1410" t="str">
            <v xml:space="preserve">        COMPUTER  MAINTAINANCE                                                                              </v>
          </cell>
          <cell r="F1410">
            <v>3400</v>
          </cell>
          <cell r="H1410">
            <v>3400</v>
          </cell>
          <cell r="J1410">
            <v>-3400</v>
          </cell>
          <cell r="K1410">
            <v>-3400</v>
          </cell>
        </row>
        <row r="1411">
          <cell r="C1411" t="str">
            <v xml:space="preserve">        ELECTRICAL EXPENSES                                                                                 </v>
          </cell>
          <cell r="F1411">
            <v>31929.08</v>
          </cell>
          <cell r="H1411">
            <v>31929.08</v>
          </cell>
          <cell r="J1411">
            <v>-31929.08</v>
          </cell>
          <cell r="K1411">
            <v>-31929.08</v>
          </cell>
        </row>
        <row r="1412">
          <cell r="C1412" t="str">
            <v xml:space="preserve">        REPAIRS AND MAINTENANCE 18%                                                                         </v>
          </cell>
          <cell r="F1412">
            <v>296797</v>
          </cell>
          <cell r="H1412">
            <v>296797</v>
          </cell>
          <cell r="J1412">
            <v>-296797</v>
          </cell>
          <cell r="K1412">
            <v>-296797</v>
          </cell>
        </row>
        <row r="1413">
          <cell r="C1413" t="str">
            <v xml:space="preserve">        ROYAL ELECTRICALS             -TUMKUR</v>
          </cell>
          <cell r="F1413">
            <v>13192</v>
          </cell>
          <cell r="G1413">
            <v>13192</v>
          </cell>
          <cell r="J1413">
            <v>0</v>
          </cell>
          <cell r="K1413">
            <v>0</v>
          </cell>
        </row>
        <row r="1414">
          <cell r="C1414" t="str">
            <v xml:space="preserve">        VEHICLE CHARGES                                                                                     </v>
          </cell>
          <cell r="F1414">
            <v>19645</v>
          </cell>
          <cell r="H1414">
            <v>19645</v>
          </cell>
          <cell r="J1414">
            <v>-19645</v>
          </cell>
          <cell r="K1414">
            <v>-19645</v>
          </cell>
        </row>
        <row r="1415">
          <cell r="C1415" t="str">
            <v xml:space="preserve">        VEHICLE MAINTENANCE                                                                                 </v>
          </cell>
          <cell r="F1415">
            <v>125309.81</v>
          </cell>
          <cell r="H1415">
            <v>125309.81</v>
          </cell>
          <cell r="J1415">
            <v>-125309.81</v>
          </cell>
          <cell r="K1415">
            <v>-125309.81</v>
          </cell>
        </row>
        <row r="1416">
          <cell r="C1416" t="str">
            <v xml:space="preserve">    SALARIES AND BONUS</v>
          </cell>
          <cell r="F1416">
            <v>39817564</v>
          </cell>
          <cell r="G1416">
            <v>302611</v>
          </cell>
          <cell r="H1416">
            <v>39514953</v>
          </cell>
          <cell r="J1416">
            <v>-39514953</v>
          </cell>
          <cell r="K1416">
            <v>-39514953</v>
          </cell>
        </row>
        <row r="1417">
          <cell r="C1417" t="str">
            <v xml:space="preserve">        SALARIES AND BONUS</v>
          </cell>
          <cell r="F1417">
            <v>797392</v>
          </cell>
          <cell r="G1417">
            <v>301433</v>
          </cell>
          <cell r="H1417">
            <v>495959</v>
          </cell>
          <cell r="J1417">
            <v>-495959</v>
          </cell>
          <cell r="K1417">
            <v>-495959</v>
          </cell>
        </row>
        <row r="1418">
          <cell r="C1418" t="str">
            <v xml:space="preserve">            SALARIES AND BONUS</v>
          </cell>
          <cell r="F1418">
            <v>797392</v>
          </cell>
          <cell r="G1418">
            <v>301433</v>
          </cell>
          <cell r="H1418">
            <v>495959</v>
          </cell>
          <cell r="J1418">
            <v>-495959</v>
          </cell>
          <cell r="K1418">
            <v>-495959</v>
          </cell>
        </row>
        <row r="1419">
          <cell r="C1419" t="str">
            <v xml:space="preserve">                STAFF AND LABOUR WELFARE                                                                            </v>
          </cell>
          <cell r="F1419">
            <v>797392</v>
          </cell>
          <cell r="G1419">
            <v>301433</v>
          </cell>
          <cell r="H1419">
            <v>495959</v>
          </cell>
          <cell r="J1419">
            <v>-495959</v>
          </cell>
          <cell r="K1419">
            <v>-495959</v>
          </cell>
        </row>
        <row r="1420">
          <cell r="C1420" t="str">
            <v xml:space="preserve">        BONUS FOR STAFF                                                                                     </v>
          </cell>
          <cell r="F1420">
            <v>1761078</v>
          </cell>
          <cell r="H1420">
            <v>1761078</v>
          </cell>
          <cell r="J1420">
            <v>-1761078</v>
          </cell>
          <cell r="K1420">
            <v>-1761078</v>
          </cell>
        </row>
        <row r="1421">
          <cell r="C1421" t="str">
            <v xml:space="preserve">        LEAVE ENCASHMENT (STAFF) EXPENSES                                                                   </v>
          </cell>
          <cell r="F1421">
            <v>1367813</v>
          </cell>
          <cell r="H1421">
            <v>1367813</v>
          </cell>
          <cell r="J1421">
            <v>-1367813</v>
          </cell>
          <cell r="K1421">
            <v>-1367813</v>
          </cell>
        </row>
        <row r="1422">
          <cell r="C1422" t="str">
            <v xml:space="preserve">        SALARY EXPENSES                                                                                     </v>
          </cell>
          <cell r="F1422">
            <v>35891281</v>
          </cell>
          <cell r="G1422">
            <v>1178</v>
          </cell>
          <cell r="H1422">
            <v>35890103</v>
          </cell>
          <cell r="J1422">
            <v>-35890103</v>
          </cell>
          <cell r="K1422">
            <v>-35890103</v>
          </cell>
        </row>
        <row r="1423">
          <cell r="C1423" t="str">
            <v xml:space="preserve">    SELLING AND DISTRIBUTION EXPENSES</v>
          </cell>
          <cell r="F1423">
            <v>16406888.279999999</v>
          </cell>
          <cell r="G1423">
            <v>5805</v>
          </cell>
          <cell r="H1423">
            <v>16401083.279999999</v>
          </cell>
          <cell r="J1423">
            <v>-16401083.279999999</v>
          </cell>
          <cell r="K1423">
            <v>-16401083.279999999</v>
          </cell>
        </row>
        <row r="1424">
          <cell r="C1424" t="str">
            <v xml:space="preserve">        T BASE DISTRIBUTOR EXPENSES</v>
          </cell>
          <cell r="F1424">
            <v>5835466.0999999996</v>
          </cell>
          <cell r="G1424">
            <v>605</v>
          </cell>
          <cell r="H1424">
            <v>5834861.0999999996</v>
          </cell>
          <cell r="J1424">
            <v>-5834861.0999999996</v>
          </cell>
          <cell r="K1424">
            <v>-5834861.0999999996</v>
          </cell>
        </row>
        <row r="1425">
          <cell r="C1425" t="str">
            <v xml:space="preserve">            T BASE  DEALERS CASH DISCOUNT                                                                       </v>
          </cell>
          <cell r="F1425">
            <v>202831.68</v>
          </cell>
          <cell r="H1425">
            <v>202831.68</v>
          </cell>
          <cell r="J1425">
            <v>-202831.68</v>
          </cell>
          <cell r="K1425">
            <v>-202831.68</v>
          </cell>
        </row>
        <row r="1426">
          <cell r="C1426" t="str">
            <v xml:space="preserve">            T BASE DIST. CASH DISCOUNT                                                                          </v>
          </cell>
          <cell r="F1426">
            <v>1360714.9</v>
          </cell>
          <cell r="G1426">
            <v>605</v>
          </cell>
          <cell r="H1426">
            <v>1360109.9</v>
          </cell>
          <cell r="J1426">
            <v>-1360109.9</v>
          </cell>
          <cell r="K1426">
            <v>-1360109.9</v>
          </cell>
        </row>
        <row r="1427">
          <cell r="C1427" t="str">
            <v xml:space="preserve">            T BASE DIST. INTEREST PAYMENT                                                                       </v>
          </cell>
          <cell r="F1427">
            <v>282658</v>
          </cell>
          <cell r="H1427">
            <v>282658</v>
          </cell>
          <cell r="J1427">
            <v>-282658</v>
          </cell>
          <cell r="K1427">
            <v>-282658</v>
          </cell>
        </row>
        <row r="1428">
          <cell r="C1428" t="str">
            <v xml:space="preserve">            T BASE DIST. REIMBURSEMENT EXPENSES                                                                 </v>
          </cell>
          <cell r="F1428">
            <v>486857.43</v>
          </cell>
          <cell r="H1428">
            <v>486857.43</v>
          </cell>
          <cell r="J1428">
            <v>-486857.43</v>
          </cell>
          <cell r="K1428">
            <v>-486857.43</v>
          </cell>
        </row>
        <row r="1429">
          <cell r="C1429" t="str">
            <v xml:space="preserve">            T BASE DIST. TRADE DISCOUNT                                                                         </v>
          </cell>
          <cell r="F1429">
            <v>3237576.85</v>
          </cell>
          <cell r="H1429">
            <v>3237576.85</v>
          </cell>
          <cell r="J1429">
            <v>-3237576.85</v>
          </cell>
          <cell r="K1429">
            <v>-3237576.85</v>
          </cell>
        </row>
        <row r="1430">
          <cell r="C1430" t="str">
            <v xml:space="preserve">            T BASE DIST. TRANSIT LOSS (SHORT RECD)                                                              </v>
          </cell>
          <cell r="F1430">
            <v>15188.24</v>
          </cell>
          <cell r="H1430">
            <v>15188.24</v>
          </cell>
          <cell r="J1430">
            <v>-15188.24</v>
          </cell>
          <cell r="K1430">
            <v>-15188.24</v>
          </cell>
        </row>
        <row r="1431">
          <cell r="C1431" t="str">
            <v xml:space="preserve">            T BASE DIST. VENUE BOOKING EXPENSES                                                                 </v>
          </cell>
          <cell r="F1431">
            <v>249639</v>
          </cell>
          <cell r="H1431">
            <v>249639</v>
          </cell>
          <cell r="J1431">
            <v>-249639</v>
          </cell>
          <cell r="K1431">
            <v>-249639</v>
          </cell>
        </row>
        <row r="1432">
          <cell r="C1432" t="str">
            <v xml:space="preserve">        T BASE EBO EXPNSES</v>
          </cell>
          <cell r="F1432">
            <v>576319.93999999994</v>
          </cell>
          <cell r="H1432">
            <v>576319.93999999994</v>
          </cell>
          <cell r="J1432">
            <v>-576319.93999999994</v>
          </cell>
          <cell r="K1432">
            <v>-576319.93999999994</v>
          </cell>
        </row>
        <row r="1433">
          <cell r="C1433" t="str">
            <v xml:space="preserve">            COSMOS MALL - SILIGURI - HVAC CHARGES                                                               </v>
          </cell>
          <cell r="F1433">
            <v>21532</v>
          </cell>
          <cell r="H1433">
            <v>21532</v>
          </cell>
          <cell r="J1433">
            <v>-21532</v>
          </cell>
          <cell r="K1433">
            <v>-21532</v>
          </cell>
        </row>
        <row r="1434">
          <cell r="C1434" t="str">
            <v xml:space="preserve">            COSMOS MALL - SILIGURI -ELECTRICITY CHARGES                                                         </v>
          </cell>
          <cell r="F1434">
            <v>23145</v>
          </cell>
          <cell r="H1434">
            <v>23145</v>
          </cell>
          <cell r="J1434">
            <v>-23145</v>
          </cell>
          <cell r="K1434">
            <v>-23145</v>
          </cell>
        </row>
        <row r="1435">
          <cell r="C1435" t="str">
            <v xml:space="preserve">            COSMOS MALL- SILIGURI- CAM CHARGES                                                                  </v>
          </cell>
          <cell r="F1435">
            <v>105450</v>
          </cell>
          <cell r="H1435">
            <v>105450</v>
          </cell>
          <cell r="J1435">
            <v>-105450</v>
          </cell>
          <cell r="K1435">
            <v>-105450</v>
          </cell>
        </row>
        <row r="1436">
          <cell r="C1436" t="str">
            <v xml:space="preserve">            COSMOS MALL- SILLIGURI- RENT EXPENSES                                                               </v>
          </cell>
          <cell r="F1436">
            <v>378480</v>
          </cell>
          <cell r="H1436">
            <v>378480</v>
          </cell>
          <cell r="J1436">
            <v>-378480</v>
          </cell>
          <cell r="K1436">
            <v>-378480</v>
          </cell>
        </row>
        <row r="1437">
          <cell r="C1437" t="str">
            <v xml:space="preserve">            COSMOSS MALL- SILLIGURI- STORE EXPENSES                                                             </v>
          </cell>
          <cell r="F1437">
            <v>46323.16</v>
          </cell>
          <cell r="H1437">
            <v>46323.16</v>
          </cell>
          <cell r="J1437">
            <v>-46323.16</v>
          </cell>
          <cell r="K1437">
            <v>-46323.16</v>
          </cell>
        </row>
        <row r="1438">
          <cell r="C1438" t="str">
            <v xml:space="preserve">            T BASE EBO CREDIT CARD BANK CHARGES                                                                 </v>
          </cell>
          <cell r="F1438">
            <v>1389.78</v>
          </cell>
          <cell r="H1438">
            <v>1389.78</v>
          </cell>
          <cell r="J1438">
            <v>-1389.78</v>
          </cell>
          <cell r="K1438">
            <v>-1389.78</v>
          </cell>
        </row>
        <row r="1439">
          <cell r="C1439" t="str">
            <v xml:space="preserve">        T BASE INDIVIDUAL EXPENSES</v>
          </cell>
          <cell r="F1439">
            <v>271833</v>
          </cell>
          <cell r="H1439">
            <v>271833</v>
          </cell>
          <cell r="J1439">
            <v>-271833</v>
          </cell>
          <cell r="K1439">
            <v>-271833</v>
          </cell>
        </row>
        <row r="1440">
          <cell r="C1440" t="str">
            <v xml:space="preserve">            ROAD SHOW EXPENCES                                                                                  </v>
          </cell>
          <cell r="F1440">
            <v>271833</v>
          </cell>
          <cell r="H1440">
            <v>271833</v>
          </cell>
          <cell r="J1440">
            <v>-271833</v>
          </cell>
          <cell r="K1440">
            <v>-271833</v>
          </cell>
        </row>
        <row r="1441">
          <cell r="C1441" t="str">
            <v xml:space="preserve">        T BASE LFS EXPENSES</v>
          </cell>
          <cell r="F1441">
            <v>1633435</v>
          </cell>
          <cell r="H1441">
            <v>1633435</v>
          </cell>
          <cell r="J1441">
            <v>-1633435</v>
          </cell>
          <cell r="K1441">
            <v>-1633435</v>
          </cell>
        </row>
        <row r="1442">
          <cell r="C1442" t="str">
            <v xml:space="preserve">            LFS - FREIGHT CHARGES                                                                               </v>
          </cell>
          <cell r="F1442">
            <v>90888</v>
          </cell>
          <cell r="H1442">
            <v>90888</v>
          </cell>
          <cell r="J1442">
            <v>-90888</v>
          </cell>
          <cell r="K1442">
            <v>-90888</v>
          </cell>
        </row>
        <row r="1443">
          <cell r="C1443" t="str">
            <v xml:space="preserve">            LFS- PROMOTIONAL EXPENSES                                                                           </v>
          </cell>
          <cell r="F1443">
            <v>460880</v>
          </cell>
          <cell r="H1443">
            <v>460880</v>
          </cell>
          <cell r="J1443">
            <v>-460880</v>
          </cell>
          <cell r="K1443">
            <v>-460880</v>
          </cell>
        </row>
        <row r="1444">
          <cell r="C1444" t="str">
            <v xml:space="preserve">            LFS SHRINKAGE EXPENSES                                                                              </v>
          </cell>
          <cell r="F1444">
            <v>581038</v>
          </cell>
          <cell r="H1444">
            <v>581038</v>
          </cell>
          <cell r="J1444">
            <v>-581038</v>
          </cell>
          <cell r="K1444">
            <v>-581038</v>
          </cell>
        </row>
        <row r="1445">
          <cell r="C1445" t="str">
            <v xml:space="preserve">            SUPPORT SERVICE EXPENSES - LFR                                                                      </v>
          </cell>
          <cell r="F1445">
            <v>500629</v>
          </cell>
          <cell r="H1445">
            <v>500629</v>
          </cell>
          <cell r="J1445">
            <v>-500629</v>
          </cell>
          <cell r="K1445">
            <v>-500629</v>
          </cell>
        </row>
        <row r="1446">
          <cell r="C1446" t="str">
            <v xml:space="preserve">        T BASE ONLINE EXPENSES</v>
          </cell>
          <cell r="F1446">
            <v>4307411.24</v>
          </cell>
          <cell r="H1446">
            <v>4307411.24</v>
          </cell>
          <cell r="J1446">
            <v>-4307411.24</v>
          </cell>
          <cell r="K1446">
            <v>-4307411.24</v>
          </cell>
        </row>
        <row r="1447">
          <cell r="C1447" t="str">
            <v xml:space="preserve">            ADVERTISEMENT CHARGES - AJIO                                                                        </v>
          </cell>
          <cell r="F1447">
            <v>58000</v>
          </cell>
          <cell r="H1447">
            <v>58000</v>
          </cell>
          <cell r="J1447">
            <v>-58000</v>
          </cell>
          <cell r="K1447">
            <v>-58000</v>
          </cell>
        </row>
        <row r="1448">
          <cell r="C1448" t="str">
            <v xml:space="preserve">            ADVERTISEMENT CHARGES - MYNTRA                                                                      </v>
          </cell>
          <cell r="F1448">
            <v>111136</v>
          </cell>
          <cell r="H1448">
            <v>111136</v>
          </cell>
          <cell r="J1448">
            <v>-111136</v>
          </cell>
          <cell r="K1448">
            <v>-111136</v>
          </cell>
        </row>
        <row r="1449">
          <cell r="C1449" t="str">
            <v xml:space="preserve">            COLLECTION &amp; OTHER CHARGES - MYNTRA DESIGNS                                                         </v>
          </cell>
          <cell r="F1449">
            <v>265320.38</v>
          </cell>
          <cell r="H1449">
            <v>265320.38</v>
          </cell>
          <cell r="J1449">
            <v>-265320.38</v>
          </cell>
          <cell r="K1449">
            <v>-265320.38</v>
          </cell>
        </row>
        <row r="1450">
          <cell r="C1450" t="str">
            <v xml:space="preserve">            COMMISSION CHARGES - MYNTRA                                                                         </v>
          </cell>
          <cell r="F1450">
            <v>1521900.09</v>
          </cell>
          <cell r="H1450">
            <v>1521900.09</v>
          </cell>
          <cell r="J1450">
            <v>-1521900.09</v>
          </cell>
          <cell r="K1450">
            <v>-1521900.09</v>
          </cell>
        </row>
        <row r="1451">
          <cell r="C1451" t="str">
            <v xml:space="preserve">            FIXED FEES &amp; OTHER CHARGES - MYNTRA DESIGNS                                                         </v>
          </cell>
          <cell r="F1451">
            <v>380457.14</v>
          </cell>
          <cell r="H1451">
            <v>380457.14</v>
          </cell>
          <cell r="J1451">
            <v>-380457.14</v>
          </cell>
          <cell r="K1451">
            <v>-380457.14</v>
          </cell>
        </row>
        <row r="1452">
          <cell r="C1452" t="str">
            <v xml:space="preserve">            FREIGHT CHARGES RECOVERY-RELIANCE RETAIL LIMITED-AJIO                                               </v>
          </cell>
          <cell r="F1452">
            <v>594200</v>
          </cell>
          <cell r="H1452">
            <v>594200</v>
          </cell>
          <cell r="J1452">
            <v>-594200</v>
          </cell>
          <cell r="K1452">
            <v>-594200</v>
          </cell>
        </row>
        <row r="1453">
          <cell r="C1453" t="str">
            <v xml:space="preserve">            SHIPPING &amp; OTHER CHARGES - MYNTRA DESIGNS                                                           </v>
          </cell>
          <cell r="F1453">
            <v>857610.63</v>
          </cell>
          <cell r="H1453">
            <v>857610.63</v>
          </cell>
          <cell r="J1453">
            <v>-857610.63</v>
          </cell>
          <cell r="K1453">
            <v>-857610.63</v>
          </cell>
        </row>
        <row r="1454">
          <cell r="C1454" t="str">
            <v xml:space="preserve">            SUPPORT SERVICE EXPENSES - ONLINE                                                                   </v>
          </cell>
          <cell r="F1454">
            <v>451060</v>
          </cell>
          <cell r="H1454">
            <v>451060</v>
          </cell>
          <cell r="J1454">
            <v>-451060</v>
          </cell>
          <cell r="K1454">
            <v>-451060</v>
          </cell>
        </row>
        <row r="1455">
          <cell r="C1455" t="str">
            <v xml:space="preserve">            T BASE ONLINE SALES OTHER EXPENSES                                                                  </v>
          </cell>
          <cell r="F1455">
            <v>67727</v>
          </cell>
          <cell r="H1455">
            <v>67727</v>
          </cell>
          <cell r="J1455">
            <v>-67727</v>
          </cell>
          <cell r="K1455">
            <v>-67727</v>
          </cell>
        </row>
        <row r="1456">
          <cell r="C1456" t="str">
            <v xml:space="preserve">        T BASE SALES EXPENSES</v>
          </cell>
          <cell r="F1456">
            <v>1662524</v>
          </cell>
          <cell r="G1456">
            <v>5200</v>
          </cell>
          <cell r="H1456">
            <v>1657324</v>
          </cell>
          <cell r="J1456">
            <v>-1657324</v>
          </cell>
          <cell r="K1456">
            <v>-1657324</v>
          </cell>
        </row>
        <row r="1457">
          <cell r="C1457" t="str">
            <v xml:space="preserve">            T BASE ADVERTISEMENT EXPENSES                                                                       </v>
          </cell>
          <cell r="F1457">
            <v>368236</v>
          </cell>
          <cell r="G1457">
            <v>5200</v>
          </cell>
          <cell r="H1457">
            <v>363036</v>
          </cell>
          <cell r="J1457">
            <v>-363036</v>
          </cell>
          <cell r="K1457">
            <v>-363036</v>
          </cell>
        </row>
        <row r="1458">
          <cell r="C1458" t="str">
            <v xml:space="preserve">            T BASE SALES EXPENSES - ASM - AMIT DARJI                                                            </v>
          </cell>
          <cell r="F1458">
            <v>37370</v>
          </cell>
          <cell r="H1458">
            <v>37370</v>
          </cell>
          <cell r="J1458">
            <v>-37370</v>
          </cell>
          <cell r="K1458">
            <v>-37370</v>
          </cell>
        </row>
        <row r="1459">
          <cell r="C1459" t="str">
            <v xml:space="preserve">            T BASE SALES EXPENSES - ASM - ASHISH TYAGI                                                          </v>
          </cell>
          <cell r="F1459">
            <v>85730</v>
          </cell>
          <cell r="H1459">
            <v>85730</v>
          </cell>
          <cell r="J1459">
            <v>-85730</v>
          </cell>
          <cell r="K1459">
            <v>-85730</v>
          </cell>
        </row>
        <row r="1460">
          <cell r="C1460" t="str">
            <v xml:space="preserve">            T BASE SALES EXPENSES - ASM - DINESH KUMAR D.B                                                      </v>
          </cell>
          <cell r="F1460">
            <v>117904</v>
          </cell>
          <cell r="H1460">
            <v>117904</v>
          </cell>
          <cell r="J1460">
            <v>-117904</v>
          </cell>
          <cell r="K1460">
            <v>-117904</v>
          </cell>
        </row>
        <row r="1461">
          <cell r="C1461" t="str">
            <v xml:space="preserve">            T BASE SALES EXPENSES - ASM - SOURABH  GOSWAMI                                                      </v>
          </cell>
          <cell r="F1461">
            <v>274911</v>
          </cell>
          <cell r="H1461">
            <v>274911</v>
          </cell>
          <cell r="J1461">
            <v>-274911</v>
          </cell>
          <cell r="K1461">
            <v>-274911</v>
          </cell>
        </row>
        <row r="1462">
          <cell r="C1462" t="str">
            <v xml:space="preserve">            T BASE SALES EXPENSES - ASM - SUDHANSHU SINGH                                                       </v>
          </cell>
          <cell r="F1462">
            <v>131781</v>
          </cell>
          <cell r="H1462">
            <v>131781</v>
          </cell>
          <cell r="J1462">
            <v>-131781</v>
          </cell>
          <cell r="K1462">
            <v>-131781</v>
          </cell>
        </row>
        <row r="1463">
          <cell r="C1463" t="str">
            <v xml:space="preserve">            T BASE SALES EXPENSES - ASM - SUNIL KUMAR                                                           </v>
          </cell>
          <cell r="F1463">
            <v>99018</v>
          </cell>
          <cell r="H1463">
            <v>99018</v>
          </cell>
          <cell r="J1463">
            <v>-99018</v>
          </cell>
          <cell r="K1463">
            <v>-99018</v>
          </cell>
        </row>
        <row r="1464">
          <cell r="C1464" t="str">
            <v xml:space="preserve">            T BASE SALES EXPENSES - ASM -CHANDAN KUMAR DAS                                                      </v>
          </cell>
          <cell r="F1464">
            <v>215427</v>
          </cell>
          <cell r="H1464">
            <v>215427</v>
          </cell>
          <cell r="J1464">
            <v>-215427</v>
          </cell>
          <cell r="K1464">
            <v>-215427</v>
          </cell>
        </row>
        <row r="1465">
          <cell r="C1465" t="str">
            <v xml:space="preserve">            T BASE SALES EXPENSES - NSM- ANIL SOOD                                                              </v>
          </cell>
          <cell r="F1465">
            <v>58440</v>
          </cell>
          <cell r="H1465">
            <v>58440</v>
          </cell>
          <cell r="J1465">
            <v>-58440</v>
          </cell>
          <cell r="K1465">
            <v>-58440</v>
          </cell>
        </row>
        <row r="1466">
          <cell r="C1466" t="str">
            <v xml:space="preserve">            T BASE SALES EXPENSES- PUSHPENDER                                                                   </v>
          </cell>
          <cell r="F1466">
            <v>273707</v>
          </cell>
          <cell r="H1466">
            <v>273707</v>
          </cell>
          <cell r="J1466">
            <v>-273707</v>
          </cell>
          <cell r="K1466">
            <v>-273707</v>
          </cell>
        </row>
        <row r="1467">
          <cell r="C1467" t="str">
            <v xml:space="preserve">        T BASE SIS EXPENSES</v>
          </cell>
          <cell r="F1467">
            <v>2119899</v>
          </cell>
          <cell r="H1467">
            <v>2119899</v>
          </cell>
          <cell r="J1467">
            <v>-2119899</v>
          </cell>
          <cell r="K1467">
            <v>-2119899</v>
          </cell>
        </row>
        <row r="1468">
          <cell r="C1468" t="str">
            <v xml:space="preserve">            T BASE SIS TRADE DISCOUNT                                                                           </v>
          </cell>
          <cell r="F1468">
            <v>2119899</v>
          </cell>
          <cell r="H1468">
            <v>2119899</v>
          </cell>
          <cell r="J1468">
            <v>-2119899</v>
          </cell>
          <cell r="K1468">
            <v>-2119899</v>
          </cell>
        </row>
        <row r="1469">
          <cell r="C1469" t="str">
            <v xml:space="preserve">    TELEPHONE EXPENSES</v>
          </cell>
          <cell r="F1469">
            <v>78770.320000000007</v>
          </cell>
          <cell r="H1469">
            <v>78770.320000000007</v>
          </cell>
          <cell r="J1469">
            <v>-78770.320000000007</v>
          </cell>
          <cell r="K1469">
            <v>-78770.320000000007</v>
          </cell>
        </row>
        <row r="1470">
          <cell r="C1470" t="str">
            <v xml:space="preserve">        TELEPHONE EXPENSES                                                                                  </v>
          </cell>
          <cell r="F1470">
            <v>78182.320000000007</v>
          </cell>
          <cell r="H1470">
            <v>78182.320000000007</v>
          </cell>
          <cell r="J1470">
            <v>-78182.320000000007</v>
          </cell>
          <cell r="K1470">
            <v>-78182.320000000007</v>
          </cell>
        </row>
        <row r="1471">
          <cell r="C1471" t="str">
            <v xml:space="preserve">        VODAFONE - 9342408629 ADC                                                                           </v>
          </cell>
          <cell r="F1471">
            <v>588</v>
          </cell>
          <cell r="H1471">
            <v>588</v>
          </cell>
          <cell r="J1471">
            <v>-588</v>
          </cell>
          <cell r="K1471">
            <v>-588</v>
          </cell>
        </row>
        <row r="1472">
          <cell r="C1472" t="str">
            <v xml:space="preserve">    TRAVELLING EXPENSES</v>
          </cell>
          <cell r="F1472">
            <v>735592.89</v>
          </cell>
          <cell r="G1472">
            <v>70</v>
          </cell>
          <cell r="H1472">
            <v>735522.89</v>
          </cell>
          <cell r="J1472">
            <v>-735522.89</v>
          </cell>
          <cell r="K1472">
            <v>-735522.89</v>
          </cell>
        </row>
        <row r="1473">
          <cell r="C1473" t="str">
            <v xml:space="preserve">        TRAVELLING EXPENSES                                                                                 </v>
          </cell>
          <cell r="F1473">
            <v>735592.89</v>
          </cell>
          <cell r="G1473">
            <v>70</v>
          </cell>
          <cell r="H1473">
            <v>735522.89</v>
          </cell>
          <cell r="J1473">
            <v>-735522.89</v>
          </cell>
          <cell r="K1473">
            <v>-735522.89</v>
          </cell>
        </row>
        <row r="1474">
          <cell r="C1474" t="str">
            <v xml:space="preserve">    VEHICLE TOLL CHARGES</v>
          </cell>
          <cell r="F1474">
            <v>101033.48</v>
          </cell>
          <cell r="H1474">
            <v>101033.48</v>
          </cell>
          <cell r="J1474">
            <v>-101033.48</v>
          </cell>
          <cell r="K1474">
            <v>-101033.48</v>
          </cell>
        </row>
        <row r="1475">
          <cell r="C1475" t="str">
            <v xml:space="preserve">        VEHICLE TOLL CHARGES                                                                                </v>
          </cell>
          <cell r="F1475">
            <v>101033.48</v>
          </cell>
          <cell r="H1475">
            <v>101033.48</v>
          </cell>
          <cell r="J1475">
            <v>-101033.48</v>
          </cell>
          <cell r="K1475">
            <v>-101033.48</v>
          </cell>
        </row>
        <row r="1476">
          <cell r="C1476" t="str">
            <v xml:space="preserve">    CARRIAGE OUTWARD                                                                                    </v>
          </cell>
          <cell r="F1476">
            <v>3496151</v>
          </cell>
          <cell r="H1476">
            <v>3496151</v>
          </cell>
          <cell r="J1476">
            <v>-3496151</v>
          </cell>
          <cell r="K1476">
            <v>-3496151</v>
          </cell>
        </row>
        <row r="1477">
          <cell r="C1477" t="str">
            <v xml:space="preserve">    COMMISSION CHARGES                                                                                  </v>
          </cell>
          <cell r="F1477">
            <v>25970</v>
          </cell>
          <cell r="H1477">
            <v>25970</v>
          </cell>
          <cell r="J1477">
            <v>-25970</v>
          </cell>
          <cell r="K1477">
            <v>-25970</v>
          </cell>
        </row>
        <row r="1478">
          <cell r="C1478" t="str">
            <v xml:space="preserve">    COURIER CHARGES                                                                                     </v>
          </cell>
          <cell r="F1478">
            <v>465720.54</v>
          </cell>
          <cell r="G1478">
            <v>6118</v>
          </cell>
          <cell r="H1478">
            <v>459602.54</v>
          </cell>
          <cell r="J1478">
            <v>-459602.54</v>
          </cell>
          <cell r="K1478">
            <v>-459602.54</v>
          </cell>
        </row>
        <row r="1479">
          <cell r="C1479" t="str">
            <v xml:space="preserve">    DEPRECIATION                                                                                        </v>
          </cell>
          <cell r="F1479">
            <v>2800000</v>
          </cell>
          <cell r="H1479">
            <v>2800000</v>
          </cell>
          <cell r="J1479">
            <v>-2800000</v>
          </cell>
          <cell r="K1479">
            <v>-2800000</v>
          </cell>
        </row>
        <row r="1480">
          <cell r="C1480" t="str">
            <v xml:space="preserve">    FEES &amp; RENEWALS                                                                                     </v>
          </cell>
          <cell r="F1480">
            <v>287117</v>
          </cell>
          <cell r="H1480">
            <v>287117</v>
          </cell>
          <cell r="J1480">
            <v>-287117</v>
          </cell>
          <cell r="K1480">
            <v>-287117</v>
          </cell>
        </row>
        <row r="1481">
          <cell r="C1481" t="str">
            <v xml:space="preserve">    INTERNET EXPENSES                                                                                   </v>
          </cell>
          <cell r="F1481">
            <v>63738</v>
          </cell>
          <cell r="H1481">
            <v>63738</v>
          </cell>
          <cell r="J1481">
            <v>-63738</v>
          </cell>
          <cell r="K1481">
            <v>-63738</v>
          </cell>
        </row>
        <row r="1482">
          <cell r="C1482" t="str">
            <v xml:space="preserve">    LFS - MARKDOWN SALES DISCOUNT                                                                       </v>
          </cell>
          <cell r="F1482">
            <v>10699222.48</v>
          </cell>
          <cell r="G1482">
            <v>771453</v>
          </cell>
          <cell r="H1482">
            <v>9927769.4800000004</v>
          </cell>
          <cell r="J1482">
            <v>-9927769.4800000004</v>
          </cell>
          <cell r="K1482">
            <v>-9927769.4800000004</v>
          </cell>
        </row>
        <row r="1483">
          <cell r="C1483" t="str">
            <v xml:space="preserve">    PT ON ENROLLMENT OF BUSINESS PLACE                                                                  </v>
          </cell>
          <cell r="F1483">
            <v>38226</v>
          </cell>
          <cell r="H1483">
            <v>38226</v>
          </cell>
          <cell r="J1483">
            <v>-38226</v>
          </cell>
          <cell r="K1483">
            <v>-38226</v>
          </cell>
        </row>
        <row r="1484">
          <cell r="C1484" t="str">
            <v xml:space="preserve">    SALES PROMOTION                                                                                     </v>
          </cell>
          <cell r="F1484">
            <v>11130</v>
          </cell>
          <cell r="H1484">
            <v>11130</v>
          </cell>
          <cell r="J1484">
            <v>-11130</v>
          </cell>
          <cell r="K1484">
            <v>-11130</v>
          </cell>
        </row>
        <row r="1485">
          <cell r="C1485" t="str">
            <v xml:space="preserve">    TRANSIT LOSS                                                                                        </v>
          </cell>
          <cell r="G1485">
            <v>3721.79</v>
          </cell>
          <cell r="I1485">
            <v>3721.79</v>
          </cell>
          <cell r="J1485">
            <v>0</v>
          </cell>
          <cell r="K1485">
            <v>3721.79</v>
          </cell>
        </row>
        <row r="1486">
          <cell r="C1486" t="str">
            <v>LIABILITY</v>
          </cell>
          <cell r="E1486">
            <v>9186559.3300000001</v>
          </cell>
          <cell r="F1486">
            <v>76411411</v>
          </cell>
          <cell r="G1486">
            <v>81700035.519999996</v>
          </cell>
          <cell r="I1486">
            <v>14475183.85</v>
          </cell>
          <cell r="J1486">
            <v>0</v>
          </cell>
          <cell r="K1486">
            <v>14475183.85</v>
          </cell>
        </row>
        <row r="1487">
          <cell r="C1487" t="str">
            <v xml:space="preserve">    LIABILITY</v>
          </cell>
          <cell r="E1487">
            <v>9186559.3300000001</v>
          </cell>
          <cell r="F1487">
            <v>76325729</v>
          </cell>
          <cell r="G1487">
            <v>81294579.069999993</v>
          </cell>
          <cell r="I1487">
            <v>14155409.4</v>
          </cell>
          <cell r="J1487">
            <v>0</v>
          </cell>
          <cell r="K1487">
            <v>14155409.4</v>
          </cell>
        </row>
        <row r="1488">
          <cell r="C1488" t="str">
            <v xml:space="preserve">        LIABILITTY</v>
          </cell>
          <cell r="E1488">
            <v>9041923</v>
          </cell>
          <cell r="F1488">
            <v>76181093</v>
          </cell>
          <cell r="G1488">
            <v>81294579.069999993</v>
          </cell>
          <cell r="I1488">
            <v>14155409.07</v>
          </cell>
          <cell r="J1488">
            <v>0</v>
          </cell>
          <cell r="K1488">
            <v>14155409.07</v>
          </cell>
        </row>
        <row r="1489">
          <cell r="C1489" t="str">
            <v xml:space="preserve">            BONUS PAYABLE                                                                                       </v>
          </cell>
          <cell r="E1489">
            <v>57423</v>
          </cell>
          <cell r="F1489">
            <v>1290958</v>
          </cell>
          <cell r="G1489">
            <v>1233535</v>
          </cell>
          <cell r="J1489">
            <v>0</v>
          </cell>
          <cell r="K1489">
            <v>0</v>
          </cell>
        </row>
        <row r="1490">
          <cell r="C1490" t="str">
            <v xml:space="preserve">            LEAVE ENCASHMENT PAYABLE                                                                            </v>
          </cell>
          <cell r="E1490">
            <v>207343</v>
          </cell>
          <cell r="F1490">
            <v>233105</v>
          </cell>
          <cell r="G1490">
            <v>64643</v>
          </cell>
          <cell r="I1490">
            <v>38881</v>
          </cell>
          <cell r="J1490">
            <v>0</v>
          </cell>
          <cell r="K1490">
            <v>38881</v>
          </cell>
        </row>
        <row r="1491">
          <cell r="C1491" t="str">
            <v xml:space="preserve">            LIC GROUP GRATUITY SCHEME                                                                           </v>
          </cell>
          <cell r="D1491">
            <v>4</v>
          </cell>
          <cell r="F1491">
            <v>1427657</v>
          </cell>
          <cell r="G1491">
            <v>1325113</v>
          </cell>
          <cell r="H1491">
            <v>102548</v>
          </cell>
          <cell r="J1491">
            <v>-102548</v>
          </cell>
          <cell r="K1491">
            <v>-102548</v>
          </cell>
        </row>
        <row r="1492">
          <cell r="C1492" t="str">
            <v xml:space="preserve">            OVER TIME WAGES PAYABLE                                                                             </v>
          </cell>
          <cell r="E1492">
            <v>34691</v>
          </cell>
          <cell r="F1492">
            <v>250371</v>
          </cell>
          <cell r="G1492">
            <v>216951</v>
          </cell>
          <cell r="I1492">
            <v>1271</v>
          </cell>
          <cell r="J1492">
            <v>0</v>
          </cell>
          <cell r="K1492">
            <v>1271</v>
          </cell>
        </row>
        <row r="1493">
          <cell r="C1493" t="str">
            <v xml:space="preserve">            PROVISIONS FOR EXPENSE                                                                              </v>
          </cell>
          <cell r="F1493">
            <v>18433</v>
          </cell>
          <cell r="G1493">
            <v>4229083</v>
          </cell>
          <cell r="I1493">
            <v>4210650</v>
          </cell>
          <cell r="J1493">
            <v>0</v>
          </cell>
          <cell r="K1493">
            <v>4210650</v>
          </cell>
        </row>
        <row r="1494">
          <cell r="C1494" t="str">
            <v xml:space="preserve">            SALARY PAYABLE                                                                                      </v>
          </cell>
          <cell r="E1494">
            <v>3229950</v>
          </cell>
          <cell r="F1494">
            <v>33463077</v>
          </cell>
          <cell r="G1494">
            <v>34042540</v>
          </cell>
          <cell r="I1494">
            <v>3809413</v>
          </cell>
          <cell r="J1494">
            <v>0</v>
          </cell>
          <cell r="K1494">
            <v>3809413</v>
          </cell>
        </row>
        <row r="1495">
          <cell r="C1495" t="str">
            <v xml:space="preserve">            WAGES PAYABLE                                                                                       </v>
          </cell>
          <cell r="E1495">
            <v>5512520</v>
          </cell>
          <cell r="F1495">
            <v>39497492</v>
          </cell>
          <cell r="G1495">
            <v>40182714.07</v>
          </cell>
          <cell r="I1495">
            <v>6197742.0700000003</v>
          </cell>
          <cell r="J1495">
            <v>0</v>
          </cell>
          <cell r="K1495">
            <v>6197742.0700000003</v>
          </cell>
        </row>
        <row r="1496">
          <cell r="C1496" t="str">
            <v xml:space="preserve">        TCS PAYABLE SALE                                                                                    </v>
          </cell>
          <cell r="E1496">
            <v>144636.32999999999</v>
          </cell>
          <cell r="F1496">
            <v>144636</v>
          </cell>
          <cell r="I1496">
            <v>0.33</v>
          </cell>
          <cell r="J1496">
            <v>0</v>
          </cell>
          <cell r="K1496">
            <v>0.33</v>
          </cell>
        </row>
        <row r="1497">
          <cell r="C1497" t="str">
            <v xml:space="preserve">    PIECE RATE WORK CHARGES PAYABLE                                                                     </v>
          </cell>
          <cell r="F1497">
            <v>82402</v>
          </cell>
          <cell r="G1497">
            <v>402105</v>
          </cell>
          <cell r="I1497">
            <v>319703</v>
          </cell>
          <cell r="J1497">
            <v>0</v>
          </cell>
          <cell r="K1497">
            <v>319703</v>
          </cell>
        </row>
        <row r="1498">
          <cell r="C1498" t="str">
            <v xml:space="preserve">    SCREEN ART &amp; GRAPHICS         -MUMBAI</v>
          </cell>
          <cell r="F1498">
            <v>2395</v>
          </cell>
          <cell r="G1498">
            <v>2395</v>
          </cell>
          <cell r="J1498">
            <v>0</v>
          </cell>
          <cell r="K1498">
            <v>0</v>
          </cell>
        </row>
        <row r="1499">
          <cell r="C1499" t="str">
            <v xml:space="preserve">    TDS-194I@2% - RENT MACHINERIES                                                                      </v>
          </cell>
          <cell r="G1499">
            <v>71.45</v>
          </cell>
          <cell r="I1499">
            <v>71.45</v>
          </cell>
          <cell r="J1499">
            <v>0</v>
          </cell>
          <cell r="K1499">
            <v>71.45</v>
          </cell>
        </row>
        <row r="1500">
          <cell r="C1500" t="str">
            <v xml:space="preserve">    TEXCARE INSTRUMENTS           -NEW DELHI</v>
          </cell>
          <cell r="F1500">
            <v>885</v>
          </cell>
          <cell r="G1500">
            <v>885</v>
          </cell>
          <cell r="J1500">
            <v>0</v>
          </cell>
          <cell r="K1500">
            <v>0</v>
          </cell>
        </row>
        <row r="1501">
          <cell r="C1501" t="str">
            <v>LOANS (LIABILITY)</v>
          </cell>
          <cell r="E1501">
            <v>277952039.00999999</v>
          </cell>
          <cell r="F1501">
            <v>241432016.53999999</v>
          </cell>
          <cell r="G1501">
            <v>264028578.65000001</v>
          </cell>
          <cell r="I1501">
            <v>300548601.12</v>
          </cell>
          <cell r="J1501">
            <v>0</v>
          </cell>
          <cell r="K1501">
            <v>300548601.12</v>
          </cell>
        </row>
        <row r="1502">
          <cell r="C1502" t="str">
            <v xml:space="preserve">    BANK OD</v>
          </cell>
          <cell r="E1502">
            <v>87732829.430000007</v>
          </cell>
          <cell r="F1502">
            <v>231678816.41999999</v>
          </cell>
          <cell r="G1502">
            <v>245993578.65000001</v>
          </cell>
          <cell r="I1502">
            <v>102047591.66</v>
          </cell>
          <cell r="J1502">
            <v>0</v>
          </cell>
          <cell r="K1502">
            <v>102047591.66</v>
          </cell>
        </row>
        <row r="1503">
          <cell r="C1503" t="str">
            <v xml:space="preserve">        SCB OD A/C -45605147958                                                                             </v>
          </cell>
          <cell r="E1503">
            <v>87732829.430000007</v>
          </cell>
          <cell r="F1503">
            <v>231678816.41999999</v>
          </cell>
          <cell r="G1503">
            <v>245993578.65000001</v>
          </cell>
          <cell r="I1503">
            <v>102047591.66</v>
          </cell>
          <cell r="J1503">
            <v>0</v>
          </cell>
          <cell r="K1503">
            <v>102047591.66</v>
          </cell>
        </row>
        <row r="1504">
          <cell r="C1504" t="str">
            <v xml:space="preserve">    LOANS</v>
          </cell>
          <cell r="E1504">
            <v>190219209.58000001</v>
          </cell>
          <cell r="F1504">
            <v>9753200.1199999992</v>
          </cell>
          <cell r="G1504">
            <v>18035000</v>
          </cell>
          <cell r="I1504">
            <v>198501009.46000001</v>
          </cell>
          <cell r="J1504">
            <v>0</v>
          </cell>
          <cell r="K1504">
            <v>198501009.46000001</v>
          </cell>
        </row>
        <row r="1505">
          <cell r="C1505" t="str">
            <v xml:space="preserve">        SECURED LOANS</v>
          </cell>
          <cell r="E1505">
            <v>7293384.3899999997</v>
          </cell>
          <cell r="F1505">
            <v>2918286.33</v>
          </cell>
          <cell r="I1505">
            <v>4375098.0599999996</v>
          </cell>
          <cell r="J1505">
            <v>0</v>
          </cell>
          <cell r="K1505">
            <v>4375098.0599999996</v>
          </cell>
        </row>
        <row r="1506">
          <cell r="C1506" t="str">
            <v xml:space="preserve">            SECURED LOANS</v>
          </cell>
          <cell r="E1506">
            <v>7293384.3899999997</v>
          </cell>
          <cell r="F1506">
            <v>2918286.33</v>
          </cell>
          <cell r="I1506">
            <v>4375098.0599999996</v>
          </cell>
          <cell r="J1506">
            <v>0</v>
          </cell>
          <cell r="K1506">
            <v>4375098.0599999996</v>
          </cell>
        </row>
        <row r="1507">
          <cell r="C1507" t="str">
            <v xml:space="preserve">                HDFC VH LOAN A/C NO.86897316 ( TATA MARCOPOLO)                                                      </v>
          </cell>
          <cell r="E1507">
            <v>1439139.96</v>
          </cell>
          <cell r="F1507">
            <v>308612.21999999997</v>
          </cell>
          <cell r="I1507">
            <v>1130527.74</v>
          </cell>
          <cell r="J1507">
            <v>0</v>
          </cell>
          <cell r="K1507">
            <v>1130527.74</v>
          </cell>
        </row>
        <row r="1508">
          <cell r="C1508" t="str">
            <v xml:space="preserve">                INTEREST PAYABLE ON TERM LOAN                                                                       </v>
          </cell>
          <cell r="F1508">
            <v>6916.95</v>
          </cell>
          <cell r="H1508">
            <v>6916.95</v>
          </cell>
          <cell r="J1508">
            <v>-6916.95</v>
          </cell>
          <cell r="K1508">
            <v>-6916.95</v>
          </cell>
        </row>
        <row r="1509">
          <cell r="C1509" t="str">
            <v xml:space="preserve">                SCB TERM LOAN A/C IF005551774-LOAN AMOUNT-2140239/-                                                 </v>
          </cell>
          <cell r="E1509">
            <v>1487284.86</v>
          </cell>
          <cell r="F1509">
            <v>253926.61</v>
          </cell>
          <cell r="I1509">
            <v>1233358.25</v>
          </cell>
          <cell r="J1509">
            <v>0</v>
          </cell>
          <cell r="K1509">
            <v>1233358.25</v>
          </cell>
        </row>
        <row r="1510">
          <cell r="C1510" t="str">
            <v xml:space="preserve">                SCB TERM LOAN A/C IF005629436-LOAN AMOUNT 1026172/-                                                 </v>
          </cell>
          <cell r="E1510">
            <v>751304.5</v>
          </cell>
          <cell r="F1510">
            <v>128271.5</v>
          </cell>
          <cell r="I1510">
            <v>623033</v>
          </cell>
          <cell r="J1510">
            <v>0</v>
          </cell>
          <cell r="K1510">
            <v>623033</v>
          </cell>
        </row>
        <row r="1511">
          <cell r="C1511" t="str">
            <v xml:space="preserve">                SCB TERM LOAN A/C NO.50169076 -MSME-IF-004517982- 00156458695                                       </v>
          </cell>
          <cell r="E1511">
            <v>1933333.44</v>
          </cell>
          <cell r="F1511">
            <v>1933333.44</v>
          </cell>
          <cell r="J1511">
            <v>0</v>
          </cell>
          <cell r="K1511">
            <v>0</v>
          </cell>
        </row>
        <row r="1512">
          <cell r="C1512" t="str">
            <v xml:space="preserve">                SCB TERM LOAN A/C-IF005486221- LOAN AMOUNT-2461934/-                                                </v>
          </cell>
          <cell r="E1512">
            <v>1682321.63</v>
          </cell>
          <cell r="F1512">
            <v>287225.61</v>
          </cell>
          <cell r="I1512">
            <v>1395096.02</v>
          </cell>
          <cell r="J1512">
            <v>0</v>
          </cell>
          <cell r="K1512">
            <v>1395096.02</v>
          </cell>
        </row>
        <row r="1513">
          <cell r="C1513" t="str">
            <v xml:space="preserve">        UNSECURED LOANS</v>
          </cell>
          <cell r="E1513">
            <v>182925825.19</v>
          </cell>
          <cell r="F1513">
            <v>6834913.79</v>
          </cell>
          <cell r="G1513">
            <v>18035000</v>
          </cell>
          <cell r="I1513">
            <v>194125911.40000001</v>
          </cell>
          <cell r="J1513">
            <v>0</v>
          </cell>
          <cell r="K1513">
            <v>194125911.40000001</v>
          </cell>
        </row>
        <row r="1514">
          <cell r="C1514" t="str">
            <v xml:space="preserve">            UNSECURED LOANS</v>
          </cell>
          <cell r="E1514">
            <v>182925825.19</v>
          </cell>
          <cell r="F1514">
            <v>6834913.79</v>
          </cell>
          <cell r="G1514">
            <v>18035000</v>
          </cell>
          <cell r="I1514">
            <v>194125911.40000001</v>
          </cell>
          <cell r="J1514">
            <v>0</v>
          </cell>
          <cell r="K1514">
            <v>194125911.40000001</v>
          </cell>
        </row>
        <row r="1515">
          <cell r="C1515" t="str">
            <v xml:space="preserve">                AMBIKA  R  CHHABRIA                                                                                 </v>
          </cell>
          <cell r="F1515">
            <v>156050</v>
          </cell>
          <cell r="H1515">
            <v>156050</v>
          </cell>
          <cell r="J1515">
            <v>-156050</v>
          </cell>
          <cell r="K1515">
            <v>-156050</v>
          </cell>
        </row>
        <row r="1516">
          <cell r="C1516" t="str">
            <v xml:space="preserve">                ASHA CHHABRIA LOAN A/C                                                                              </v>
          </cell>
          <cell r="E1516">
            <v>82650859.019999996</v>
          </cell>
          <cell r="F1516">
            <v>1152173.17</v>
          </cell>
          <cell r="G1516">
            <v>4200000</v>
          </cell>
          <cell r="I1516">
            <v>85698685.849999994</v>
          </cell>
          <cell r="J1516">
            <v>0</v>
          </cell>
          <cell r="K1516">
            <v>85698685.849999994</v>
          </cell>
        </row>
        <row r="1517">
          <cell r="C1517" t="str">
            <v xml:space="preserve">                BHARATI KALRO                                                                                       </v>
          </cell>
          <cell r="E1517">
            <v>1200000</v>
          </cell>
          <cell r="I1517">
            <v>1200000</v>
          </cell>
          <cell r="J1517">
            <v>0</v>
          </cell>
          <cell r="K1517">
            <v>1200000</v>
          </cell>
        </row>
        <row r="1518">
          <cell r="C1518" t="str">
            <v xml:space="preserve">                DNC - HUF                                                                                           </v>
          </cell>
          <cell r="E1518">
            <v>13515227.310000001</v>
          </cell>
          <cell r="I1518">
            <v>13515227.310000001</v>
          </cell>
          <cell r="J1518">
            <v>0</v>
          </cell>
          <cell r="K1518">
            <v>13515227.310000001</v>
          </cell>
        </row>
        <row r="1519">
          <cell r="C1519" t="str">
            <v xml:space="preserve">                DNC LOAN A/C                                                                                        </v>
          </cell>
          <cell r="E1519">
            <v>27781053.120000001</v>
          </cell>
          <cell r="F1519">
            <v>3197796.62</v>
          </cell>
          <cell r="G1519">
            <v>6000000</v>
          </cell>
          <cell r="I1519">
            <v>30583256.5</v>
          </cell>
          <cell r="J1519">
            <v>0</v>
          </cell>
          <cell r="K1519">
            <v>30583256.5</v>
          </cell>
        </row>
        <row r="1520">
          <cell r="C1520" t="str">
            <v xml:space="preserve">                JAMUNA SATISH KUMAR OSWAL                                                                           </v>
          </cell>
          <cell r="E1520">
            <v>1090000</v>
          </cell>
          <cell r="F1520">
            <v>90000</v>
          </cell>
          <cell r="I1520">
            <v>1000000</v>
          </cell>
          <cell r="J1520">
            <v>0</v>
          </cell>
          <cell r="K1520">
            <v>1000000</v>
          </cell>
        </row>
        <row r="1521">
          <cell r="C1521" t="str">
            <v xml:space="preserve">                KAYUM R DHANANI                                                                                     </v>
          </cell>
          <cell r="G1521">
            <v>700000</v>
          </cell>
          <cell r="I1521">
            <v>700000</v>
          </cell>
          <cell r="J1521">
            <v>0</v>
          </cell>
          <cell r="K1521">
            <v>700000</v>
          </cell>
        </row>
        <row r="1522">
          <cell r="C1522" t="str">
            <v xml:space="preserve">                KISHORE G LUND                                                                                      </v>
          </cell>
          <cell r="G1522">
            <v>2500000</v>
          </cell>
          <cell r="I1522">
            <v>2500000</v>
          </cell>
          <cell r="J1522">
            <v>0</v>
          </cell>
          <cell r="K1522">
            <v>2500000</v>
          </cell>
        </row>
        <row r="1523">
          <cell r="C1523" t="str">
            <v xml:space="preserve">                RADHIECKA PERIWAAL LOAN 2                                                                           </v>
          </cell>
          <cell r="E1523">
            <v>1648500</v>
          </cell>
          <cell r="F1523">
            <v>148500</v>
          </cell>
          <cell r="I1523">
            <v>1500000</v>
          </cell>
          <cell r="J1523">
            <v>0</v>
          </cell>
          <cell r="K1523">
            <v>1500000</v>
          </cell>
        </row>
        <row r="1524">
          <cell r="C1524" t="str">
            <v xml:space="preserve">                REKHA K LUND                                                                                        </v>
          </cell>
          <cell r="E1524">
            <v>2655952</v>
          </cell>
          <cell r="I1524">
            <v>2655952</v>
          </cell>
          <cell r="J1524">
            <v>0</v>
          </cell>
          <cell r="K1524">
            <v>2655952</v>
          </cell>
        </row>
        <row r="1525">
          <cell r="C1525" t="str">
            <v xml:space="preserve">                RISHI CHHABRIA -  HUF                                                                               </v>
          </cell>
          <cell r="E1525">
            <v>10891418.130000001</v>
          </cell>
          <cell r="I1525">
            <v>10891418.130000001</v>
          </cell>
          <cell r="J1525">
            <v>0</v>
          </cell>
          <cell r="K1525">
            <v>10891418.130000001</v>
          </cell>
        </row>
        <row r="1526">
          <cell r="C1526" t="str">
            <v xml:space="preserve">                RITU CHABBRIA                                                                                       </v>
          </cell>
          <cell r="E1526">
            <v>1927191</v>
          </cell>
          <cell r="F1526">
            <v>427191</v>
          </cell>
          <cell r="G1526">
            <v>200000</v>
          </cell>
          <cell r="I1526">
            <v>1700000</v>
          </cell>
          <cell r="J1526">
            <v>0</v>
          </cell>
          <cell r="K1526">
            <v>1700000</v>
          </cell>
        </row>
        <row r="1527">
          <cell r="C1527" t="str">
            <v xml:space="preserve">                SANDESH SALIAN                                                                                      </v>
          </cell>
          <cell r="G1527">
            <v>1200000</v>
          </cell>
          <cell r="I1527">
            <v>1200000</v>
          </cell>
          <cell r="J1527">
            <v>0</v>
          </cell>
          <cell r="K1527">
            <v>1200000</v>
          </cell>
        </row>
        <row r="1528">
          <cell r="C1528" t="str">
            <v xml:space="preserve">                SATYAN CHHABRIA- HUF                                                                                </v>
          </cell>
          <cell r="E1528">
            <v>10818519.529999999</v>
          </cell>
          <cell r="I1528">
            <v>10818519.529999999</v>
          </cell>
          <cell r="J1528">
            <v>0</v>
          </cell>
          <cell r="K1528">
            <v>10818519.529999999</v>
          </cell>
        </row>
        <row r="1529">
          <cell r="C1529" t="str">
            <v xml:space="preserve">                SHIBANI CHHABRIA                                                                                    </v>
          </cell>
          <cell r="E1529">
            <v>15287751.15</v>
          </cell>
          <cell r="F1529">
            <v>646428</v>
          </cell>
          <cell r="G1529">
            <v>235000</v>
          </cell>
          <cell r="I1529">
            <v>14876323.15</v>
          </cell>
          <cell r="J1529">
            <v>0</v>
          </cell>
          <cell r="K1529">
            <v>14876323.15</v>
          </cell>
        </row>
        <row r="1530">
          <cell r="C1530" t="str">
            <v xml:space="preserve">                SHILPA RAMESH CHHABRIA                                                                              </v>
          </cell>
          <cell r="E1530">
            <v>3557400</v>
          </cell>
          <cell r="F1530">
            <v>399000</v>
          </cell>
          <cell r="I1530">
            <v>3158400</v>
          </cell>
          <cell r="J1530">
            <v>0</v>
          </cell>
          <cell r="K1530">
            <v>3158400</v>
          </cell>
        </row>
        <row r="1531">
          <cell r="C1531" t="str">
            <v xml:space="preserve">                SNEHAL DHAVAL OSWAL                                                                                 </v>
          </cell>
          <cell r="E1531">
            <v>1090000</v>
          </cell>
          <cell r="F1531">
            <v>90000</v>
          </cell>
          <cell r="I1531">
            <v>1000000</v>
          </cell>
          <cell r="J1531">
            <v>0</v>
          </cell>
          <cell r="K1531">
            <v>1000000</v>
          </cell>
        </row>
        <row r="1532">
          <cell r="C1532" t="str">
            <v xml:space="preserve">                SUSHILA NARIAN DAS CHHABRIA                                                                         </v>
          </cell>
          <cell r="E1532">
            <v>7165932.9299999997</v>
          </cell>
          <cell r="F1532">
            <v>381754</v>
          </cell>
          <cell r="I1532">
            <v>6784178.9299999997</v>
          </cell>
          <cell r="J1532">
            <v>0</v>
          </cell>
          <cell r="K1532">
            <v>6784178.9299999997</v>
          </cell>
        </row>
        <row r="1533">
          <cell r="C1533" t="str">
            <v xml:space="preserve">                VIJAY LACHHMANDAS CHHABRIA - HUF                                                                    </v>
          </cell>
          <cell r="E1533">
            <v>1646021</v>
          </cell>
          <cell r="F1533">
            <v>146021</v>
          </cell>
          <cell r="G1533">
            <v>3000000</v>
          </cell>
          <cell r="I1533">
            <v>4500000</v>
          </cell>
          <cell r="J1533">
            <v>0</v>
          </cell>
          <cell r="K1533">
            <v>4500000</v>
          </cell>
        </row>
        <row r="1534">
          <cell r="C1534" t="str">
            <v>PURCHASE</v>
          </cell>
          <cell r="F1534">
            <v>103473269.61</v>
          </cell>
          <cell r="G1534">
            <v>3968890.92</v>
          </cell>
          <cell r="H1534">
            <v>99504378.689999998</v>
          </cell>
          <cell r="J1534">
            <v>-99504378.689999998</v>
          </cell>
          <cell r="K1534">
            <v>-99504378.689999998</v>
          </cell>
        </row>
        <row r="1535">
          <cell r="C1535" t="str">
            <v xml:space="preserve">    BRANCH TRANFER IN</v>
          </cell>
          <cell r="F1535">
            <v>793201.13</v>
          </cell>
          <cell r="H1535">
            <v>793201.13</v>
          </cell>
          <cell r="J1535">
            <v>-793201.13</v>
          </cell>
          <cell r="K1535">
            <v>-793201.13</v>
          </cell>
        </row>
        <row r="1536">
          <cell r="C1536" t="str">
            <v xml:space="preserve">        GST STOCK TRANSFER IN 12%                                                                           </v>
          </cell>
          <cell r="F1536">
            <v>55589.16</v>
          </cell>
          <cell r="H1536">
            <v>55589.16</v>
          </cell>
          <cell r="J1536">
            <v>-55589.16</v>
          </cell>
          <cell r="K1536">
            <v>-55589.16</v>
          </cell>
        </row>
        <row r="1537">
          <cell r="C1537" t="str">
            <v xml:space="preserve">        GST STOCK TRANSFER IN 18%                                                                           </v>
          </cell>
          <cell r="F1537">
            <v>429.6</v>
          </cell>
          <cell r="H1537">
            <v>429.6</v>
          </cell>
          <cell r="J1537">
            <v>-429.6</v>
          </cell>
          <cell r="K1537">
            <v>-429.6</v>
          </cell>
        </row>
        <row r="1538">
          <cell r="C1538" t="str">
            <v xml:space="preserve">        GST STOCK TRANSFER IN 5%                                                                            </v>
          </cell>
          <cell r="F1538">
            <v>737182.37</v>
          </cell>
          <cell r="H1538">
            <v>737182.37</v>
          </cell>
          <cell r="J1538">
            <v>-737182.37</v>
          </cell>
          <cell r="K1538">
            <v>-737182.37</v>
          </cell>
        </row>
        <row r="1539">
          <cell r="C1539" t="str">
            <v xml:space="preserve">    PURCHASE</v>
          </cell>
          <cell r="F1539">
            <v>102680068.48</v>
          </cell>
          <cell r="G1539">
            <v>3968890.92</v>
          </cell>
          <cell r="H1539">
            <v>98711177.560000002</v>
          </cell>
          <cell r="J1539">
            <v>-98711177.560000002</v>
          </cell>
          <cell r="K1539">
            <v>-98711177.560000002</v>
          </cell>
        </row>
        <row r="1540">
          <cell r="C1540" t="str">
            <v xml:space="preserve">        PURCHASE</v>
          </cell>
          <cell r="F1540">
            <v>102672568.48</v>
          </cell>
          <cell r="G1540">
            <v>3968890.92</v>
          </cell>
          <cell r="H1540">
            <v>98703677.560000002</v>
          </cell>
          <cell r="J1540">
            <v>-98703677.560000002</v>
          </cell>
          <cell r="K1540">
            <v>-98703677.560000002</v>
          </cell>
        </row>
        <row r="1541">
          <cell r="C1541" t="str">
            <v xml:space="preserve">            PURCHASE</v>
          </cell>
          <cell r="F1541">
            <v>102672568.48</v>
          </cell>
          <cell r="G1541">
            <v>3968890.92</v>
          </cell>
          <cell r="H1541">
            <v>98703677.560000002</v>
          </cell>
          <cell r="J1541">
            <v>-98703677.560000002</v>
          </cell>
          <cell r="K1541">
            <v>-98703677.560000002</v>
          </cell>
        </row>
        <row r="1542">
          <cell r="C1542" t="str">
            <v xml:space="preserve">                GST PURCHASE 12%                                                                                    </v>
          </cell>
          <cell r="F1542">
            <v>4343389.2699999996</v>
          </cell>
          <cell r="G1542">
            <v>255</v>
          </cell>
          <cell r="H1542">
            <v>4343134.2699999996</v>
          </cell>
          <cell r="J1542">
            <v>-4343134.2699999996</v>
          </cell>
          <cell r="K1542">
            <v>-4343134.2699999996</v>
          </cell>
        </row>
        <row r="1543">
          <cell r="C1543" t="str">
            <v xml:space="preserve">                GST PURCHASE 18%                                                                                    </v>
          </cell>
          <cell r="F1543">
            <v>3764384.84</v>
          </cell>
          <cell r="G1543">
            <v>10395</v>
          </cell>
          <cell r="H1543">
            <v>3753989.84</v>
          </cell>
          <cell r="J1543">
            <v>-3753989.84</v>
          </cell>
          <cell r="K1543">
            <v>-3753989.84</v>
          </cell>
        </row>
        <row r="1544">
          <cell r="C1544" t="str">
            <v xml:space="preserve">                GST PURCHASE 28%                                                                                    </v>
          </cell>
          <cell r="F1544">
            <v>172</v>
          </cell>
          <cell r="H1544">
            <v>172</v>
          </cell>
          <cell r="J1544">
            <v>-172</v>
          </cell>
          <cell r="K1544">
            <v>-172</v>
          </cell>
        </row>
        <row r="1545">
          <cell r="C1545" t="str">
            <v xml:space="preserve">                GST PURCHASE 5%                                                                                     </v>
          </cell>
          <cell r="F1545">
            <v>7880353.9299999997</v>
          </cell>
          <cell r="G1545">
            <v>2223575.1800000002</v>
          </cell>
          <cell r="H1545">
            <v>5656778.75</v>
          </cell>
          <cell r="J1545">
            <v>-5656778.75</v>
          </cell>
          <cell r="K1545">
            <v>-5656778.75</v>
          </cell>
        </row>
        <row r="1546">
          <cell r="C1546" t="str">
            <v xml:space="preserve">                GST PURCHASE TAXFREE                                                                                </v>
          </cell>
          <cell r="F1546">
            <v>21023</v>
          </cell>
          <cell r="H1546">
            <v>21023</v>
          </cell>
          <cell r="J1546">
            <v>-21023</v>
          </cell>
          <cell r="K1546">
            <v>-21023</v>
          </cell>
        </row>
        <row r="1547">
          <cell r="C1547" t="str">
            <v xml:space="preserve">                IGST PURCHASE 12%                                                                                   </v>
          </cell>
          <cell r="F1547">
            <v>11091571.640000001</v>
          </cell>
          <cell r="G1547">
            <v>102784.28</v>
          </cell>
          <cell r="H1547">
            <v>10988787.359999999</v>
          </cell>
          <cell r="J1547">
            <v>-10988787.359999999</v>
          </cell>
          <cell r="K1547">
            <v>-10988787.359999999</v>
          </cell>
        </row>
        <row r="1548">
          <cell r="C1548" t="str">
            <v xml:space="preserve">                IGST PURCHASE 18%                                                                                   </v>
          </cell>
          <cell r="F1548">
            <v>1306822.1399999999</v>
          </cell>
          <cell r="G1548">
            <v>7875.5</v>
          </cell>
          <cell r="H1548">
            <v>1298946.6399999999</v>
          </cell>
          <cell r="J1548">
            <v>-1298946.6399999999</v>
          </cell>
          <cell r="K1548">
            <v>-1298946.6399999999</v>
          </cell>
        </row>
        <row r="1549">
          <cell r="C1549" t="str">
            <v xml:space="preserve">                IGST PURCHASE 5%                                                                                    </v>
          </cell>
          <cell r="F1549">
            <v>73393361.659999996</v>
          </cell>
          <cell r="G1549">
            <v>1624005.96</v>
          </cell>
          <cell r="H1549">
            <v>71769355.700000003</v>
          </cell>
          <cell r="J1549">
            <v>-71769355.700000003</v>
          </cell>
          <cell r="K1549">
            <v>-71769355.700000003</v>
          </cell>
        </row>
        <row r="1550">
          <cell r="C1550" t="str">
            <v xml:space="preserve">                PURCHASE CST 5% A/C                                                                                 </v>
          </cell>
          <cell r="F1550">
            <v>3100</v>
          </cell>
          <cell r="H1550">
            <v>3100</v>
          </cell>
          <cell r="J1550">
            <v>-3100</v>
          </cell>
          <cell r="K1550">
            <v>-3100</v>
          </cell>
        </row>
        <row r="1551">
          <cell r="C1551" t="str">
            <v xml:space="preserve">                PURCHASE IMPORT A/C                                                                                 </v>
          </cell>
          <cell r="F1551">
            <v>863840</v>
          </cell>
          <cell r="H1551">
            <v>863840</v>
          </cell>
          <cell r="J1551">
            <v>-863840</v>
          </cell>
          <cell r="K1551">
            <v>-863840</v>
          </cell>
        </row>
        <row r="1552">
          <cell r="C1552" t="str">
            <v xml:space="preserve">                PURCHASE TAXFREE A/C                                                                                </v>
          </cell>
          <cell r="F1552">
            <v>4550</v>
          </cell>
          <cell r="H1552">
            <v>4550</v>
          </cell>
          <cell r="J1552">
            <v>-4550</v>
          </cell>
          <cell r="K1552">
            <v>-4550</v>
          </cell>
        </row>
        <row r="1553">
          <cell r="C1553" t="str">
            <v xml:space="preserve">        SAMPLE PURCHASE                                                                                     </v>
          </cell>
          <cell r="F1553">
            <v>7500</v>
          </cell>
          <cell r="H1553">
            <v>7500</v>
          </cell>
          <cell r="J1553">
            <v>-7500</v>
          </cell>
          <cell r="K1553">
            <v>-7500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"/>
    </sheetNames>
    <sheetDataSet>
      <sheetData sheetId="0" refreshError="1">
        <row r="4">
          <cell r="C4" t="str">
            <v>BRANCH CONTROL</v>
          </cell>
          <cell r="F4">
            <v>1574882.88</v>
          </cell>
          <cell r="G4">
            <v>1519240</v>
          </cell>
          <cell r="H4">
            <v>55642.879999999997</v>
          </cell>
          <cell r="J4">
            <v>-55642.879999999997</v>
          </cell>
          <cell r="K4">
            <v>-55642.879999999997</v>
          </cell>
        </row>
        <row r="5">
          <cell r="C5" t="str">
            <v xml:space="preserve">    EBO</v>
          </cell>
          <cell r="D5">
            <v>4840822.47</v>
          </cell>
          <cell r="F5">
            <v>1286793</v>
          </cell>
          <cell r="G5">
            <v>246687</v>
          </cell>
          <cell r="H5">
            <v>5880928.4699999997</v>
          </cell>
          <cell r="J5">
            <v>-5880928.4699999997</v>
          </cell>
          <cell r="K5">
            <v>-5880928.4699999997</v>
          </cell>
        </row>
        <row r="6">
          <cell r="C6" t="str">
            <v xml:space="preserve">        BRANCH TRANSFER - COSMOS MALL- SILLIGURI -SILIGURI</v>
          </cell>
          <cell r="D6">
            <v>3457382.28</v>
          </cell>
          <cell r="F6">
            <v>1286793</v>
          </cell>
          <cell r="G6">
            <v>246687</v>
          </cell>
          <cell r="H6">
            <v>4497488.28</v>
          </cell>
          <cell r="J6">
            <v>-4497488.28</v>
          </cell>
          <cell r="K6">
            <v>-4497488.28</v>
          </cell>
        </row>
        <row r="7">
          <cell r="C7" t="str">
            <v xml:space="preserve">        BRANCH TRANSFER - SEASON MALL- PUNE -PUNE</v>
          </cell>
          <cell r="D7">
            <v>1383440.19</v>
          </cell>
          <cell r="H7">
            <v>1383440.19</v>
          </cell>
          <cell r="J7">
            <v>-1383440.19</v>
          </cell>
          <cell r="K7">
            <v>-1383440.19</v>
          </cell>
        </row>
        <row r="8">
          <cell r="C8" t="str">
            <v xml:space="preserve">    HO</v>
          </cell>
          <cell r="E8">
            <v>4840822.47</v>
          </cell>
          <cell r="F8">
            <v>288089.88</v>
          </cell>
          <cell r="G8">
            <v>1272553</v>
          </cell>
          <cell r="I8">
            <v>5825285.5899999999</v>
          </cell>
          <cell r="J8">
            <v>0</v>
          </cell>
          <cell r="K8">
            <v>5825285.5899999999</v>
          </cell>
        </row>
        <row r="9">
          <cell r="C9" t="str">
            <v xml:space="preserve">        INLEATHER BATCH TG PALYA      -BANGALORE</v>
          </cell>
          <cell r="E9">
            <v>4840822.47</v>
          </cell>
          <cell r="F9">
            <v>288089.88</v>
          </cell>
          <cell r="G9">
            <v>1272553</v>
          </cell>
          <cell r="I9">
            <v>5825285.5899999999</v>
          </cell>
          <cell r="J9">
            <v>0</v>
          </cell>
          <cell r="K9">
            <v>5825285.5899999999</v>
          </cell>
        </row>
        <row r="10">
          <cell r="C10" t="str">
            <v>DIRECT EXPENSES</v>
          </cell>
          <cell r="F10">
            <v>157917400.16</v>
          </cell>
          <cell r="G10">
            <v>592279</v>
          </cell>
          <cell r="H10">
            <v>157325121.16</v>
          </cell>
          <cell r="J10">
            <v>-157325121.16</v>
          </cell>
          <cell r="K10">
            <v>-157325121.16</v>
          </cell>
        </row>
        <row r="11">
          <cell r="C11" t="str">
            <v xml:space="preserve">    CARRIAGE INWARDS</v>
          </cell>
          <cell r="F11">
            <v>1164879.75</v>
          </cell>
          <cell r="G11">
            <v>5123</v>
          </cell>
          <cell r="H11">
            <v>1159756.75</v>
          </cell>
          <cell r="J11">
            <v>-1159756.75</v>
          </cell>
          <cell r="K11">
            <v>-1159756.75</v>
          </cell>
        </row>
        <row r="12">
          <cell r="C12" t="str">
            <v xml:space="preserve">        CARRIAGE INWARD BILL                                                                                </v>
          </cell>
          <cell r="F12">
            <v>1163479.75</v>
          </cell>
          <cell r="G12">
            <v>4973</v>
          </cell>
          <cell r="H12">
            <v>1158506.75</v>
          </cell>
          <cell r="J12">
            <v>-1158506.75</v>
          </cell>
          <cell r="K12">
            <v>-1158506.75</v>
          </cell>
        </row>
        <row r="13">
          <cell r="C13" t="str">
            <v xml:space="preserve">        FREIGHT CHARGES                                                                                     </v>
          </cell>
          <cell r="F13">
            <v>1400</v>
          </cell>
          <cell r="G13">
            <v>150</v>
          </cell>
          <cell r="H13">
            <v>1250</v>
          </cell>
          <cell r="J13">
            <v>-1250</v>
          </cell>
          <cell r="K13">
            <v>-1250</v>
          </cell>
        </row>
        <row r="14">
          <cell r="C14" t="str">
            <v xml:space="preserve">    FIRST AID EXPENSES AS PER FACTORY ACTS</v>
          </cell>
          <cell r="F14">
            <v>98015</v>
          </cell>
          <cell r="H14">
            <v>98015</v>
          </cell>
          <cell r="J14">
            <v>-98015</v>
          </cell>
          <cell r="K14">
            <v>-98015</v>
          </cell>
        </row>
        <row r="15">
          <cell r="C15" t="str">
            <v xml:space="preserve">        FIRST AID EXPENSES AS  PER FACTORY ACT                                                              </v>
          </cell>
          <cell r="F15">
            <v>98015</v>
          </cell>
          <cell r="H15">
            <v>98015</v>
          </cell>
          <cell r="J15">
            <v>-98015</v>
          </cell>
          <cell r="K15">
            <v>-98015</v>
          </cell>
        </row>
        <row r="16">
          <cell r="C16" t="str">
            <v xml:space="preserve">    JOB WORK CHARGE</v>
          </cell>
          <cell r="F16">
            <v>7852146.0999999996</v>
          </cell>
          <cell r="G16">
            <v>100664</v>
          </cell>
          <cell r="H16">
            <v>7751482.0999999996</v>
          </cell>
          <cell r="J16">
            <v>-7751482.0999999996</v>
          </cell>
          <cell r="K16">
            <v>-7751482.0999999996</v>
          </cell>
        </row>
        <row r="17">
          <cell r="C17" t="str">
            <v xml:space="preserve">        JOB WORK PURCHASE-DARNING                                                                           </v>
          </cell>
          <cell r="F17">
            <v>7000</v>
          </cell>
          <cell r="H17">
            <v>7000</v>
          </cell>
          <cell r="J17">
            <v>-7000</v>
          </cell>
          <cell r="K17">
            <v>-7000</v>
          </cell>
        </row>
        <row r="18">
          <cell r="C18" t="str">
            <v xml:space="preserve">        JOB WORK PURCHASE-DYEING                                                                            </v>
          </cell>
          <cell r="F18">
            <v>45694</v>
          </cell>
          <cell r="H18">
            <v>45694</v>
          </cell>
          <cell r="J18">
            <v>-45694</v>
          </cell>
          <cell r="K18">
            <v>-45694</v>
          </cell>
        </row>
        <row r="19">
          <cell r="C19" t="str">
            <v xml:space="preserve">        JOB WORK PURCHASE-EMBROIDERY                                                                        </v>
          </cell>
          <cell r="F19">
            <v>293478.5</v>
          </cell>
          <cell r="H19">
            <v>293478.5</v>
          </cell>
          <cell r="J19">
            <v>-293478.5</v>
          </cell>
          <cell r="K19">
            <v>-293478.5</v>
          </cell>
        </row>
        <row r="20">
          <cell r="C20" t="str">
            <v xml:space="preserve">        JOB WORK PURCHASE-OTHERS                                                                            </v>
          </cell>
          <cell r="F20">
            <v>2392976.9</v>
          </cell>
          <cell r="H20">
            <v>2392976.9</v>
          </cell>
          <cell r="J20">
            <v>-2392976.9</v>
          </cell>
          <cell r="K20">
            <v>-2392976.9</v>
          </cell>
        </row>
        <row r="21">
          <cell r="C21" t="str">
            <v xml:space="preserve">        JOB WORK PURCHASE-PRINTING                                                                          </v>
          </cell>
          <cell r="F21">
            <v>149673</v>
          </cell>
          <cell r="H21">
            <v>149673</v>
          </cell>
          <cell r="J21">
            <v>-149673</v>
          </cell>
          <cell r="K21">
            <v>-149673</v>
          </cell>
        </row>
        <row r="22">
          <cell r="C22" t="str">
            <v xml:space="preserve">        JOB WORK PURCHASE-QUILTING                                                                          </v>
          </cell>
          <cell r="F22">
            <v>77311</v>
          </cell>
          <cell r="H22">
            <v>77311</v>
          </cell>
          <cell r="J22">
            <v>-77311</v>
          </cell>
          <cell r="K22">
            <v>-77311</v>
          </cell>
        </row>
        <row r="23">
          <cell r="C23" t="str">
            <v xml:space="preserve">        JOB WORK PURCHASE-STICHING                                                                          </v>
          </cell>
          <cell r="F23">
            <v>1353378</v>
          </cell>
          <cell r="H23">
            <v>1353378</v>
          </cell>
          <cell r="J23">
            <v>-1353378</v>
          </cell>
          <cell r="K23">
            <v>-1353378</v>
          </cell>
        </row>
        <row r="24">
          <cell r="C24" t="str">
            <v xml:space="preserve">        JOB WORK PURCHASE-WASHING GST@18%                                                                   </v>
          </cell>
          <cell r="F24">
            <v>15644</v>
          </cell>
          <cell r="H24">
            <v>15644</v>
          </cell>
          <cell r="J24">
            <v>-15644</v>
          </cell>
          <cell r="K24">
            <v>-15644</v>
          </cell>
        </row>
        <row r="25">
          <cell r="C25" t="str">
            <v xml:space="preserve">        JOB WORK PURCHASE-WASHING GST@5%                                                                    </v>
          </cell>
          <cell r="F25">
            <v>3516990.7</v>
          </cell>
          <cell r="G25">
            <v>100664</v>
          </cell>
          <cell r="H25">
            <v>3416326.7</v>
          </cell>
          <cell r="J25">
            <v>-3416326.7</v>
          </cell>
          <cell r="K25">
            <v>-3416326.7</v>
          </cell>
        </row>
        <row r="26">
          <cell r="C26" t="str">
            <v xml:space="preserve">    MANUFACTURING EXPENSE</v>
          </cell>
          <cell r="F26">
            <v>364672.19</v>
          </cell>
          <cell r="H26">
            <v>364672.19</v>
          </cell>
          <cell r="J26">
            <v>-364672.19</v>
          </cell>
          <cell r="K26">
            <v>-364672.19</v>
          </cell>
        </row>
        <row r="27">
          <cell r="C27" t="str">
            <v xml:space="preserve">        LAB TEST CHARGES                                                                                    </v>
          </cell>
          <cell r="F27">
            <v>364672.19</v>
          </cell>
          <cell r="H27">
            <v>364672.19</v>
          </cell>
          <cell r="J27">
            <v>-364672.19</v>
          </cell>
          <cell r="K27">
            <v>-364672.19</v>
          </cell>
        </row>
        <row r="28">
          <cell r="C28" t="str">
            <v xml:space="preserve">    POWER &amp; FULES</v>
          </cell>
          <cell r="F28">
            <v>4100839</v>
          </cell>
          <cell r="G28">
            <v>441742</v>
          </cell>
          <cell r="H28">
            <v>3659097</v>
          </cell>
          <cell r="J28">
            <v>-3659097</v>
          </cell>
          <cell r="K28">
            <v>-3659097</v>
          </cell>
        </row>
        <row r="29">
          <cell r="C29" t="str">
            <v xml:space="preserve">        DIESEL AND OIL FOR GENERATOR                                                                        </v>
          </cell>
          <cell r="F29">
            <v>347449</v>
          </cell>
          <cell r="H29">
            <v>347449</v>
          </cell>
          <cell r="J29">
            <v>-347449</v>
          </cell>
          <cell r="K29">
            <v>-347449</v>
          </cell>
        </row>
        <row r="30">
          <cell r="C30" t="str">
            <v xml:space="preserve">        ELECTRICITY AND WATER CHARGES                                                                       </v>
          </cell>
          <cell r="F30">
            <v>3753390</v>
          </cell>
          <cell r="G30">
            <v>441742</v>
          </cell>
          <cell r="H30">
            <v>3311648</v>
          </cell>
          <cell r="J30">
            <v>-3311648</v>
          </cell>
          <cell r="K30">
            <v>-3311648</v>
          </cell>
        </row>
        <row r="31">
          <cell r="C31" t="str">
            <v xml:space="preserve">    RENT RATE &amp; TAX</v>
          </cell>
          <cell r="F31">
            <v>7953168</v>
          </cell>
          <cell r="H31">
            <v>7953168</v>
          </cell>
          <cell r="J31">
            <v>-7953168</v>
          </cell>
          <cell r="K31">
            <v>-7953168</v>
          </cell>
        </row>
        <row r="32">
          <cell r="C32" t="str">
            <v xml:space="preserve">        RENT FACTORY                                                                                        </v>
          </cell>
          <cell r="F32">
            <v>7953168</v>
          </cell>
          <cell r="H32">
            <v>7953168</v>
          </cell>
          <cell r="J32">
            <v>-7953168</v>
          </cell>
          <cell r="K32">
            <v>-7953168</v>
          </cell>
        </row>
        <row r="33">
          <cell r="C33" t="str">
            <v xml:space="preserve">    SIS SALES TRADING STOCKS</v>
          </cell>
          <cell r="F33">
            <v>63495464</v>
          </cell>
          <cell r="H33">
            <v>63495464</v>
          </cell>
          <cell r="J33">
            <v>-63495464</v>
          </cell>
          <cell r="K33">
            <v>-63495464</v>
          </cell>
        </row>
        <row r="34">
          <cell r="C34" t="str">
            <v xml:space="preserve">        SIS SALES TRADING STOCK</v>
          </cell>
          <cell r="F34">
            <v>63495464</v>
          </cell>
          <cell r="H34">
            <v>63495464</v>
          </cell>
          <cell r="J34">
            <v>-63495464</v>
          </cell>
          <cell r="K34">
            <v>-63495464</v>
          </cell>
        </row>
        <row r="35">
          <cell r="C35" t="str">
            <v xml:space="preserve">            SOR STOCK WITH LFS &amp; SIS                                                                            </v>
          </cell>
          <cell r="F35">
            <v>63495464</v>
          </cell>
          <cell r="H35">
            <v>63495464</v>
          </cell>
          <cell r="J35">
            <v>-63495464</v>
          </cell>
          <cell r="K35">
            <v>-63495464</v>
          </cell>
        </row>
        <row r="36">
          <cell r="C36" t="str">
            <v xml:space="preserve">    WAGES AND SALARY</v>
          </cell>
          <cell r="F36">
            <v>65486538.25</v>
          </cell>
          <cell r="G36">
            <v>44750</v>
          </cell>
          <cell r="H36">
            <v>65441788.25</v>
          </cell>
          <cell r="J36">
            <v>-65441788.25</v>
          </cell>
          <cell r="K36">
            <v>-65441788.25</v>
          </cell>
        </row>
        <row r="37">
          <cell r="C37" t="str">
            <v xml:space="preserve">        BONUS FOR WORKERS                                                                                   </v>
          </cell>
          <cell r="F37">
            <v>2404117</v>
          </cell>
          <cell r="H37">
            <v>2404117</v>
          </cell>
          <cell r="J37">
            <v>-2404117</v>
          </cell>
          <cell r="K37">
            <v>-2404117</v>
          </cell>
        </row>
        <row r="38">
          <cell r="C38" t="str">
            <v xml:space="preserve">        ESI EMPLOYER CONTRIBUTION                                                                           </v>
          </cell>
          <cell r="F38">
            <v>1478760.25</v>
          </cell>
          <cell r="H38">
            <v>1478760.25</v>
          </cell>
          <cell r="J38">
            <v>-1478760.25</v>
          </cell>
          <cell r="K38">
            <v>-1478760.25</v>
          </cell>
        </row>
        <row r="39">
          <cell r="C39" t="str">
            <v xml:space="preserve">        LEAVE ENCASHMENT ( WORKERS)                                                                         </v>
          </cell>
          <cell r="F39">
            <v>1914472</v>
          </cell>
          <cell r="G39">
            <v>44750</v>
          </cell>
          <cell r="H39">
            <v>1869722</v>
          </cell>
          <cell r="J39">
            <v>-1869722</v>
          </cell>
          <cell r="K39">
            <v>-1869722</v>
          </cell>
        </row>
        <row r="40">
          <cell r="C40" t="str">
            <v xml:space="preserve">        OVER TIME WAGES                                                                                     </v>
          </cell>
          <cell r="F40">
            <v>243592</v>
          </cell>
          <cell r="H40">
            <v>243592</v>
          </cell>
          <cell r="J40">
            <v>-243592</v>
          </cell>
          <cell r="K40">
            <v>-243592</v>
          </cell>
        </row>
        <row r="41">
          <cell r="C41" t="str">
            <v xml:space="preserve">        PF ADMIN CHARGES                                                                                    </v>
          </cell>
          <cell r="F41">
            <v>247211</v>
          </cell>
          <cell r="H41">
            <v>247211</v>
          </cell>
          <cell r="J41">
            <v>-247211</v>
          </cell>
          <cell r="K41">
            <v>-247211</v>
          </cell>
        </row>
        <row r="42">
          <cell r="C42" t="str">
            <v xml:space="preserve">        PF EMPLOYER  CONTRIBUTION                                                                           </v>
          </cell>
          <cell r="F42">
            <v>5895893</v>
          </cell>
          <cell r="H42">
            <v>5895893</v>
          </cell>
          <cell r="J42">
            <v>-5895893</v>
          </cell>
          <cell r="K42">
            <v>-5895893</v>
          </cell>
        </row>
        <row r="43">
          <cell r="C43" t="str">
            <v xml:space="preserve">        PIECE RATE WORK CHARGES                                                                             </v>
          </cell>
          <cell r="F43">
            <v>3842852</v>
          </cell>
          <cell r="H43">
            <v>3842852</v>
          </cell>
          <cell r="J43">
            <v>-3842852</v>
          </cell>
          <cell r="K43">
            <v>-3842852</v>
          </cell>
        </row>
        <row r="44">
          <cell r="C44" t="str">
            <v xml:space="preserve">        SECURITY EXPENSES ( FACTORY)                                                                        </v>
          </cell>
          <cell r="F44">
            <v>1903884</v>
          </cell>
          <cell r="H44">
            <v>1903884</v>
          </cell>
          <cell r="J44">
            <v>-1903884</v>
          </cell>
          <cell r="K44">
            <v>-1903884</v>
          </cell>
        </row>
        <row r="45">
          <cell r="C45" t="str">
            <v xml:space="preserve">        WAGES                                                                                               </v>
          </cell>
          <cell r="F45">
            <v>47555757</v>
          </cell>
          <cell r="H45">
            <v>47555757</v>
          </cell>
          <cell r="J45">
            <v>-47555757</v>
          </cell>
          <cell r="K45">
            <v>-47555757</v>
          </cell>
        </row>
        <row r="46">
          <cell r="C46" t="str">
            <v xml:space="preserve">    STOCK AT BANGALORE GODOWN (TRADING )                                                                </v>
          </cell>
          <cell r="F46">
            <v>7401677.8700000001</v>
          </cell>
          <cell r="H46">
            <v>7401677.8700000001</v>
          </cell>
          <cell r="J46">
            <v>-7401677.8700000001</v>
          </cell>
          <cell r="K46">
            <v>-7401677.8700000001</v>
          </cell>
        </row>
        <row r="47">
          <cell r="C47" t="str">
            <v>OPENING STOCK</v>
          </cell>
          <cell r="D47">
            <v>224680034.13999999</v>
          </cell>
          <cell r="H47">
            <v>224680034.13999999</v>
          </cell>
          <cell r="J47">
            <v>-224680034.13999999</v>
          </cell>
          <cell r="K47">
            <v>-224680034.13999999</v>
          </cell>
        </row>
        <row r="48">
          <cell r="C48" t="str">
            <v xml:space="preserve">    OPENING STOCK AS 0104                                                                               </v>
          </cell>
          <cell r="D48">
            <v>205061056.19999999</v>
          </cell>
          <cell r="H48">
            <v>205061056.19999999</v>
          </cell>
          <cell r="J48">
            <v>-205061056.19999999</v>
          </cell>
          <cell r="K48">
            <v>-205061056.19999999</v>
          </cell>
        </row>
        <row r="49">
          <cell r="C49" t="str">
            <v xml:space="preserve">    WIP STOCK                                                                                           </v>
          </cell>
          <cell r="D49">
            <v>19618977.940000001</v>
          </cell>
          <cell r="H49">
            <v>19618977.940000001</v>
          </cell>
          <cell r="J49">
            <v>-19618977.940000001</v>
          </cell>
          <cell r="K49">
            <v>-19618977.940000001</v>
          </cell>
        </row>
        <row r="50">
          <cell r="C50" t="str">
            <v>SALES</v>
          </cell>
          <cell r="F50">
            <v>35972067.170000002</v>
          </cell>
          <cell r="G50">
            <v>421149078.05000001</v>
          </cell>
          <cell r="I50">
            <v>385177010.88</v>
          </cell>
          <cell r="J50">
            <v>0</v>
          </cell>
          <cell r="K50">
            <v>385177010.88</v>
          </cell>
        </row>
        <row r="51">
          <cell r="C51" t="str">
            <v xml:space="preserve">    BRANCH STOCK TRANSFER</v>
          </cell>
          <cell r="F51">
            <v>231236.63</v>
          </cell>
          <cell r="G51">
            <v>965246.66</v>
          </cell>
          <cell r="I51">
            <v>734010.03</v>
          </cell>
          <cell r="J51">
            <v>0</v>
          </cell>
          <cell r="K51">
            <v>734010.03</v>
          </cell>
        </row>
        <row r="52">
          <cell r="C52" t="str">
            <v xml:space="preserve">        GST STOCK TRANSFER OUT 12%                                                                          </v>
          </cell>
          <cell r="F52">
            <v>55557.48</v>
          </cell>
          <cell r="G52">
            <v>186101.39</v>
          </cell>
          <cell r="I52">
            <v>130543.91</v>
          </cell>
          <cell r="J52">
            <v>0</v>
          </cell>
          <cell r="K52">
            <v>130543.91</v>
          </cell>
        </row>
        <row r="53">
          <cell r="C53" t="str">
            <v xml:space="preserve">        GST STOCK TRANSFER OUT 18%                                                                          </v>
          </cell>
          <cell r="G53">
            <v>529.6</v>
          </cell>
          <cell r="I53">
            <v>529.6</v>
          </cell>
          <cell r="J53">
            <v>0</v>
          </cell>
          <cell r="K53">
            <v>529.6</v>
          </cell>
        </row>
        <row r="54">
          <cell r="C54" t="str">
            <v xml:space="preserve">        GST STOCK TRANSFER OUT 5%                                                                           </v>
          </cell>
          <cell r="F54">
            <v>175679.15</v>
          </cell>
          <cell r="G54">
            <v>778615.67</v>
          </cell>
          <cell r="I54">
            <v>602936.52</v>
          </cell>
          <cell r="J54">
            <v>0</v>
          </cell>
          <cell r="K54">
            <v>602936.52</v>
          </cell>
        </row>
        <row r="55">
          <cell r="C55" t="str">
            <v xml:space="preserve">    EXPORT SALE</v>
          </cell>
          <cell r="G55">
            <v>1571972</v>
          </cell>
          <cell r="I55">
            <v>1571972</v>
          </cell>
          <cell r="J55">
            <v>0</v>
          </cell>
          <cell r="K55">
            <v>1571972</v>
          </cell>
        </row>
        <row r="56">
          <cell r="C56" t="str">
            <v xml:space="preserve">        SALES EXPORT A/C                                                                                    </v>
          </cell>
          <cell r="G56">
            <v>1571972</v>
          </cell>
          <cell r="I56">
            <v>1571972</v>
          </cell>
          <cell r="J56">
            <v>0</v>
          </cell>
          <cell r="K56">
            <v>1571972</v>
          </cell>
        </row>
        <row r="57">
          <cell r="C57" t="str">
            <v xml:space="preserve">    SALE</v>
          </cell>
          <cell r="F57">
            <v>35711342.390000001</v>
          </cell>
          <cell r="G57">
            <v>328829407.38999999</v>
          </cell>
          <cell r="I57">
            <v>293118065</v>
          </cell>
          <cell r="J57">
            <v>0</v>
          </cell>
          <cell r="K57">
            <v>293118065</v>
          </cell>
        </row>
        <row r="58">
          <cell r="C58" t="str">
            <v xml:space="preserve">        GST SALE 12%                                                                                        </v>
          </cell>
          <cell r="F58">
            <v>4382753.1500000004</v>
          </cell>
          <cell r="G58">
            <v>23944752.82</v>
          </cell>
          <cell r="I58">
            <v>19561999.670000002</v>
          </cell>
          <cell r="J58">
            <v>0</v>
          </cell>
          <cell r="K58">
            <v>19561999.670000002</v>
          </cell>
        </row>
        <row r="59">
          <cell r="C59" t="str">
            <v xml:space="preserve">        GST SALE 18%                                                                                        </v>
          </cell>
          <cell r="G59">
            <v>38453.15</v>
          </cell>
          <cell r="I59">
            <v>38453.15</v>
          </cell>
          <cell r="J59">
            <v>0</v>
          </cell>
          <cell r="K59">
            <v>38453.15</v>
          </cell>
        </row>
        <row r="60">
          <cell r="C60" t="str">
            <v xml:space="preserve">        GST SALE 5%                                                                                         </v>
          </cell>
          <cell r="F60">
            <v>3112042.79</v>
          </cell>
          <cell r="G60">
            <v>37747508.600000001</v>
          </cell>
          <cell r="I60">
            <v>34635465.810000002</v>
          </cell>
          <cell r="J60">
            <v>0</v>
          </cell>
          <cell r="K60">
            <v>34635465.810000002</v>
          </cell>
        </row>
        <row r="61">
          <cell r="C61" t="str">
            <v xml:space="preserve">        IGST SALE 12%</v>
          </cell>
          <cell r="F61">
            <v>16713445.67</v>
          </cell>
          <cell r="G61">
            <v>154481370.49000001</v>
          </cell>
          <cell r="I61">
            <v>137767924.81999999</v>
          </cell>
          <cell r="J61">
            <v>0</v>
          </cell>
          <cell r="K61">
            <v>137767924.81999999</v>
          </cell>
        </row>
        <row r="62">
          <cell r="C62" t="str">
            <v xml:space="preserve">        IGST SALE 18%                                                                                       </v>
          </cell>
          <cell r="F62">
            <v>155980</v>
          </cell>
          <cell r="G62">
            <v>248435.1</v>
          </cell>
          <cell r="I62">
            <v>92455.1</v>
          </cell>
          <cell r="J62">
            <v>0</v>
          </cell>
          <cell r="K62">
            <v>92455.1</v>
          </cell>
        </row>
        <row r="63">
          <cell r="C63" t="str">
            <v xml:space="preserve">        IGST SALE 5%</v>
          </cell>
          <cell r="F63">
            <v>11347120.779999999</v>
          </cell>
          <cell r="G63">
            <v>112368887.23</v>
          </cell>
          <cell r="I63">
            <v>101021766.45</v>
          </cell>
          <cell r="J63">
            <v>0</v>
          </cell>
          <cell r="K63">
            <v>101021766.45</v>
          </cell>
        </row>
        <row r="64">
          <cell r="C64" t="str">
            <v xml:space="preserve">    SHORTAGE RECIEVED</v>
          </cell>
          <cell r="F64">
            <v>29488.15</v>
          </cell>
          <cell r="H64">
            <v>29488.15</v>
          </cell>
          <cell r="J64">
            <v>-29488.15</v>
          </cell>
          <cell r="K64">
            <v>-29488.15</v>
          </cell>
        </row>
        <row r="65">
          <cell r="C65" t="str">
            <v xml:space="preserve">        SHORTAGE RECEIVED                                                                                   </v>
          </cell>
          <cell r="F65">
            <v>29488.15</v>
          </cell>
          <cell r="H65">
            <v>29488.15</v>
          </cell>
          <cell r="J65">
            <v>-29488.15</v>
          </cell>
          <cell r="K65">
            <v>-29488.15</v>
          </cell>
        </row>
        <row r="66">
          <cell r="C66" t="str">
            <v xml:space="preserve">    SOR SALE</v>
          </cell>
          <cell r="G66">
            <v>89782452</v>
          </cell>
          <cell r="I66">
            <v>89782452</v>
          </cell>
          <cell r="J66">
            <v>0</v>
          </cell>
          <cell r="K66">
            <v>89782452</v>
          </cell>
        </row>
        <row r="67">
          <cell r="C67" t="str">
            <v xml:space="preserve">        SALES LFS CONSOLIDATED                                                                              </v>
          </cell>
          <cell r="G67">
            <v>89782452</v>
          </cell>
          <cell r="I67">
            <v>89782452</v>
          </cell>
          <cell r="J67">
            <v>0</v>
          </cell>
          <cell r="K67">
            <v>89782452</v>
          </cell>
        </row>
        <row r="68">
          <cell r="C68" t="str">
            <v>CURRENT ASSETS</v>
          </cell>
          <cell r="D68">
            <v>170697876.56</v>
          </cell>
          <cell r="F68">
            <v>498349978.63</v>
          </cell>
          <cell r="G68">
            <v>465533170.5</v>
          </cell>
          <cell r="H68">
            <v>203514684.69</v>
          </cell>
          <cell r="J68">
            <v>-203514684.69</v>
          </cell>
          <cell r="K68">
            <v>-203514684.69</v>
          </cell>
        </row>
        <row r="69">
          <cell r="C69" t="str">
            <v xml:space="preserve">    BANK ACCOUNTS</v>
          </cell>
          <cell r="D69">
            <v>247966.28</v>
          </cell>
          <cell r="F69">
            <v>38044647.25</v>
          </cell>
          <cell r="G69">
            <v>38335063.829999998</v>
          </cell>
          <cell r="I69">
            <v>42450.3</v>
          </cell>
          <cell r="J69">
            <v>0</v>
          </cell>
          <cell r="K69">
            <v>42450.3</v>
          </cell>
        </row>
        <row r="70">
          <cell r="C70" t="str">
            <v xml:space="preserve">        CURRENT A/C</v>
          </cell>
          <cell r="D70">
            <v>177887.28</v>
          </cell>
          <cell r="F70">
            <v>36716129.25</v>
          </cell>
          <cell r="G70">
            <v>36907287.829999998</v>
          </cell>
          <cell r="I70">
            <v>13271.3</v>
          </cell>
          <cell r="J70">
            <v>0</v>
          </cell>
          <cell r="K70">
            <v>13271.3</v>
          </cell>
        </row>
        <row r="71">
          <cell r="C71" t="str">
            <v xml:space="preserve">            CANARA BANK - AVENUE ROAD BANGALORE BRANCH A/C 0402261030026                                        </v>
          </cell>
          <cell r="D71">
            <v>122448.08</v>
          </cell>
          <cell r="F71">
            <v>35857811.740000002</v>
          </cell>
          <cell r="G71">
            <v>35968735.310000002</v>
          </cell>
          <cell r="H71">
            <v>11524.51</v>
          </cell>
          <cell r="J71">
            <v>-11524.51</v>
          </cell>
          <cell r="K71">
            <v>-11524.51</v>
          </cell>
        </row>
        <row r="72">
          <cell r="C72" t="str">
            <v xml:space="preserve">            CANARA BANK - TUMKUR BRANCH - A/C NO.0522201001733                                                  </v>
          </cell>
          <cell r="D72">
            <v>47340.4</v>
          </cell>
          <cell r="G72">
            <v>90534.399999999994</v>
          </cell>
          <cell r="I72">
            <v>43194</v>
          </cell>
          <cell r="J72">
            <v>0</v>
          </cell>
          <cell r="K72">
            <v>43194</v>
          </cell>
        </row>
        <row r="73">
          <cell r="C73" t="str">
            <v xml:space="preserve">            HDFC BANK - A/C NO. 00412000022731                                                                  </v>
          </cell>
          <cell r="D73">
            <v>5167.3500000000004</v>
          </cell>
          <cell r="F73">
            <v>398497.97</v>
          </cell>
          <cell r="G73">
            <v>400600.68</v>
          </cell>
          <cell r="H73">
            <v>3064.64</v>
          </cell>
          <cell r="J73">
            <v>-3064.64</v>
          </cell>
          <cell r="K73">
            <v>-3064.64</v>
          </cell>
        </row>
        <row r="74">
          <cell r="C74" t="str">
            <v xml:space="preserve">            HDFC BANK - A/C NO. 00412320001421                                                                  </v>
          </cell>
          <cell r="D74">
            <v>2159</v>
          </cell>
          <cell r="F74">
            <v>459819.54</v>
          </cell>
          <cell r="G74">
            <v>447417.44</v>
          </cell>
          <cell r="H74">
            <v>14561.1</v>
          </cell>
          <cell r="J74">
            <v>-14561.1</v>
          </cell>
          <cell r="K74">
            <v>-14561.1</v>
          </cell>
        </row>
        <row r="75">
          <cell r="C75" t="str">
            <v xml:space="preserve">            SBI A/C  NO. 31327489024                                                                            </v>
          </cell>
          <cell r="D75">
            <v>772.45</v>
          </cell>
          <cell r="H75">
            <v>772.45</v>
          </cell>
          <cell r="J75">
            <v>-772.45</v>
          </cell>
          <cell r="K75">
            <v>-772.45</v>
          </cell>
        </row>
        <row r="76">
          <cell r="C76" t="str">
            <v xml:space="preserve">        GRATUITY A/C</v>
          </cell>
          <cell r="D76">
            <v>70079</v>
          </cell>
          <cell r="F76">
            <v>1328518</v>
          </cell>
          <cell r="G76">
            <v>1427776</v>
          </cell>
          <cell r="I76">
            <v>29179</v>
          </cell>
          <cell r="J76">
            <v>0</v>
          </cell>
          <cell r="K76">
            <v>29179</v>
          </cell>
        </row>
        <row r="77">
          <cell r="C77" t="str">
            <v xml:space="preserve">            GRATUITY A/C - NO.0402101066296                                                                     </v>
          </cell>
          <cell r="D77">
            <v>70079</v>
          </cell>
          <cell r="F77">
            <v>1328518</v>
          </cell>
          <cell r="G77">
            <v>1427776</v>
          </cell>
          <cell r="I77">
            <v>29179</v>
          </cell>
          <cell r="J77">
            <v>0</v>
          </cell>
          <cell r="K77">
            <v>29179</v>
          </cell>
        </row>
        <row r="78">
          <cell r="C78" t="str">
            <v xml:space="preserve">    CASH</v>
          </cell>
          <cell r="D78">
            <v>205533.01</v>
          </cell>
          <cell r="F78">
            <v>1985674.4</v>
          </cell>
          <cell r="G78">
            <v>2325205</v>
          </cell>
          <cell r="I78">
            <v>133997.59</v>
          </cell>
          <cell r="J78">
            <v>0</v>
          </cell>
          <cell r="K78">
            <v>133997.59</v>
          </cell>
        </row>
        <row r="79">
          <cell r="C79" t="str">
            <v xml:space="preserve">        CASH IN HAND</v>
          </cell>
          <cell r="D79">
            <v>205533.01</v>
          </cell>
          <cell r="F79">
            <v>1985674.4</v>
          </cell>
          <cell r="G79">
            <v>2325205</v>
          </cell>
          <cell r="I79">
            <v>133997.59</v>
          </cell>
          <cell r="J79">
            <v>0</v>
          </cell>
          <cell r="K79">
            <v>133997.59</v>
          </cell>
        </row>
        <row r="80">
          <cell r="C80" t="str">
            <v xml:space="preserve">            CASH IN HAND                                                                                        </v>
          </cell>
          <cell r="D80">
            <v>203635.01</v>
          </cell>
          <cell r="F80">
            <v>1809674.4</v>
          </cell>
          <cell r="G80">
            <v>2147275</v>
          </cell>
          <cell r="I80">
            <v>133965.59</v>
          </cell>
          <cell r="J80">
            <v>0</v>
          </cell>
          <cell r="K80">
            <v>133965.59</v>
          </cell>
        </row>
        <row r="81">
          <cell r="C81" t="str">
            <v xml:space="preserve">            CASH IN HAND (TUMKUR)                                                                               </v>
          </cell>
          <cell r="D81">
            <v>1898</v>
          </cell>
          <cell r="F81">
            <v>176000</v>
          </cell>
          <cell r="G81">
            <v>177930</v>
          </cell>
          <cell r="I81">
            <v>32</v>
          </cell>
          <cell r="J81">
            <v>0</v>
          </cell>
          <cell r="K81">
            <v>32</v>
          </cell>
        </row>
        <row r="82">
          <cell r="C82" t="str">
            <v xml:space="preserve">        CASH IN IOU</v>
          </cell>
          <cell r="J82">
            <v>0</v>
          </cell>
          <cell r="K82">
            <v>0</v>
          </cell>
        </row>
        <row r="83">
          <cell r="C83" t="str">
            <v xml:space="preserve">    CLOSING STOCK</v>
          </cell>
          <cell r="D83">
            <v>41402.589999999997</v>
          </cell>
          <cell r="G83">
            <v>41402.589999999997</v>
          </cell>
          <cell r="J83">
            <v>0</v>
          </cell>
          <cell r="K83">
            <v>0</v>
          </cell>
        </row>
        <row r="84">
          <cell r="C84" t="str">
            <v xml:space="preserve">        STOCK IN TRANSIT                                                                                    </v>
          </cell>
          <cell r="D84">
            <v>41402.589999999997</v>
          </cell>
          <cell r="G84">
            <v>41402.589999999997</v>
          </cell>
          <cell r="J84">
            <v>0</v>
          </cell>
          <cell r="K84">
            <v>0</v>
          </cell>
        </row>
        <row r="85">
          <cell r="C85" t="str">
            <v xml:space="preserve">    DEPOSITS (ASSETS)</v>
          </cell>
          <cell r="D85">
            <v>15520776.5</v>
          </cell>
          <cell r="F85">
            <v>1413531</v>
          </cell>
          <cell r="G85">
            <v>601400</v>
          </cell>
          <cell r="H85">
            <v>16332907.5</v>
          </cell>
          <cell r="J85">
            <v>-16332907.5</v>
          </cell>
          <cell r="K85">
            <v>-16332907.5</v>
          </cell>
        </row>
        <row r="86">
          <cell r="C86" t="str">
            <v xml:space="preserve">        DEPOSITS (ASSETS)</v>
          </cell>
          <cell r="D86">
            <v>15520776.5</v>
          </cell>
          <cell r="F86">
            <v>1413531</v>
          </cell>
          <cell r="G86">
            <v>101400</v>
          </cell>
          <cell r="H86">
            <v>16832907.5</v>
          </cell>
          <cell r="J86">
            <v>-16832907.5</v>
          </cell>
          <cell r="K86">
            <v>-16832907.5</v>
          </cell>
        </row>
        <row r="87">
          <cell r="C87" t="str">
            <v xml:space="preserve">            BRAND FACTORY - SECURITY DEPOSIT - ABIDS - ATRIA MALL                                               </v>
          </cell>
          <cell r="D87">
            <v>50301</v>
          </cell>
          <cell r="H87">
            <v>50301</v>
          </cell>
          <cell r="J87">
            <v>-50301</v>
          </cell>
          <cell r="K87">
            <v>-50301</v>
          </cell>
        </row>
        <row r="88">
          <cell r="C88" t="str">
            <v xml:space="preserve">            BRAND FACTORY - SECURITY DEPOSIT - AHMEDABAD - CITY GOLD MALL                                       </v>
          </cell>
          <cell r="D88">
            <v>80190</v>
          </cell>
          <cell r="H88">
            <v>80190</v>
          </cell>
          <cell r="J88">
            <v>-80190</v>
          </cell>
          <cell r="K88">
            <v>-80190</v>
          </cell>
        </row>
        <row r="89">
          <cell r="C89" t="str">
            <v xml:space="preserve">            BRAND FACTORY - SECURITY DEPOSIT - ALLAHABAD - GALAXY PARK                                          </v>
          </cell>
          <cell r="D89">
            <v>44714</v>
          </cell>
          <cell r="H89">
            <v>44714</v>
          </cell>
          <cell r="J89">
            <v>-44714</v>
          </cell>
          <cell r="K89">
            <v>-44714</v>
          </cell>
        </row>
        <row r="90">
          <cell r="C90" t="str">
            <v xml:space="preserve">            BRAND FACTORY - SECURITY DEPOSIT - ASANSOL - SENTRUM MALL                                           </v>
          </cell>
          <cell r="D90">
            <v>109350</v>
          </cell>
          <cell r="H90">
            <v>109350</v>
          </cell>
          <cell r="J90">
            <v>-109350</v>
          </cell>
          <cell r="K90">
            <v>-109350</v>
          </cell>
        </row>
        <row r="91">
          <cell r="C91" t="str">
            <v xml:space="preserve">            BRAND FACTORY - SECURITY DEPOSIT - BANGALORE - KANAKPURA ROAD                                       </v>
          </cell>
          <cell r="D91">
            <v>109350</v>
          </cell>
          <cell r="H91">
            <v>109350</v>
          </cell>
          <cell r="J91">
            <v>-109350</v>
          </cell>
          <cell r="K91">
            <v>-109350</v>
          </cell>
        </row>
        <row r="92">
          <cell r="C92" t="str">
            <v xml:space="preserve">            BRAND FACTORY - SECURITY DEPOSIT - BANGALORE - MARATHAHALLI                                         </v>
          </cell>
          <cell r="D92">
            <v>111780</v>
          </cell>
          <cell r="H92">
            <v>111780</v>
          </cell>
          <cell r="J92">
            <v>-111780</v>
          </cell>
          <cell r="K92">
            <v>-111780</v>
          </cell>
        </row>
        <row r="93">
          <cell r="C93" t="str">
            <v xml:space="preserve">            BRAND FACTORY - SECURITY DEPOSIT - BANGALORE - SARJAPUR ROAD                                        </v>
          </cell>
          <cell r="D93">
            <v>95256</v>
          </cell>
          <cell r="H93">
            <v>95256</v>
          </cell>
          <cell r="J93">
            <v>-95256</v>
          </cell>
          <cell r="K93">
            <v>-95256</v>
          </cell>
        </row>
        <row r="94">
          <cell r="C94" t="str">
            <v xml:space="preserve">            BRAND FACTORY - SECURITY DEPOSIT - CHENNAI - PALLIKARANAI                                           </v>
          </cell>
          <cell r="D94">
            <v>52974</v>
          </cell>
          <cell r="H94">
            <v>52974</v>
          </cell>
          <cell r="J94">
            <v>-52974</v>
          </cell>
          <cell r="K94">
            <v>-52974</v>
          </cell>
        </row>
        <row r="95">
          <cell r="C95" t="str">
            <v xml:space="preserve">            BRAND FACTORY - SECURITY DEPOSIT - DEHRADUN - DARSHANI TOWERS                                       </v>
          </cell>
          <cell r="D95">
            <v>54675</v>
          </cell>
          <cell r="H95">
            <v>54675</v>
          </cell>
          <cell r="J95">
            <v>-54675</v>
          </cell>
          <cell r="K95">
            <v>-54675</v>
          </cell>
        </row>
        <row r="96">
          <cell r="C96" t="str">
            <v xml:space="preserve">            BRAND FACTORY - SECURITY DEPOSIT - GHAZIABAD - JAIPURIA SUNRISE                                     </v>
          </cell>
          <cell r="D96">
            <v>40000</v>
          </cell>
          <cell r="H96">
            <v>40000</v>
          </cell>
          <cell r="J96">
            <v>-40000</v>
          </cell>
          <cell r="K96">
            <v>-40000</v>
          </cell>
        </row>
        <row r="97">
          <cell r="C97" t="str">
            <v xml:space="preserve">            BRAND FACTORY - SECURITY DEPOSIT - GHAZIABAD - PACIFIC MALL -SAHI                                   </v>
          </cell>
          <cell r="D97">
            <v>40000</v>
          </cell>
          <cell r="H97">
            <v>40000</v>
          </cell>
          <cell r="J97">
            <v>-40000</v>
          </cell>
          <cell r="K97">
            <v>-40000</v>
          </cell>
        </row>
        <row r="98">
          <cell r="C98" t="str">
            <v xml:space="preserve">            BRAND FACTORY - SECURITY DEPOSIT - GUWHATI - PRITHVI PLANET                                         </v>
          </cell>
          <cell r="D98">
            <v>65610</v>
          </cell>
          <cell r="H98">
            <v>65610</v>
          </cell>
          <cell r="J98">
            <v>-65610</v>
          </cell>
          <cell r="K98">
            <v>-65610</v>
          </cell>
        </row>
        <row r="99">
          <cell r="C99" t="str">
            <v xml:space="preserve">            BRAND FACTORY - SECURITY DEPOSIT - HYDERABAD - DILSUKH NAGAR                                        </v>
          </cell>
          <cell r="D99">
            <v>110079</v>
          </cell>
          <cell r="H99">
            <v>110079</v>
          </cell>
          <cell r="J99">
            <v>-110079</v>
          </cell>
          <cell r="K99">
            <v>-110079</v>
          </cell>
        </row>
        <row r="100">
          <cell r="C100" t="str">
            <v xml:space="preserve">            BRAND FACTORY - SECURITY DEPOSIT - INDORE BPK SQUARE                                                </v>
          </cell>
          <cell r="D100">
            <v>86994</v>
          </cell>
          <cell r="H100">
            <v>86994</v>
          </cell>
          <cell r="J100">
            <v>-86994</v>
          </cell>
          <cell r="K100">
            <v>-86994</v>
          </cell>
        </row>
        <row r="101">
          <cell r="C101" t="str">
            <v xml:space="preserve">            BRAND FACTORY - SECURITY DEPOSIT - JAIPUR -SUNNY TRADE CENTER                                       </v>
          </cell>
          <cell r="D101">
            <v>36450</v>
          </cell>
          <cell r="H101">
            <v>36450</v>
          </cell>
          <cell r="J101">
            <v>-36450</v>
          </cell>
          <cell r="K101">
            <v>-36450</v>
          </cell>
        </row>
        <row r="102">
          <cell r="C102" t="str">
            <v xml:space="preserve">            BRAND FACTORY - SECURITY DEPOSIT - JAMMU - PRITHVI PLANET                                           </v>
          </cell>
          <cell r="D102">
            <v>77760</v>
          </cell>
          <cell r="H102">
            <v>77760</v>
          </cell>
          <cell r="J102">
            <v>-77760</v>
          </cell>
          <cell r="K102">
            <v>-77760</v>
          </cell>
        </row>
        <row r="103">
          <cell r="C103" t="str">
            <v xml:space="preserve">            BRAND FACTORY - SECURITY DEPOSIT - KANPUR- RAVE MOTI MALL                                           </v>
          </cell>
          <cell r="D103">
            <v>40000</v>
          </cell>
          <cell r="H103">
            <v>40000</v>
          </cell>
          <cell r="J103">
            <v>-40000</v>
          </cell>
          <cell r="K103">
            <v>-40000</v>
          </cell>
        </row>
        <row r="104">
          <cell r="C104" t="str">
            <v xml:space="preserve">            BRAND FACTORY - SECURITY DEPOSIT - KUKATPALLY                                                       </v>
          </cell>
          <cell r="D104">
            <v>58320</v>
          </cell>
          <cell r="H104">
            <v>58320</v>
          </cell>
          <cell r="J104">
            <v>-58320</v>
          </cell>
          <cell r="K104">
            <v>-58320</v>
          </cell>
        </row>
        <row r="105">
          <cell r="C105" t="str">
            <v xml:space="preserve">            BRAND FACTORY - SECURITY DEPOSIT - LUCKNOW SKY LAP                                                  </v>
          </cell>
          <cell r="D105">
            <v>30132</v>
          </cell>
          <cell r="H105">
            <v>30132</v>
          </cell>
          <cell r="J105">
            <v>-30132</v>
          </cell>
          <cell r="K105">
            <v>-30132</v>
          </cell>
        </row>
        <row r="106">
          <cell r="C106" t="str">
            <v xml:space="preserve">            BRAND FACTORY - SECURITY DEPOSIT - NEW DELHI - CITY SQUARE MALL                                     </v>
          </cell>
          <cell r="D106">
            <v>58320</v>
          </cell>
          <cell r="H106">
            <v>58320</v>
          </cell>
          <cell r="J106">
            <v>-58320</v>
          </cell>
          <cell r="K106">
            <v>-58320</v>
          </cell>
        </row>
        <row r="107">
          <cell r="C107" t="str">
            <v xml:space="preserve">            BRAND FACTORY - SECURITY DEPOSIT - NEW DELHI - VIKAS SURYA MALL                                     </v>
          </cell>
          <cell r="D107">
            <v>40000</v>
          </cell>
          <cell r="H107">
            <v>40000</v>
          </cell>
          <cell r="J107">
            <v>-40000</v>
          </cell>
          <cell r="K107">
            <v>-40000</v>
          </cell>
        </row>
        <row r="108">
          <cell r="C108" t="str">
            <v xml:space="preserve">            BRAND FACTORY - SECURITY DEPOSIT - PATNA - RAJA BAZAAR                                              </v>
          </cell>
          <cell r="D108">
            <v>43134</v>
          </cell>
          <cell r="H108">
            <v>43134</v>
          </cell>
          <cell r="J108">
            <v>-43134</v>
          </cell>
          <cell r="K108">
            <v>-43134</v>
          </cell>
        </row>
        <row r="109">
          <cell r="C109" t="str">
            <v xml:space="preserve">            BRAND FACTORY - SECURITY DEPOSIT - PATNA GODAVARI PALACE                                            </v>
          </cell>
          <cell r="D109">
            <v>76300</v>
          </cell>
          <cell r="H109">
            <v>76300</v>
          </cell>
          <cell r="J109">
            <v>-76300</v>
          </cell>
          <cell r="K109">
            <v>-76300</v>
          </cell>
        </row>
        <row r="110">
          <cell r="C110" t="str">
            <v xml:space="preserve">            BRAND FACTORY - SECURITY DEPOSIT - PUNE -PREMIER PLAZA -CHINCHAW                                    </v>
          </cell>
          <cell r="D110">
            <v>123930</v>
          </cell>
          <cell r="H110">
            <v>123930</v>
          </cell>
          <cell r="J110">
            <v>-123930</v>
          </cell>
          <cell r="K110">
            <v>-123930</v>
          </cell>
        </row>
        <row r="111">
          <cell r="C111" t="str">
            <v xml:space="preserve">            BRAND FACTORY - SECURITY DEPOSIT - RAJKOT - AASHIRWAD CITY CENTER                                   </v>
          </cell>
          <cell r="D111">
            <v>108378</v>
          </cell>
          <cell r="H111">
            <v>108378</v>
          </cell>
          <cell r="J111">
            <v>-108378</v>
          </cell>
          <cell r="K111">
            <v>-108378</v>
          </cell>
        </row>
        <row r="112">
          <cell r="C112" t="str">
            <v xml:space="preserve">            BRAND FACTORY - SECURITY DEPOSIT - SALEM -NARASUS MURALI TOWERS                                     </v>
          </cell>
          <cell r="D112">
            <v>72900</v>
          </cell>
          <cell r="H112">
            <v>72900</v>
          </cell>
          <cell r="J112">
            <v>-72900</v>
          </cell>
          <cell r="K112">
            <v>-72900</v>
          </cell>
        </row>
        <row r="113">
          <cell r="C113" t="str">
            <v xml:space="preserve">            BRAND FACTORY - SECURITY DEPOSIT - SECUNDERABAD - BEGUMPETH - GSSH                                  </v>
          </cell>
          <cell r="D113">
            <v>42282</v>
          </cell>
          <cell r="H113">
            <v>42282</v>
          </cell>
          <cell r="J113">
            <v>-42282</v>
          </cell>
          <cell r="K113">
            <v>-42282</v>
          </cell>
        </row>
        <row r="114">
          <cell r="C114" t="str">
            <v xml:space="preserve">            BRAND FACTORY - SECURITY DEPOSIT - SILIGURI - SF ROAD                                               </v>
          </cell>
          <cell r="D114">
            <v>80190</v>
          </cell>
          <cell r="H114">
            <v>80190</v>
          </cell>
          <cell r="J114">
            <v>-80190</v>
          </cell>
          <cell r="K114">
            <v>-80190</v>
          </cell>
        </row>
        <row r="115">
          <cell r="C115" t="str">
            <v xml:space="preserve">            BRAND FACTORY - SECURITY DEPOSIT - SURAT - VIP ROAD                                                 </v>
          </cell>
          <cell r="D115">
            <v>80190</v>
          </cell>
          <cell r="H115">
            <v>80190</v>
          </cell>
          <cell r="J115">
            <v>-80190</v>
          </cell>
          <cell r="K115">
            <v>-80190</v>
          </cell>
        </row>
        <row r="116">
          <cell r="C116" t="str">
            <v xml:space="preserve">            BRAND FACTORY - SECURITY DEPOSIT - THE CELEBRATION MA                                               </v>
          </cell>
          <cell r="D116">
            <v>82620</v>
          </cell>
          <cell r="H116">
            <v>82620</v>
          </cell>
          <cell r="J116">
            <v>-82620</v>
          </cell>
          <cell r="K116">
            <v>-82620</v>
          </cell>
        </row>
        <row r="117">
          <cell r="C117" t="str">
            <v xml:space="preserve">            BRAND FACTORY - SECURITY DEPOSIT - VADODARA - RAAMA ICON                                            </v>
          </cell>
          <cell r="D117">
            <v>103000</v>
          </cell>
          <cell r="H117">
            <v>103000</v>
          </cell>
          <cell r="J117">
            <v>-103000</v>
          </cell>
          <cell r="K117">
            <v>-103000</v>
          </cell>
        </row>
        <row r="118">
          <cell r="C118" t="str">
            <v xml:space="preserve">            BRAND FACTORY - SECURITY DEPOSIT - VISAKAPATNAM - SRIRAM NARAS                                      </v>
          </cell>
          <cell r="D118">
            <v>83106</v>
          </cell>
          <cell r="H118">
            <v>83106</v>
          </cell>
          <cell r="J118">
            <v>-83106</v>
          </cell>
          <cell r="K118">
            <v>-83106</v>
          </cell>
        </row>
        <row r="119">
          <cell r="C119" t="str">
            <v xml:space="preserve">            BRAND FACTORY - SECURITY DEPOSIT - ZIRAKHPUR - COSMOS PLAZA MALL                                    </v>
          </cell>
          <cell r="D119">
            <v>48600</v>
          </cell>
          <cell r="H119">
            <v>48600</v>
          </cell>
          <cell r="J119">
            <v>-48600</v>
          </cell>
          <cell r="K119">
            <v>-48600</v>
          </cell>
        </row>
        <row r="120">
          <cell r="C120" t="str">
            <v xml:space="preserve">            FF-F1EE-SECURITY DEPOSIT-SELAM NARASUS MURALI TOWER                                                 </v>
          </cell>
          <cell r="F120">
            <v>44712</v>
          </cell>
          <cell r="H120">
            <v>44712</v>
          </cell>
          <cell r="J120">
            <v>-44712</v>
          </cell>
          <cell r="K120">
            <v>-44712</v>
          </cell>
        </row>
        <row r="121">
          <cell r="C121" t="str">
            <v xml:space="preserve">            FF-F1FD-SECURITY DEPOSIT-GODAVARI PALACE                                                            </v>
          </cell>
          <cell r="F121">
            <v>50544</v>
          </cell>
          <cell r="H121">
            <v>50544</v>
          </cell>
          <cell r="J121">
            <v>-50544</v>
          </cell>
          <cell r="K121">
            <v>-50544</v>
          </cell>
        </row>
        <row r="122">
          <cell r="C122" t="str">
            <v xml:space="preserve">            FF-F1GD-SECURITY DEPOSIT-ZIRAKHPUR COSMOS PLAZA MALL                                                </v>
          </cell>
          <cell r="F122">
            <v>107406</v>
          </cell>
          <cell r="H122">
            <v>107406</v>
          </cell>
          <cell r="J122">
            <v>-107406</v>
          </cell>
          <cell r="K122">
            <v>-107406</v>
          </cell>
        </row>
        <row r="123">
          <cell r="C123" t="str">
            <v xml:space="preserve">            FF-F1GE-SECURITY DEPOSIT-PATNA RAJA BAZAAR                                                          </v>
          </cell>
          <cell r="F123">
            <v>37665</v>
          </cell>
          <cell r="H123">
            <v>37665</v>
          </cell>
          <cell r="J123">
            <v>-37665</v>
          </cell>
          <cell r="K123">
            <v>-37665</v>
          </cell>
        </row>
        <row r="124">
          <cell r="C124" t="str">
            <v xml:space="preserve">            FF-F1IF-SECURITY DEPOSIT-SURAT VIP ROAD                                                             </v>
          </cell>
          <cell r="F124">
            <v>94770</v>
          </cell>
          <cell r="H124">
            <v>94770</v>
          </cell>
          <cell r="J124">
            <v>-94770</v>
          </cell>
          <cell r="K124">
            <v>-94770</v>
          </cell>
        </row>
        <row r="125">
          <cell r="C125" t="str">
            <v xml:space="preserve">            FF-F1IG-SECURITY DEPOSIT-DEHRADUN DARSHNI TOWER                                                     </v>
          </cell>
          <cell r="F125">
            <v>53946</v>
          </cell>
          <cell r="H125">
            <v>53946</v>
          </cell>
          <cell r="J125">
            <v>-53946</v>
          </cell>
          <cell r="K125">
            <v>-53946</v>
          </cell>
        </row>
        <row r="126">
          <cell r="C126" t="str">
            <v xml:space="preserve">            FF-F1JD-SECURITY DEPOSIT-SILIGURI S F ROAD                                                          </v>
          </cell>
          <cell r="F126">
            <v>112266</v>
          </cell>
          <cell r="H126">
            <v>112266</v>
          </cell>
          <cell r="J126">
            <v>-112266</v>
          </cell>
          <cell r="K126">
            <v>-112266</v>
          </cell>
        </row>
        <row r="127">
          <cell r="C127" t="str">
            <v xml:space="preserve">            FF-F1KE-SECURITY DEPOSIT-JAIPUR SUNNY TRADE CENTER                                                  </v>
          </cell>
          <cell r="F127">
            <v>54918</v>
          </cell>
          <cell r="H127">
            <v>54918</v>
          </cell>
          <cell r="J127">
            <v>-54918</v>
          </cell>
          <cell r="K127">
            <v>-54918</v>
          </cell>
        </row>
        <row r="128">
          <cell r="C128" t="str">
            <v xml:space="preserve">            FF-F1LD-SECURITY DEPOSIT-HYDERABAD DILKUSH NAGAR                                                    </v>
          </cell>
          <cell r="F128">
            <v>142155</v>
          </cell>
          <cell r="H128">
            <v>142155</v>
          </cell>
          <cell r="J128">
            <v>-142155</v>
          </cell>
          <cell r="K128">
            <v>-142155</v>
          </cell>
        </row>
        <row r="129">
          <cell r="C129" t="str">
            <v xml:space="preserve">            FF-F1NE-SECURITY DEPOSIT-RAJKOT AASHIRWAD CITY CENTER                                               </v>
          </cell>
          <cell r="F129">
            <v>52488</v>
          </cell>
          <cell r="H129">
            <v>52488</v>
          </cell>
          <cell r="J129">
            <v>-52488</v>
          </cell>
          <cell r="K129">
            <v>-52488</v>
          </cell>
        </row>
        <row r="130">
          <cell r="C130" t="str">
            <v xml:space="preserve">            FF-F1NG-SECURITY DEPOSIT-GUWAHATI PRITHVI PLANET                                                    </v>
          </cell>
          <cell r="F130">
            <v>86022</v>
          </cell>
          <cell r="H130">
            <v>86022</v>
          </cell>
          <cell r="J130">
            <v>-86022</v>
          </cell>
          <cell r="K130">
            <v>-86022</v>
          </cell>
        </row>
        <row r="131">
          <cell r="C131" t="str">
            <v xml:space="preserve">            FF-F1OD-SECURITY DEPOSIT-BENGALORE SARJAPUR ROAD                                                    </v>
          </cell>
          <cell r="F131">
            <v>41796</v>
          </cell>
          <cell r="H131">
            <v>41796</v>
          </cell>
          <cell r="J131">
            <v>-41796</v>
          </cell>
          <cell r="K131">
            <v>-41796</v>
          </cell>
        </row>
        <row r="132">
          <cell r="C132" t="str">
            <v xml:space="preserve">            FF-F1OG-SECURITY DEPOSIT-ASANSOL SENTRUM MALL                                                       </v>
          </cell>
          <cell r="F132">
            <v>117369</v>
          </cell>
          <cell r="H132">
            <v>117369</v>
          </cell>
          <cell r="J132">
            <v>-117369</v>
          </cell>
          <cell r="K132">
            <v>-117369</v>
          </cell>
        </row>
        <row r="133">
          <cell r="C133" t="str">
            <v xml:space="preserve">            FF-F1QD-SECURITY DEPOSIT-BENGALORE KANAKPURA ROAD                                                   </v>
          </cell>
          <cell r="F133">
            <v>98415</v>
          </cell>
          <cell r="H133">
            <v>98415</v>
          </cell>
          <cell r="J133">
            <v>-98415</v>
          </cell>
          <cell r="K133">
            <v>-98415</v>
          </cell>
        </row>
        <row r="134">
          <cell r="C134" t="str">
            <v xml:space="preserve">            FF-F1RF-SECURITY DEPOSIT-KANPUR RAVE MOTI MALL                                                      </v>
          </cell>
          <cell r="F134">
            <v>54432</v>
          </cell>
          <cell r="H134">
            <v>54432</v>
          </cell>
          <cell r="J134">
            <v>-54432</v>
          </cell>
          <cell r="K134">
            <v>-54432</v>
          </cell>
        </row>
        <row r="135">
          <cell r="C135" t="str">
            <v xml:space="preserve">            FF-F1SG-SECURITY DEPOSIT-INDORE BPK SQARE                                                           </v>
          </cell>
          <cell r="F135">
            <v>82620</v>
          </cell>
          <cell r="H135">
            <v>82620</v>
          </cell>
          <cell r="J135">
            <v>-82620</v>
          </cell>
          <cell r="K135">
            <v>-82620</v>
          </cell>
        </row>
        <row r="136">
          <cell r="C136" t="str">
            <v xml:space="preserve">            FF-F1TD-SECURITY DEPOSIT-HYDERABAD KUKATPALLY                                                       </v>
          </cell>
          <cell r="F136">
            <v>76545</v>
          </cell>
          <cell r="H136">
            <v>76545</v>
          </cell>
          <cell r="J136">
            <v>-76545</v>
          </cell>
          <cell r="K136">
            <v>-76545</v>
          </cell>
        </row>
        <row r="137">
          <cell r="C137" t="str">
            <v xml:space="preserve">            FF-F1WG-SECURITY DEPOSIT-LUCKNOW SKY LAP                                                            </v>
          </cell>
          <cell r="F137">
            <v>47628</v>
          </cell>
          <cell r="H137">
            <v>47628</v>
          </cell>
          <cell r="J137">
            <v>-47628</v>
          </cell>
          <cell r="K137">
            <v>-47628</v>
          </cell>
        </row>
        <row r="138">
          <cell r="C138" t="str">
            <v xml:space="preserve">            FF-F1XG-SECURITY DEPOSIT-CHENNAI PALLIKARANAI                                                       </v>
          </cell>
          <cell r="F138">
            <v>57834</v>
          </cell>
          <cell r="H138">
            <v>57834</v>
          </cell>
          <cell r="J138">
            <v>-57834</v>
          </cell>
          <cell r="K138">
            <v>-57834</v>
          </cell>
        </row>
        <row r="139">
          <cell r="C139" t="str">
            <v xml:space="preserve">            FUTURE MARKET NETWORKS LTD - COSMOS MALL - CAM DEPOSIT                                              </v>
          </cell>
          <cell r="D139">
            <v>26220</v>
          </cell>
          <cell r="H139">
            <v>26220</v>
          </cell>
          <cell r="J139">
            <v>-26220</v>
          </cell>
          <cell r="K139">
            <v>-26220</v>
          </cell>
        </row>
        <row r="140">
          <cell r="C140" t="str">
            <v xml:space="preserve">            FUTURE MARKET NETWORKS LTD - COSMOS MALL - RENT -SECURITY DEPOSIT                                   </v>
          </cell>
          <cell r="D140">
            <v>154009</v>
          </cell>
          <cell r="H140">
            <v>154009</v>
          </cell>
          <cell r="J140">
            <v>-154009</v>
          </cell>
          <cell r="K140">
            <v>-154009</v>
          </cell>
        </row>
        <row r="141">
          <cell r="C141" t="str">
            <v xml:space="preserve">            G ARUNAKSHI -RENTAL DEPOSIT                                                                         </v>
          </cell>
          <cell r="D141">
            <v>4300000.5</v>
          </cell>
          <cell r="H141">
            <v>4300000.5</v>
          </cell>
          <cell r="J141">
            <v>-4300000.5</v>
          </cell>
          <cell r="K141">
            <v>-4300000.5</v>
          </cell>
        </row>
        <row r="142">
          <cell r="C142" t="str">
            <v xml:space="preserve">            GANGANARASAIAH ( SECURITY DEPOSIT)                                                                  </v>
          </cell>
          <cell r="D142">
            <v>57000</v>
          </cell>
          <cell r="H142">
            <v>57000</v>
          </cell>
          <cell r="J142">
            <v>-57000</v>
          </cell>
          <cell r="K142">
            <v>-57000</v>
          </cell>
        </row>
        <row r="143">
          <cell r="C143" t="str">
            <v xml:space="preserve">            GARUDAPPA (SECURITY DEPOSIT) SRI MARUTHI WATER SUPPLY                                               </v>
          </cell>
          <cell r="D143">
            <v>30000</v>
          </cell>
          <cell r="H143">
            <v>30000</v>
          </cell>
          <cell r="J143">
            <v>-30000</v>
          </cell>
          <cell r="K143">
            <v>-30000</v>
          </cell>
        </row>
        <row r="144">
          <cell r="C144" t="str">
            <v xml:space="preserve">            GOVINDRAJU  A - LAGGERE UNIT - SECURITY DEPOSIT                                                     </v>
          </cell>
          <cell r="E144">
            <v>270</v>
          </cell>
          <cell r="I144">
            <v>270</v>
          </cell>
          <cell r="J144">
            <v>0</v>
          </cell>
          <cell r="K144">
            <v>270</v>
          </cell>
        </row>
        <row r="145">
          <cell r="C145" t="str">
            <v xml:space="preserve">            LALITH FLAT - SECURITY DEPOSIT                                                                      </v>
          </cell>
          <cell r="D145">
            <v>100000</v>
          </cell>
          <cell r="G145">
            <v>100000</v>
          </cell>
          <cell r="J145">
            <v>0</v>
          </cell>
          <cell r="K145">
            <v>0</v>
          </cell>
        </row>
        <row r="146">
          <cell r="C146" t="str">
            <v xml:space="preserve">            LFS - FURUTE LIFE STYLE - SECURITY DEPOSIT - NAGPUR - POONAM MALL -VIP ROAD                         </v>
          </cell>
          <cell r="D146">
            <v>104312</v>
          </cell>
          <cell r="H146">
            <v>104312</v>
          </cell>
          <cell r="J146">
            <v>-104312</v>
          </cell>
          <cell r="K146">
            <v>-104312</v>
          </cell>
        </row>
        <row r="147">
          <cell r="C147" t="str">
            <v xml:space="preserve">            LFS - FUTURE LIFE STYLE - SECURITY DEPOSIT -  MUMBAI - VIKHROLI  247 PARK -                         </v>
          </cell>
          <cell r="D147">
            <v>216400</v>
          </cell>
          <cell r="H147">
            <v>216400</v>
          </cell>
          <cell r="J147">
            <v>-216400</v>
          </cell>
          <cell r="K147">
            <v>-216400</v>
          </cell>
        </row>
        <row r="148">
          <cell r="C148" t="str">
            <v xml:space="preserve">            LFS - FUTURE LIFE STYLE - SECURITY DEPOSIT -  RANCHI (SAVYRAJ MALL)                                 </v>
          </cell>
          <cell r="D148">
            <v>180900</v>
          </cell>
          <cell r="H148">
            <v>180900</v>
          </cell>
          <cell r="J148">
            <v>-180900</v>
          </cell>
          <cell r="K148">
            <v>-180900</v>
          </cell>
        </row>
        <row r="149">
          <cell r="C149" t="str">
            <v xml:space="preserve">            LFS - FUTURE LIFE STYLE - SECURITY DEPOSIT-  CENTRE MALL ( PIMPRI CITY)                             </v>
          </cell>
          <cell r="D149">
            <v>184210</v>
          </cell>
          <cell r="H149">
            <v>184210</v>
          </cell>
          <cell r="J149">
            <v>-184210</v>
          </cell>
          <cell r="K149">
            <v>-184210</v>
          </cell>
        </row>
        <row r="150">
          <cell r="C150" t="str">
            <v xml:space="preserve">            LFS - FUTURE LIFE STYLE - SECURITY DEPOSIT - CT SILLIGURI- COSMOS MALL                              </v>
          </cell>
          <cell r="D150">
            <v>221900</v>
          </cell>
          <cell r="H150">
            <v>221900</v>
          </cell>
          <cell r="J150">
            <v>-221900</v>
          </cell>
          <cell r="K150">
            <v>-221900</v>
          </cell>
        </row>
        <row r="151">
          <cell r="C151" t="str">
            <v xml:space="preserve">            LFS - FUTURE LIFE STYLE - SECURITY DEPOSIT - CT-PUNE (AMANORA TOWN CENTER)                          </v>
          </cell>
          <cell r="D151">
            <v>188600</v>
          </cell>
          <cell r="H151">
            <v>188600</v>
          </cell>
          <cell r="J151">
            <v>-188600</v>
          </cell>
          <cell r="K151">
            <v>-188600</v>
          </cell>
        </row>
        <row r="152">
          <cell r="C152" t="str">
            <v xml:space="preserve">            LFS - FUTURE LIFE STYLE - SECURITY DEPOSIT - DAHISAR - THAKUR MALL                                  </v>
          </cell>
          <cell r="D152">
            <v>97653</v>
          </cell>
          <cell r="H152">
            <v>97653</v>
          </cell>
          <cell r="J152">
            <v>-97653</v>
          </cell>
          <cell r="K152">
            <v>-97653</v>
          </cell>
        </row>
        <row r="153">
          <cell r="C153" t="str">
            <v xml:space="preserve">            LFS - FUTURE LIFE STYLE - SECURITY DEPOSIT - GACHIBOWLI ( HYDERABAD)                                </v>
          </cell>
          <cell r="D153">
            <v>201965</v>
          </cell>
          <cell r="H153">
            <v>201965</v>
          </cell>
          <cell r="J153">
            <v>-201965</v>
          </cell>
          <cell r="K153">
            <v>-201965</v>
          </cell>
        </row>
        <row r="154">
          <cell r="C154" t="str">
            <v xml:space="preserve">            LFS - FUTURE LIFE STYLE - SECURITY DEPOSIT - GUWAHATI -  EXOTICA GREENS                             </v>
          </cell>
          <cell r="D154">
            <v>288522</v>
          </cell>
          <cell r="H154">
            <v>288522</v>
          </cell>
          <cell r="J154">
            <v>-288522</v>
          </cell>
          <cell r="K154">
            <v>-288522</v>
          </cell>
        </row>
        <row r="155">
          <cell r="C155" t="str">
            <v xml:space="preserve">            LFS - FUTURE LIFE STYLE - SECURITY DEPOSIT - HYDERABAD - G.S. CENTER POINT                          </v>
          </cell>
          <cell r="D155">
            <v>122067</v>
          </cell>
          <cell r="H155">
            <v>122067</v>
          </cell>
          <cell r="J155">
            <v>-122067</v>
          </cell>
          <cell r="K155">
            <v>-122067</v>
          </cell>
        </row>
        <row r="156">
          <cell r="C156" t="str">
            <v xml:space="preserve">            LFS - FUTURE LIFE STYLE - SECURITY DEPOSIT - HYDERABAD - GSM MALL- CHANDANA                         </v>
          </cell>
          <cell r="D156">
            <v>186400</v>
          </cell>
          <cell r="H156">
            <v>186400</v>
          </cell>
          <cell r="J156">
            <v>-186400</v>
          </cell>
          <cell r="K156">
            <v>-186400</v>
          </cell>
        </row>
        <row r="157">
          <cell r="C157" t="str">
            <v xml:space="preserve">            LFS - FUTURE LIFE STYLE - SECURITY DEPOSIT - KOCHI, M.G ROAD-CENTRE SQUARE                          </v>
          </cell>
          <cell r="D157">
            <v>155358</v>
          </cell>
          <cell r="H157">
            <v>155358</v>
          </cell>
          <cell r="J157">
            <v>-155358</v>
          </cell>
          <cell r="K157">
            <v>-155358</v>
          </cell>
        </row>
        <row r="158">
          <cell r="C158" t="str">
            <v xml:space="preserve">            LFS - FUTURE LIFE STYLE - SECURITY DEPOSIT - LUCKNOW - SAHARA GANJ                                  </v>
          </cell>
          <cell r="D158">
            <v>66582</v>
          </cell>
          <cell r="H158">
            <v>66582</v>
          </cell>
          <cell r="J158">
            <v>-66582</v>
          </cell>
          <cell r="K158">
            <v>-66582</v>
          </cell>
        </row>
        <row r="159">
          <cell r="C159" t="str">
            <v xml:space="preserve">            LFS - FUTURE LIFE STYLE - SECURITY DEPOSIT - NEW DELHI (ROHINI)                                     </v>
          </cell>
          <cell r="D159">
            <v>166400</v>
          </cell>
          <cell r="H159">
            <v>166400</v>
          </cell>
          <cell r="J159">
            <v>-166400</v>
          </cell>
          <cell r="K159">
            <v>-166400</v>
          </cell>
        </row>
        <row r="160">
          <cell r="C160" t="str">
            <v xml:space="preserve">            LFS - FUTURE LIFE STYLE - SECURITY DEPOSIT - RNT MARG -NEAR RIGAL ( INDORE)                         </v>
          </cell>
          <cell r="D160">
            <v>190868</v>
          </cell>
          <cell r="H160">
            <v>190868</v>
          </cell>
          <cell r="J160">
            <v>-190868</v>
          </cell>
          <cell r="K160">
            <v>-190868</v>
          </cell>
        </row>
        <row r="161">
          <cell r="C161" t="str">
            <v xml:space="preserve">            LFS - FUTURE LIFE STYLE - SECURITY DEPOSIT - SAHEED NAGAR ( BHUBANESHWAR)                           </v>
          </cell>
          <cell r="D161">
            <v>179771</v>
          </cell>
          <cell r="H161">
            <v>179771</v>
          </cell>
          <cell r="J161">
            <v>-179771</v>
          </cell>
          <cell r="K161">
            <v>-179771</v>
          </cell>
        </row>
        <row r="162">
          <cell r="C162" t="str">
            <v xml:space="preserve">            LFS - FUTURE LIFE STYLE - SECURITY DEPOSIT - SPECTRUM MALL- BANGALORE                               </v>
          </cell>
          <cell r="D162">
            <v>285200</v>
          </cell>
          <cell r="H162">
            <v>285200</v>
          </cell>
          <cell r="J162">
            <v>-285200</v>
          </cell>
          <cell r="K162">
            <v>-285200</v>
          </cell>
        </row>
        <row r="163">
          <cell r="C163" t="str">
            <v xml:space="preserve">            LFS - FUTURE LIFE STYLE - SECURITY DEPOSIT (GURGAON)                                                </v>
          </cell>
          <cell r="D163">
            <v>145371</v>
          </cell>
          <cell r="H163">
            <v>145371</v>
          </cell>
          <cell r="J163">
            <v>-145371</v>
          </cell>
          <cell r="K163">
            <v>-145371</v>
          </cell>
        </row>
        <row r="164">
          <cell r="C164" t="str">
            <v xml:space="preserve">            LFS - FUTURE LIFE STYLE - SECURITY DEPOSIT (RAIPUR)                                                 </v>
          </cell>
          <cell r="D164">
            <v>197500</v>
          </cell>
          <cell r="H164">
            <v>197500</v>
          </cell>
          <cell r="J164">
            <v>-197500</v>
          </cell>
          <cell r="K164">
            <v>-197500</v>
          </cell>
        </row>
        <row r="165">
          <cell r="C165" t="str">
            <v xml:space="preserve">            LFS - FUTURE LIFE STYLE- SECURITY DEPOSIT - KUKATPALLY ( HYDERABAD)                                 </v>
          </cell>
          <cell r="D165">
            <v>215282</v>
          </cell>
          <cell r="H165">
            <v>215282</v>
          </cell>
          <cell r="J165">
            <v>-215282</v>
          </cell>
          <cell r="K165">
            <v>-215282</v>
          </cell>
        </row>
        <row r="166">
          <cell r="C166" t="str">
            <v xml:space="preserve">            LFS - FUTURE LIFE STYLE- SECURITY DEPOSIT (AHMEDABAD)                                               </v>
          </cell>
          <cell r="D166">
            <v>157562</v>
          </cell>
          <cell r="H166">
            <v>157562</v>
          </cell>
          <cell r="J166">
            <v>-157562</v>
          </cell>
          <cell r="K166">
            <v>-157562</v>
          </cell>
        </row>
        <row r="167">
          <cell r="C167" t="str">
            <v xml:space="preserve">            LFS - FUTURE LIFE STYLE- SECURITY DEPOSIT (J P NGR BANGALORE)                                       </v>
          </cell>
          <cell r="D167">
            <v>194198</v>
          </cell>
          <cell r="H167">
            <v>194198</v>
          </cell>
          <cell r="J167">
            <v>-194198</v>
          </cell>
          <cell r="K167">
            <v>-194198</v>
          </cell>
        </row>
        <row r="168">
          <cell r="C168" t="str">
            <v xml:space="preserve">            LFS - FUTURE LIFE STYLE- SECURITY DEPOSIT (JAIPUR)                                                  </v>
          </cell>
          <cell r="D168">
            <v>126505</v>
          </cell>
          <cell r="H168">
            <v>126505</v>
          </cell>
          <cell r="J168">
            <v>-126505</v>
          </cell>
          <cell r="K168">
            <v>-126505</v>
          </cell>
        </row>
        <row r="169">
          <cell r="C169" t="str">
            <v xml:space="preserve">            LFS - FUTURE LIFE STYLE- SECURITY DEPOSIT (KRD PUNE)                                                </v>
          </cell>
          <cell r="D169">
            <v>272986</v>
          </cell>
          <cell r="H169">
            <v>272986</v>
          </cell>
          <cell r="J169">
            <v>-272986</v>
          </cell>
          <cell r="K169">
            <v>-272986</v>
          </cell>
        </row>
        <row r="170">
          <cell r="C170" t="str">
            <v xml:space="preserve">            LFS - FUTURE LIFE STYLE- SECURITY DEPOSIT (SURAT)                                                   </v>
          </cell>
          <cell r="D170">
            <v>204164</v>
          </cell>
          <cell r="H170">
            <v>204164</v>
          </cell>
          <cell r="J170">
            <v>-204164</v>
          </cell>
          <cell r="K170">
            <v>-204164</v>
          </cell>
        </row>
        <row r="171">
          <cell r="C171" t="str">
            <v xml:space="preserve">            LFS - FUTURE LIFE STYLE- SECURITY DEPOSIT (VISHAKAPATNAM)                                           </v>
          </cell>
          <cell r="D171">
            <v>55485</v>
          </cell>
          <cell r="H171">
            <v>55485</v>
          </cell>
          <cell r="J171">
            <v>-55485</v>
          </cell>
          <cell r="K171">
            <v>-55485</v>
          </cell>
        </row>
        <row r="172">
          <cell r="C172" t="str">
            <v xml:space="preserve">            LFS - FUTURE LIFE STYLE- SECURITY DEPOSIT- ASCENT MALL (PUNE)                                       </v>
          </cell>
          <cell r="D172">
            <v>199746</v>
          </cell>
          <cell r="H172">
            <v>199746</v>
          </cell>
          <cell r="J172">
            <v>-199746</v>
          </cell>
          <cell r="K172">
            <v>-199746</v>
          </cell>
        </row>
        <row r="173">
          <cell r="C173" t="str">
            <v xml:space="preserve">            LFS - FUTURE LIFE STYLE- SECURITY DEPOSIT -FRAZER ROAD (PATNA)                                      </v>
          </cell>
          <cell r="D173">
            <v>172004</v>
          </cell>
          <cell r="H173">
            <v>172004</v>
          </cell>
          <cell r="J173">
            <v>-172004</v>
          </cell>
          <cell r="K173">
            <v>-172004</v>
          </cell>
        </row>
        <row r="174">
          <cell r="C174" t="str">
            <v xml:space="preserve">            LFS - FUTURE LIFE STYLE- SECURITY DEPOSIT -METRO EMPORIUM (KOLKATA)                                 </v>
          </cell>
          <cell r="D174">
            <v>170900</v>
          </cell>
          <cell r="H174">
            <v>170900</v>
          </cell>
          <cell r="J174">
            <v>-170900</v>
          </cell>
          <cell r="K174">
            <v>-170900</v>
          </cell>
        </row>
        <row r="175">
          <cell r="C175" t="str">
            <v xml:space="preserve">            LFS - FUTURE LIFE STYLE- SECURITY DEPOSIT SOUL SPACE SPIRIT (BANGALORE)                             </v>
          </cell>
          <cell r="D175">
            <v>199746</v>
          </cell>
          <cell r="H175">
            <v>199746</v>
          </cell>
          <cell r="J175">
            <v>-199746</v>
          </cell>
          <cell r="K175">
            <v>-199746</v>
          </cell>
        </row>
        <row r="176">
          <cell r="C176" t="str">
            <v xml:space="preserve">            LFS- FUTURE  LIFE STYLE - SECURITY DEPOSIT- BANGALORE - RESIDENCY ROAD                              </v>
          </cell>
          <cell r="D176">
            <v>147600</v>
          </cell>
          <cell r="H176">
            <v>147600</v>
          </cell>
          <cell r="J176">
            <v>-147600</v>
          </cell>
          <cell r="K176">
            <v>-147600</v>
          </cell>
        </row>
        <row r="177">
          <cell r="C177" t="str">
            <v xml:space="preserve">            MOHAMMED MAQSOOD - SECURITY DEPOSIT                                                                 </v>
          </cell>
          <cell r="D177">
            <v>1500000</v>
          </cell>
          <cell r="H177">
            <v>1500000</v>
          </cell>
          <cell r="J177">
            <v>-1500000</v>
          </cell>
          <cell r="K177">
            <v>-1500000</v>
          </cell>
        </row>
        <row r="178">
          <cell r="C178" t="str">
            <v xml:space="preserve">            MOHAMMED MASOOD - SECURITY DEPOSIT                                                                  </v>
          </cell>
          <cell r="D178">
            <v>1500000</v>
          </cell>
          <cell r="H178">
            <v>1500000</v>
          </cell>
          <cell r="J178">
            <v>-1500000</v>
          </cell>
          <cell r="K178">
            <v>-1500000</v>
          </cell>
        </row>
        <row r="179">
          <cell r="C179" t="str">
            <v xml:space="preserve">            SECURITY DEPOSITE MSEDL - PUNE FACTORY CONSUMER NO.160254541637                                     </v>
          </cell>
          <cell r="D179">
            <v>10000</v>
          </cell>
          <cell r="H179">
            <v>10000</v>
          </cell>
          <cell r="J179">
            <v>-10000</v>
          </cell>
          <cell r="K179">
            <v>-10000</v>
          </cell>
        </row>
        <row r="180">
          <cell r="C180" t="str">
            <v xml:space="preserve">            TELEPHONE DEPOSIT                                                                                   </v>
          </cell>
          <cell r="D180">
            <v>9275</v>
          </cell>
          <cell r="H180">
            <v>9275</v>
          </cell>
          <cell r="J180">
            <v>-9275</v>
          </cell>
          <cell r="K180">
            <v>-9275</v>
          </cell>
        </row>
        <row r="181">
          <cell r="C181" t="str">
            <v xml:space="preserve">            TELEPHONE DEPOSIT- TG PALYA                                                                         </v>
          </cell>
          <cell r="D181">
            <v>1500</v>
          </cell>
          <cell r="G181">
            <v>1400</v>
          </cell>
          <cell r="H181">
            <v>100</v>
          </cell>
          <cell r="J181">
            <v>-100</v>
          </cell>
          <cell r="K181">
            <v>-100</v>
          </cell>
        </row>
        <row r="182">
          <cell r="C182" t="str">
            <v xml:space="preserve">        PICASSO INTERNATIONAL -FIXED DEPOSIT                                                                </v>
          </cell>
          <cell r="G182">
            <v>500000</v>
          </cell>
          <cell r="I182">
            <v>500000</v>
          </cell>
          <cell r="J182">
            <v>0</v>
          </cell>
          <cell r="K182">
            <v>500000</v>
          </cell>
        </row>
        <row r="183">
          <cell r="C183" t="str">
            <v xml:space="preserve">    LOANS &amp; ADVANCES (ASSET)</v>
          </cell>
          <cell r="D183">
            <v>1026755.44</v>
          </cell>
          <cell r="F183">
            <v>339338.21</v>
          </cell>
          <cell r="G183">
            <v>81635.350000000006</v>
          </cell>
          <cell r="H183">
            <v>1284458.3</v>
          </cell>
          <cell r="J183">
            <v>-1284458.3</v>
          </cell>
          <cell r="K183">
            <v>-1284458.3</v>
          </cell>
        </row>
        <row r="184">
          <cell r="C184" t="str">
            <v xml:space="preserve">        OTHER CURRENT ASSETS</v>
          </cell>
          <cell r="D184">
            <v>1026755.44</v>
          </cell>
          <cell r="F184">
            <v>339338.21</v>
          </cell>
          <cell r="G184">
            <v>81635.350000000006</v>
          </cell>
          <cell r="H184">
            <v>1284458.3</v>
          </cell>
          <cell r="J184">
            <v>-1284458.3</v>
          </cell>
          <cell r="K184">
            <v>-1284458.3</v>
          </cell>
        </row>
        <row r="185">
          <cell r="C185" t="str">
            <v xml:space="preserve">            INTEREST  ACCURED  ON BANK FD                                                                       </v>
          </cell>
          <cell r="D185">
            <v>69615</v>
          </cell>
          <cell r="G185">
            <v>73878.350000000006</v>
          </cell>
          <cell r="I185">
            <v>4263.3500000000004</v>
          </cell>
          <cell r="J185">
            <v>0</v>
          </cell>
          <cell r="K185">
            <v>4263.3500000000004</v>
          </cell>
        </row>
        <row r="186">
          <cell r="C186" t="str">
            <v xml:space="preserve">            TCS RECEIAVBLE PURCHASE                                                                             </v>
          </cell>
          <cell r="D186">
            <v>15925.63</v>
          </cell>
          <cell r="F186">
            <v>7234.39</v>
          </cell>
          <cell r="H186">
            <v>23160.02</v>
          </cell>
          <cell r="J186">
            <v>-23160.02</v>
          </cell>
          <cell r="K186">
            <v>-23160.02</v>
          </cell>
        </row>
        <row r="187">
          <cell r="C187" t="str">
            <v xml:space="preserve">            TDS-DEDUCTED RECEIVABLE                                                                             </v>
          </cell>
          <cell r="D187">
            <v>941214.81</v>
          </cell>
          <cell r="F187">
            <v>332103.82</v>
          </cell>
          <cell r="G187">
            <v>7757</v>
          </cell>
          <cell r="H187">
            <v>1265561.6299999999</v>
          </cell>
          <cell r="J187">
            <v>-1265561.6299999999</v>
          </cell>
          <cell r="K187">
            <v>-1265561.6299999999</v>
          </cell>
        </row>
        <row r="188">
          <cell r="C188" t="str">
            <v xml:space="preserve">    PROVISION</v>
          </cell>
          <cell r="E188">
            <v>86524175.810000002</v>
          </cell>
          <cell r="F188">
            <v>92155900</v>
          </cell>
          <cell r="G188">
            <v>4038779</v>
          </cell>
          <cell r="H188">
            <v>1592945.19</v>
          </cell>
          <cell r="J188">
            <v>-1592945.19</v>
          </cell>
          <cell r="K188">
            <v>-1592945.19</v>
          </cell>
        </row>
        <row r="189">
          <cell r="C189" t="str">
            <v xml:space="preserve">        SAMPLES</v>
          </cell>
          <cell r="D189">
            <v>3199830.19</v>
          </cell>
          <cell r="F189">
            <v>2373448</v>
          </cell>
          <cell r="G189">
            <v>4038779</v>
          </cell>
          <cell r="H189">
            <v>1534499.19</v>
          </cell>
          <cell r="J189">
            <v>-1534499.19</v>
          </cell>
          <cell r="K189">
            <v>-1534499.19</v>
          </cell>
        </row>
        <row r="190">
          <cell r="C190" t="str">
            <v xml:space="preserve">            ALEKH APPEARLS - SAMPLES      -GUWAHATI</v>
          </cell>
          <cell r="D190">
            <v>1507404.19</v>
          </cell>
          <cell r="F190">
            <v>634214</v>
          </cell>
          <cell r="G190">
            <v>1575300</v>
          </cell>
          <cell r="H190">
            <v>566318.18999999994</v>
          </cell>
          <cell r="J190">
            <v>-566318.18999999994</v>
          </cell>
          <cell r="K190">
            <v>-566318.18999999994</v>
          </cell>
        </row>
        <row r="191">
          <cell r="C191" t="str">
            <v xml:space="preserve">            ALTO ENTERPRISES - SAMPLES    -MUMBAI</v>
          </cell>
          <cell r="D191">
            <v>589290</v>
          </cell>
          <cell r="F191">
            <v>462616</v>
          </cell>
          <cell r="G191">
            <v>606987</v>
          </cell>
          <cell r="H191">
            <v>444919</v>
          </cell>
          <cell r="J191">
            <v>-444919</v>
          </cell>
          <cell r="K191">
            <v>-444919</v>
          </cell>
        </row>
        <row r="192">
          <cell r="C192" t="str">
            <v xml:space="preserve">            KS SELECTIONS PRIVATE LIMITED (SAMPLES) -DELHI</v>
          </cell>
          <cell r="D192">
            <v>92029</v>
          </cell>
          <cell r="F192">
            <v>457753</v>
          </cell>
          <cell r="G192">
            <v>550989</v>
          </cell>
          <cell r="I192">
            <v>1207</v>
          </cell>
          <cell r="J192">
            <v>0</v>
          </cell>
          <cell r="K192">
            <v>1207</v>
          </cell>
        </row>
        <row r="193">
          <cell r="C193" t="str">
            <v xml:space="preserve">            LIBERTY MARKETERS - SAMPLES   -ERNAKULAM</v>
          </cell>
          <cell r="E193">
            <v>3891</v>
          </cell>
          <cell r="F193">
            <v>188904</v>
          </cell>
          <cell r="G193">
            <v>188904</v>
          </cell>
          <cell r="I193">
            <v>3891</v>
          </cell>
          <cell r="J193">
            <v>0</v>
          </cell>
          <cell r="K193">
            <v>3891</v>
          </cell>
        </row>
        <row r="194">
          <cell r="C194" t="str">
            <v xml:space="preserve">            S HARLALKA  ( SAMPLES )       -KOLKATTA</v>
          </cell>
          <cell r="D194">
            <v>249422</v>
          </cell>
          <cell r="F194">
            <v>296575</v>
          </cell>
          <cell r="G194">
            <v>165943</v>
          </cell>
          <cell r="H194">
            <v>380054</v>
          </cell>
          <cell r="J194">
            <v>-380054</v>
          </cell>
          <cell r="K194">
            <v>-380054</v>
          </cell>
        </row>
        <row r="195">
          <cell r="C195" t="str">
            <v xml:space="preserve">            S.E ENTPRRISES - SAMPLES      -PATNA</v>
          </cell>
          <cell r="D195">
            <v>212230</v>
          </cell>
          <cell r="G195">
            <v>212230</v>
          </cell>
          <cell r="J195">
            <v>0</v>
          </cell>
          <cell r="K195">
            <v>0</v>
          </cell>
        </row>
        <row r="196">
          <cell r="C196" t="str">
            <v xml:space="preserve">            SONU AGENCIES ( CHANDIGARH ) SAMPLES -CHANDIGARH</v>
          </cell>
          <cell r="D196">
            <v>553346</v>
          </cell>
          <cell r="F196">
            <v>333386</v>
          </cell>
          <cell r="G196">
            <v>738426</v>
          </cell>
          <cell r="H196">
            <v>148306</v>
          </cell>
          <cell r="J196">
            <v>-148306</v>
          </cell>
          <cell r="K196">
            <v>-148306</v>
          </cell>
        </row>
        <row r="197">
          <cell r="C197" t="str">
            <v xml:space="preserve">        LFS &amp; SIS SALES PROVISION                                                                           </v>
          </cell>
          <cell r="E197">
            <v>89782452</v>
          </cell>
          <cell r="F197">
            <v>89782452</v>
          </cell>
          <cell r="J197">
            <v>0</v>
          </cell>
          <cell r="K197">
            <v>0</v>
          </cell>
        </row>
        <row r="198">
          <cell r="C198" t="str">
            <v xml:space="preserve">        T BASE DIST. SAMPLE MOVEMENT                                                                        </v>
          </cell>
          <cell r="D198">
            <v>58446</v>
          </cell>
          <cell r="H198">
            <v>58446</v>
          </cell>
          <cell r="J198">
            <v>-58446</v>
          </cell>
          <cell r="K198">
            <v>-58446</v>
          </cell>
        </row>
        <row r="199">
          <cell r="C199" t="str">
            <v xml:space="preserve">    STAFF AND LABOUR ADVANCE</v>
          </cell>
          <cell r="D199">
            <v>790146</v>
          </cell>
          <cell r="F199">
            <v>722871</v>
          </cell>
          <cell r="G199">
            <v>814707</v>
          </cell>
          <cell r="H199">
            <v>698310</v>
          </cell>
          <cell r="J199">
            <v>-698310</v>
          </cell>
          <cell r="K199">
            <v>-698310</v>
          </cell>
        </row>
        <row r="200">
          <cell r="C200" t="str">
            <v xml:space="preserve">        STAFF AND LABOUR ADVANCE</v>
          </cell>
          <cell r="D200">
            <v>790146</v>
          </cell>
          <cell r="F200">
            <v>722871</v>
          </cell>
          <cell r="G200">
            <v>814707</v>
          </cell>
          <cell r="H200">
            <v>698310</v>
          </cell>
          <cell r="J200">
            <v>-698310</v>
          </cell>
          <cell r="K200">
            <v>-698310</v>
          </cell>
        </row>
        <row r="201">
          <cell r="C201" t="str">
            <v xml:space="preserve">            AMIT DARJI- T BASE EXPENSES                                                                         </v>
          </cell>
          <cell r="E201">
            <v>11600</v>
          </cell>
          <cell r="F201">
            <v>48970</v>
          </cell>
          <cell r="G201">
            <v>50493</v>
          </cell>
          <cell r="I201">
            <v>13123</v>
          </cell>
          <cell r="J201">
            <v>0</v>
          </cell>
          <cell r="K201">
            <v>13123</v>
          </cell>
        </row>
        <row r="202">
          <cell r="C202" t="str">
            <v xml:space="preserve">            AMITH MODAL SALARY ADVANCE                                                                          </v>
          </cell>
          <cell r="D202">
            <v>329788</v>
          </cell>
          <cell r="H202">
            <v>329788</v>
          </cell>
          <cell r="J202">
            <v>-329788</v>
          </cell>
          <cell r="K202">
            <v>-329788</v>
          </cell>
        </row>
        <row r="203">
          <cell r="C203" t="str">
            <v xml:space="preserve">            ANANDA KUMAR DEVGOSWAMI ( TS 824 ) SALARY ADVANCE                                                   </v>
          </cell>
          <cell r="D203">
            <v>6926</v>
          </cell>
          <cell r="F203">
            <v>6000</v>
          </cell>
          <cell r="G203">
            <v>12926</v>
          </cell>
          <cell r="J203">
            <v>0</v>
          </cell>
          <cell r="K203">
            <v>0</v>
          </cell>
        </row>
        <row r="204">
          <cell r="C204" t="str">
            <v xml:space="preserve">            BHUPEN SARKAR  - SILLIGURI STORES- SALARY ADVANCE                                                   </v>
          </cell>
          <cell r="D204">
            <v>15000</v>
          </cell>
          <cell r="G204">
            <v>12000</v>
          </cell>
          <cell r="H204">
            <v>3000</v>
          </cell>
          <cell r="J204">
            <v>-3000</v>
          </cell>
          <cell r="K204">
            <v>-3000</v>
          </cell>
        </row>
        <row r="205">
          <cell r="C205" t="str">
            <v xml:space="preserve">            CHETHAN A/C SALARY ADVANCE                                                                          </v>
          </cell>
          <cell r="E205">
            <v>10000</v>
          </cell>
          <cell r="F205">
            <v>10000</v>
          </cell>
          <cell r="J205">
            <v>0</v>
          </cell>
          <cell r="K205">
            <v>0</v>
          </cell>
        </row>
        <row r="206">
          <cell r="C206" t="str">
            <v xml:space="preserve">            DIWAKAR SALARY ADVANCE                                                                              </v>
          </cell>
          <cell r="D206">
            <v>14100</v>
          </cell>
          <cell r="F206">
            <v>500</v>
          </cell>
          <cell r="H206">
            <v>14600</v>
          </cell>
          <cell r="J206">
            <v>-14600</v>
          </cell>
          <cell r="K206">
            <v>-14600</v>
          </cell>
        </row>
        <row r="207">
          <cell r="C207" t="str">
            <v xml:space="preserve">            FRANCIS (FG STORE) - SALARY ADVANCE                                                                 </v>
          </cell>
          <cell r="D207">
            <v>53276</v>
          </cell>
          <cell r="F207">
            <v>17200</v>
          </cell>
          <cell r="G207">
            <v>70476</v>
          </cell>
          <cell r="J207">
            <v>0</v>
          </cell>
          <cell r="K207">
            <v>0</v>
          </cell>
        </row>
        <row r="208">
          <cell r="C208" t="str">
            <v xml:space="preserve">            HINDI WORKERS INTERSTATE TUMKUR AND TGP-ADVANCE PAID                                                </v>
          </cell>
          <cell r="D208">
            <v>133384</v>
          </cell>
          <cell r="H208">
            <v>133384</v>
          </cell>
          <cell r="J208">
            <v>-133384</v>
          </cell>
          <cell r="K208">
            <v>-133384</v>
          </cell>
        </row>
        <row r="209">
          <cell r="C209" t="str">
            <v xml:space="preserve">            JAGANATH K B - P M - TS  0459- SALARY ADVANCE                                                       </v>
          </cell>
          <cell r="F209">
            <v>1178</v>
          </cell>
          <cell r="H209">
            <v>1178</v>
          </cell>
          <cell r="J209">
            <v>-1178</v>
          </cell>
          <cell r="K209">
            <v>-1178</v>
          </cell>
        </row>
        <row r="210">
          <cell r="C210" t="str">
            <v xml:space="preserve">            JAYAVANT GILBILIE- ASM - SALARY ADVANCE                                                             </v>
          </cell>
          <cell r="D210">
            <v>8435</v>
          </cell>
          <cell r="H210">
            <v>8435</v>
          </cell>
          <cell r="J210">
            <v>-8435</v>
          </cell>
          <cell r="K210">
            <v>-8435</v>
          </cell>
        </row>
        <row r="211">
          <cell r="C211" t="str">
            <v xml:space="preserve">            KESHAVAMURTHY (DISPATCH WORKER)                                                                     </v>
          </cell>
          <cell r="F211">
            <v>7995</v>
          </cell>
          <cell r="G211">
            <v>5000</v>
          </cell>
          <cell r="H211">
            <v>2995</v>
          </cell>
          <cell r="J211">
            <v>-2995</v>
          </cell>
          <cell r="K211">
            <v>-2995</v>
          </cell>
        </row>
        <row r="212">
          <cell r="C212" t="str">
            <v xml:space="preserve">            KRISHNAMURTHY SALARY ADVANCE TRIMS STORE EMP-9340                                                   </v>
          </cell>
          <cell r="F212">
            <v>3000</v>
          </cell>
          <cell r="G212">
            <v>3000</v>
          </cell>
          <cell r="J212">
            <v>0</v>
          </cell>
          <cell r="K212">
            <v>0</v>
          </cell>
        </row>
        <row r="213">
          <cell r="C213" t="str">
            <v xml:space="preserve">            MANJUNATH ( HR MANAGER) -SALARY ADVANCE                                                             </v>
          </cell>
          <cell r="D213">
            <v>10630</v>
          </cell>
          <cell r="G213">
            <v>10630</v>
          </cell>
          <cell r="J213">
            <v>0</v>
          </cell>
          <cell r="K213">
            <v>0</v>
          </cell>
        </row>
        <row r="214">
          <cell r="C214" t="str">
            <v xml:space="preserve">            MUBEENA ACCOUNTS EXECUTIVE SALARY ADVANCE                                                           </v>
          </cell>
          <cell r="E214">
            <v>10000</v>
          </cell>
          <cell r="F214">
            <v>10000</v>
          </cell>
          <cell r="J214">
            <v>0</v>
          </cell>
          <cell r="K214">
            <v>0</v>
          </cell>
        </row>
        <row r="215">
          <cell r="C215" t="str">
            <v xml:space="preserve">            RAKESH KUMAR ( 958 ) TRAVELLING ADVANCE/SALARY ADVANCE                                              </v>
          </cell>
          <cell r="D215">
            <v>15171</v>
          </cell>
          <cell r="F215">
            <v>54000</v>
          </cell>
          <cell r="G215">
            <v>69171</v>
          </cell>
          <cell r="J215">
            <v>0</v>
          </cell>
          <cell r="K215">
            <v>0</v>
          </cell>
        </row>
        <row r="216">
          <cell r="C216" t="str">
            <v xml:space="preserve">            RAMESH ( ACCOUNTS MANAGER) - SALARY ADVANCE                                                         </v>
          </cell>
          <cell r="D216">
            <v>75000</v>
          </cell>
          <cell r="F216">
            <v>60158</v>
          </cell>
          <cell r="G216">
            <v>70000</v>
          </cell>
          <cell r="H216">
            <v>65158</v>
          </cell>
          <cell r="J216">
            <v>-65158</v>
          </cell>
          <cell r="K216">
            <v>-65158</v>
          </cell>
        </row>
        <row r="217">
          <cell r="C217" t="str">
            <v xml:space="preserve">            S SURESH KUMAR-1493 MM-SALARY ADVANCE                                                               </v>
          </cell>
          <cell r="D217">
            <v>35000</v>
          </cell>
          <cell r="H217">
            <v>35000</v>
          </cell>
          <cell r="J217">
            <v>-35000</v>
          </cell>
          <cell r="K217">
            <v>-35000</v>
          </cell>
        </row>
        <row r="218">
          <cell r="C218" t="str">
            <v xml:space="preserve">            SAGARIKA SAHU-SALARY ADVANCE TK NO.1205 DESIGN                                                      </v>
          </cell>
          <cell r="F218">
            <v>10590</v>
          </cell>
          <cell r="G218">
            <v>2590</v>
          </cell>
          <cell r="H218">
            <v>8000</v>
          </cell>
          <cell r="J218">
            <v>-8000</v>
          </cell>
          <cell r="K218">
            <v>-8000</v>
          </cell>
        </row>
        <row r="219">
          <cell r="C219" t="str">
            <v xml:space="preserve">            SAMEER KHAN TOKEN NO-1184- SALARY ADVANCE                                                           </v>
          </cell>
          <cell r="E219">
            <v>15000</v>
          </cell>
          <cell r="F219">
            <v>32000</v>
          </cell>
          <cell r="G219">
            <v>17000</v>
          </cell>
          <cell r="J219">
            <v>0</v>
          </cell>
          <cell r="K219">
            <v>0</v>
          </cell>
        </row>
        <row r="220">
          <cell r="C220" t="str">
            <v xml:space="preserve">            SANJAY KUMAR ONLINE (1163) SALARY ADVANCE                                                           </v>
          </cell>
          <cell r="F220">
            <v>6221</v>
          </cell>
          <cell r="G220">
            <v>6221</v>
          </cell>
          <cell r="J220">
            <v>0</v>
          </cell>
          <cell r="K220">
            <v>0</v>
          </cell>
        </row>
        <row r="221">
          <cell r="C221" t="str">
            <v xml:space="preserve">            SANOVI DESIGN SALARY ADVANCE                                                                        </v>
          </cell>
          <cell r="F221">
            <v>90000</v>
          </cell>
          <cell r="G221">
            <v>105000</v>
          </cell>
          <cell r="I221">
            <v>15000</v>
          </cell>
          <cell r="J221">
            <v>0</v>
          </cell>
          <cell r="K221">
            <v>15000</v>
          </cell>
        </row>
        <row r="222">
          <cell r="C222" t="str">
            <v xml:space="preserve">            SATISH M B  (QA)  (TS 20131) SALARY ADVANCE                                                         </v>
          </cell>
          <cell r="F222">
            <v>1000</v>
          </cell>
          <cell r="G222">
            <v>1000</v>
          </cell>
          <cell r="J222">
            <v>0</v>
          </cell>
          <cell r="K222">
            <v>0</v>
          </cell>
        </row>
        <row r="223">
          <cell r="C223" t="str">
            <v xml:space="preserve">            SHABEER KHAN-EMP-828-SAMPLE SUPERVISOR                                                              </v>
          </cell>
          <cell r="E223">
            <v>15000</v>
          </cell>
          <cell r="F223">
            <v>15000</v>
          </cell>
          <cell r="J223">
            <v>0</v>
          </cell>
          <cell r="K223">
            <v>0</v>
          </cell>
        </row>
        <row r="224">
          <cell r="C224" t="str">
            <v xml:space="preserve">            SHAFEEQ AHMED-SALARY ADVANCE                                                                        </v>
          </cell>
          <cell r="E224">
            <v>75000</v>
          </cell>
          <cell r="F224">
            <v>75000</v>
          </cell>
          <cell r="J224">
            <v>0</v>
          </cell>
          <cell r="K224">
            <v>0</v>
          </cell>
        </row>
        <row r="225">
          <cell r="C225" t="str">
            <v xml:space="preserve">            SHIVAGAMI- MERCHANDISER- SALARY ADVANCE                                                             </v>
          </cell>
          <cell r="D225">
            <v>33652</v>
          </cell>
          <cell r="F225">
            <v>12080</v>
          </cell>
          <cell r="G225">
            <v>45732</v>
          </cell>
          <cell r="J225">
            <v>0</v>
          </cell>
          <cell r="K225">
            <v>0</v>
          </cell>
        </row>
        <row r="226">
          <cell r="C226" t="str">
            <v xml:space="preserve">            SHIVAGAMI TRAVELLING  ADVANCE                                                                       </v>
          </cell>
          <cell r="D226">
            <v>35000</v>
          </cell>
          <cell r="F226">
            <v>40000</v>
          </cell>
          <cell r="G226">
            <v>34464</v>
          </cell>
          <cell r="H226">
            <v>40536</v>
          </cell>
          <cell r="J226">
            <v>-40536</v>
          </cell>
          <cell r="K226">
            <v>-40536</v>
          </cell>
        </row>
        <row r="227">
          <cell r="C227" t="str">
            <v xml:space="preserve">            SNEHA -SALARY ADVANCE                                                                               </v>
          </cell>
          <cell r="D227">
            <v>12000</v>
          </cell>
          <cell r="H227">
            <v>12000</v>
          </cell>
          <cell r="J227">
            <v>-12000</v>
          </cell>
          <cell r="K227">
            <v>-12000</v>
          </cell>
        </row>
        <row r="228">
          <cell r="C228" t="str">
            <v xml:space="preserve">            SOURABH GOSWAMI - SALARY ADVANCE                                                                    </v>
          </cell>
          <cell r="D228">
            <v>98000</v>
          </cell>
          <cell r="G228">
            <v>48000</v>
          </cell>
          <cell r="H228">
            <v>50000</v>
          </cell>
          <cell r="J228">
            <v>-50000</v>
          </cell>
          <cell r="K228">
            <v>-50000</v>
          </cell>
        </row>
        <row r="229">
          <cell r="C229" t="str">
            <v xml:space="preserve">            SUDHANSHU SURENDRA SINGH -ASM EXPENSES                                                              </v>
          </cell>
          <cell r="D229">
            <v>20000</v>
          </cell>
          <cell r="F229">
            <v>129916</v>
          </cell>
          <cell r="G229">
            <v>135557</v>
          </cell>
          <cell r="H229">
            <v>14359</v>
          </cell>
          <cell r="J229">
            <v>-14359</v>
          </cell>
          <cell r="K229">
            <v>-14359</v>
          </cell>
        </row>
        <row r="230">
          <cell r="C230" t="str">
            <v xml:space="preserve">            SURESH S -QA TRAVELLING ADVANCE                                                                     </v>
          </cell>
          <cell r="D230">
            <v>1384</v>
          </cell>
          <cell r="F230">
            <v>44263</v>
          </cell>
          <cell r="G230">
            <v>45647</v>
          </cell>
          <cell r="J230">
            <v>0</v>
          </cell>
          <cell r="K230">
            <v>0</v>
          </cell>
        </row>
        <row r="231">
          <cell r="C231" t="str">
            <v xml:space="preserve">            UDAY KUMAR HR MANAGER SALARY ADVANCE -BANAGLORE</v>
          </cell>
          <cell r="E231">
            <v>15000</v>
          </cell>
          <cell r="F231">
            <v>15000</v>
          </cell>
          <cell r="J231">
            <v>0</v>
          </cell>
          <cell r="K231">
            <v>0</v>
          </cell>
        </row>
        <row r="232">
          <cell r="C232" t="str">
            <v xml:space="preserve">            VENKATESH G TOKEN NO-10114 WAGES ADVANCE                                                            </v>
          </cell>
          <cell r="F232">
            <v>300</v>
          </cell>
          <cell r="G232">
            <v>300</v>
          </cell>
          <cell r="J232">
            <v>0</v>
          </cell>
          <cell r="K232">
            <v>0</v>
          </cell>
        </row>
        <row r="233">
          <cell r="C233" t="str">
            <v xml:space="preserve">            VENKATESH IE - (357) SALARY ADVANCE -BANGALORE</v>
          </cell>
          <cell r="D233">
            <v>45000</v>
          </cell>
          <cell r="G233">
            <v>45000</v>
          </cell>
          <cell r="J233">
            <v>0</v>
          </cell>
          <cell r="K233">
            <v>0</v>
          </cell>
        </row>
        <row r="234">
          <cell r="C234" t="str">
            <v xml:space="preserve">            VENKATESH MRUTHY N FABRIC MANAGER-EMP NO-20114 SALARY ADVANCE                                       </v>
          </cell>
          <cell r="F234">
            <v>2000</v>
          </cell>
          <cell r="G234">
            <v>2000</v>
          </cell>
          <cell r="J234">
            <v>0</v>
          </cell>
          <cell r="K234">
            <v>0</v>
          </cell>
        </row>
        <row r="235">
          <cell r="C235" t="str">
            <v xml:space="preserve">            VENKATESH MURTHY FABRIC  ASSISTANT-TOKEN NO-1173- SALARY ADVANCE                                    </v>
          </cell>
          <cell r="F235">
            <v>3000</v>
          </cell>
          <cell r="G235">
            <v>3000</v>
          </cell>
          <cell r="J235">
            <v>0</v>
          </cell>
          <cell r="K235">
            <v>0</v>
          </cell>
        </row>
        <row r="236">
          <cell r="C236" t="str">
            <v xml:space="preserve">            VISHNU RATHORE BACHOOMAL STORE SALARY ADVANCE                                                       </v>
          </cell>
          <cell r="F236">
            <v>27500</v>
          </cell>
          <cell r="G236">
            <v>19500</v>
          </cell>
          <cell r="H236">
            <v>8000</v>
          </cell>
          <cell r="J236">
            <v>-8000</v>
          </cell>
          <cell r="K236">
            <v>-8000</v>
          </cell>
        </row>
        <row r="237">
          <cell r="C237" t="str">
            <v xml:space="preserve">    STOCK</v>
          </cell>
          <cell r="D237">
            <v>63495464.07</v>
          </cell>
          <cell r="G237">
            <v>63495464</v>
          </cell>
          <cell r="H237">
            <v>7.0000000000000007E-2</v>
          </cell>
          <cell r="J237">
            <v>-7.0000000000000007E-2</v>
          </cell>
          <cell r="K237">
            <v>-7.0000000000000007E-2</v>
          </cell>
        </row>
        <row r="238">
          <cell r="C238" t="str">
            <v xml:space="preserve">        STOCK WITH DEALERS ( DIRECT)                                                                        </v>
          </cell>
          <cell r="D238">
            <v>7.0000000000000007E-2</v>
          </cell>
          <cell r="H238">
            <v>7.0000000000000007E-2</v>
          </cell>
          <cell r="J238">
            <v>-7.0000000000000007E-2</v>
          </cell>
          <cell r="K238">
            <v>-7.0000000000000007E-2</v>
          </cell>
        </row>
        <row r="239">
          <cell r="C239" t="str">
            <v xml:space="preserve">        STOCK WITH LFS &amp; SIS                                                                                </v>
          </cell>
          <cell r="D239">
            <v>63495464</v>
          </cell>
          <cell r="G239">
            <v>63495464</v>
          </cell>
          <cell r="J239">
            <v>0</v>
          </cell>
          <cell r="K239">
            <v>0</v>
          </cell>
        </row>
        <row r="240">
          <cell r="C240" t="str">
            <v xml:space="preserve">    SUNDRY DEBTORS</v>
          </cell>
          <cell r="D240">
            <v>166421545.83000001</v>
          </cell>
          <cell r="F240">
            <v>361847824.5</v>
          </cell>
          <cell r="G240">
            <v>345395446.01999998</v>
          </cell>
          <cell r="H240">
            <v>182873924.31</v>
          </cell>
          <cell r="J240">
            <v>-182873924.31</v>
          </cell>
          <cell r="K240">
            <v>-182873924.31</v>
          </cell>
        </row>
        <row r="241">
          <cell r="C241" t="str">
            <v xml:space="preserve">        JOB WORK SALES</v>
          </cell>
          <cell r="E241">
            <v>147433.56</v>
          </cell>
          <cell r="F241">
            <v>18861257</v>
          </cell>
          <cell r="G241">
            <v>21843780</v>
          </cell>
          <cell r="I241">
            <v>3129956.56</v>
          </cell>
          <cell r="J241">
            <v>0</v>
          </cell>
          <cell r="K241">
            <v>3129956.56</v>
          </cell>
        </row>
        <row r="242">
          <cell r="C242" t="str">
            <v xml:space="preserve">            A.I. ENTERPRISES PVT LTD.,    -CHE NNAI</v>
          </cell>
          <cell r="D242">
            <v>58409</v>
          </cell>
          <cell r="H242">
            <v>58409</v>
          </cell>
          <cell r="J242">
            <v>-58409</v>
          </cell>
          <cell r="K242">
            <v>-58409</v>
          </cell>
        </row>
        <row r="243">
          <cell r="C243" t="str">
            <v xml:space="preserve">            AMITHRAJ APPARELS             -BANGALORE</v>
          </cell>
          <cell r="F243">
            <v>419026</v>
          </cell>
          <cell r="G243">
            <v>3616048</v>
          </cell>
          <cell r="I243">
            <v>3197022</v>
          </cell>
          <cell r="J243">
            <v>0</v>
          </cell>
          <cell r="K243">
            <v>3197022</v>
          </cell>
        </row>
        <row r="244">
          <cell r="C244" t="str">
            <v xml:space="preserve">            BHARTIYA INTERNATIONAL LTD    -BANAGLORE</v>
          </cell>
          <cell r="D244">
            <v>50275</v>
          </cell>
          <cell r="F244">
            <v>427280</v>
          </cell>
          <cell r="G244">
            <v>425600</v>
          </cell>
          <cell r="H244">
            <v>51955</v>
          </cell>
          <cell r="J244">
            <v>-51955</v>
          </cell>
          <cell r="K244">
            <v>-51955</v>
          </cell>
        </row>
        <row r="245">
          <cell r="C245" t="str">
            <v xml:space="preserve">            FASHION LINE APPARELS         -BANGALORE</v>
          </cell>
          <cell r="D245">
            <v>11094</v>
          </cell>
          <cell r="F245">
            <v>1761677</v>
          </cell>
          <cell r="G245">
            <v>1728121</v>
          </cell>
          <cell r="H245">
            <v>44650</v>
          </cell>
          <cell r="J245">
            <v>-44650</v>
          </cell>
          <cell r="K245">
            <v>-44650</v>
          </cell>
        </row>
        <row r="246">
          <cell r="C246" t="str">
            <v xml:space="preserve">            GOKALDAS EXPORTS (DIVISION OF GOKALDAS EXPORTS LTD) -BANAGLORE</v>
          </cell>
          <cell r="F246">
            <v>3555216</v>
          </cell>
          <cell r="G246">
            <v>3414076</v>
          </cell>
          <cell r="H246">
            <v>141140</v>
          </cell>
          <cell r="J246">
            <v>-141140</v>
          </cell>
          <cell r="K246">
            <v>-141140</v>
          </cell>
        </row>
        <row r="247">
          <cell r="C247" t="str">
            <v xml:space="preserve">            GOKALDAS IMAGES PVT LTD       -BANAGLORE</v>
          </cell>
          <cell r="D247">
            <v>82169</v>
          </cell>
          <cell r="H247">
            <v>82169</v>
          </cell>
          <cell r="J247">
            <v>-82169</v>
          </cell>
          <cell r="K247">
            <v>-82169</v>
          </cell>
        </row>
        <row r="248">
          <cell r="C248" t="str">
            <v xml:space="preserve">            GOODWILL FABRICS PVT LTD      -BANAGLORE</v>
          </cell>
          <cell r="D248">
            <v>8232</v>
          </cell>
          <cell r="F248">
            <v>850551</v>
          </cell>
          <cell r="G248">
            <v>1224457</v>
          </cell>
          <cell r="I248">
            <v>365674</v>
          </cell>
          <cell r="J248">
            <v>0</v>
          </cell>
          <cell r="K248">
            <v>365674</v>
          </cell>
        </row>
        <row r="249">
          <cell r="C249" t="str">
            <v xml:space="preserve">            LAJ EXPORTS LTD               -BANAGLORE</v>
          </cell>
          <cell r="D249">
            <v>4199</v>
          </cell>
          <cell r="H249">
            <v>4199</v>
          </cell>
          <cell r="J249">
            <v>-4199</v>
          </cell>
          <cell r="K249">
            <v>-4199</v>
          </cell>
        </row>
        <row r="250">
          <cell r="C250" t="str">
            <v xml:space="preserve">            M D CREATIONS                 -BANGALORE</v>
          </cell>
          <cell r="F250">
            <v>287958</v>
          </cell>
          <cell r="G250">
            <v>287958</v>
          </cell>
          <cell r="J250">
            <v>0</v>
          </cell>
          <cell r="K250">
            <v>0</v>
          </cell>
        </row>
        <row r="251">
          <cell r="C251" t="str">
            <v xml:space="preserve">            M.G BROTHERS                  -BANAGLORE</v>
          </cell>
          <cell r="E251">
            <v>12907</v>
          </cell>
          <cell r="I251">
            <v>12907</v>
          </cell>
          <cell r="J251">
            <v>0</v>
          </cell>
          <cell r="K251">
            <v>12907</v>
          </cell>
        </row>
        <row r="252">
          <cell r="C252" t="str">
            <v xml:space="preserve">            NANDA GOKULA CREATIONS        -BANGALORE</v>
          </cell>
          <cell r="E252">
            <v>372243</v>
          </cell>
          <cell r="F252">
            <v>372243</v>
          </cell>
          <cell r="J252">
            <v>0</v>
          </cell>
          <cell r="K252">
            <v>0</v>
          </cell>
        </row>
        <row r="253">
          <cell r="C253" t="str">
            <v xml:space="preserve">            RIVIERA CREATIONS             -BANGALORE</v>
          </cell>
          <cell r="D253">
            <v>22790</v>
          </cell>
          <cell r="F253">
            <v>1339927</v>
          </cell>
          <cell r="G253">
            <v>1311122</v>
          </cell>
          <cell r="H253">
            <v>51595</v>
          </cell>
          <cell r="J253">
            <v>-51595</v>
          </cell>
          <cell r="K253">
            <v>-51595</v>
          </cell>
        </row>
        <row r="254">
          <cell r="C254" t="str">
            <v xml:space="preserve">            SHAHI EXPORTS PVT LTD         -MYSORE</v>
          </cell>
          <cell r="E254">
            <v>7757</v>
          </cell>
          <cell r="F254">
            <v>9776835</v>
          </cell>
          <cell r="G254">
            <v>9765854</v>
          </cell>
          <cell r="H254">
            <v>3224</v>
          </cell>
          <cell r="J254">
            <v>-3224</v>
          </cell>
          <cell r="K254">
            <v>-3224</v>
          </cell>
        </row>
        <row r="255">
          <cell r="C255" t="str">
            <v xml:space="preserve">            SNS CREATIONS                 -BANAGLORE</v>
          </cell>
          <cell r="F255">
            <v>70544</v>
          </cell>
          <cell r="G255">
            <v>70544</v>
          </cell>
          <cell r="J255">
            <v>0</v>
          </cell>
          <cell r="K255">
            <v>0</v>
          </cell>
        </row>
        <row r="256">
          <cell r="C256" t="str">
            <v xml:space="preserve">            SUVASTRA INDIA                -BANAGLORE</v>
          </cell>
          <cell r="D256">
            <v>8305.44</v>
          </cell>
          <cell r="H256">
            <v>8305.44</v>
          </cell>
          <cell r="J256">
            <v>-8305.44</v>
          </cell>
          <cell r="K256">
            <v>-8305.44</v>
          </cell>
        </row>
        <row r="257">
          <cell r="C257" t="str">
            <v xml:space="preserve">        T BASE</v>
          </cell>
          <cell r="D257">
            <v>153040586.72</v>
          </cell>
          <cell r="F257">
            <v>263269044.61000001</v>
          </cell>
          <cell r="G257">
            <v>234177677.31</v>
          </cell>
          <cell r="H257">
            <v>182131954.02000001</v>
          </cell>
          <cell r="J257">
            <v>-182131954.02000001</v>
          </cell>
          <cell r="K257">
            <v>-182131954.02000001</v>
          </cell>
        </row>
        <row r="258">
          <cell r="C258" t="str">
            <v xml:space="preserve">            DEALERS</v>
          </cell>
          <cell r="D258">
            <v>3330991.08</v>
          </cell>
          <cell r="F258">
            <v>6118911.0800000001</v>
          </cell>
          <cell r="G258">
            <v>6518915.2599999998</v>
          </cell>
          <cell r="H258">
            <v>2930986.9</v>
          </cell>
          <cell r="J258">
            <v>-2930986.9</v>
          </cell>
          <cell r="K258">
            <v>-2930986.9</v>
          </cell>
        </row>
        <row r="259">
          <cell r="C259" t="str">
            <v xml:space="preserve">                APPEAL KIDS INTERNATIONAL PVT. LTD. -DELHI</v>
          </cell>
          <cell r="D259">
            <v>23543</v>
          </cell>
          <cell r="H259">
            <v>23543</v>
          </cell>
          <cell r="J259">
            <v>-23543</v>
          </cell>
          <cell r="K259">
            <v>-23543</v>
          </cell>
        </row>
        <row r="260">
          <cell r="C260" t="str">
            <v xml:space="preserve">                B.R GARMENTS                  -ETAWAH</v>
          </cell>
          <cell r="F260">
            <v>43460</v>
          </cell>
          <cell r="H260">
            <v>43460</v>
          </cell>
          <cell r="J260">
            <v>-43460</v>
          </cell>
          <cell r="K260">
            <v>-43460</v>
          </cell>
        </row>
        <row r="261">
          <cell r="C261" t="str">
            <v xml:space="preserve">                BHARNE CREATIONS              -GOA</v>
          </cell>
          <cell r="D261">
            <v>5817</v>
          </cell>
          <cell r="H261">
            <v>5817</v>
          </cell>
          <cell r="J261">
            <v>-5817</v>
          </cell>
          <cell r="K261">
            <v>-5817</v>
          </cell>
        </row>
        <row r="262">
          <cell r="C262" t="str">
            <v xml:space="preserve">                BLUE BELL FASHIONS            -IMPHAL</v>
          </cell>
          <cell r="D262">
            <v>20082</v>
          </cell>
          <cell r="G262">
            <v>16378</v>
          </cell>
          <cell r="H262">
            <v>3704</v>
          </cell>
          <cell r="J262">
            <v>-3704</v>
          </cell>
          <cell r="K262">
            <v>-3704</v>
          </cell>
        </row>
        <row r="263">
          <cell r="C263" t="str">
            <v xml:space="preserve">                CHAWLA FASHIONS,MOHALI        -MOHALI</v>
          </cell>
          <cell r="D263">
            <v>3291</v>
          </cell>
          <cell r="H263">
            <v>3291</v>
          </cell>
          <cell r="J263">
            <v>-3291</v>
          </cell>
          <cell r="K263">
            <v>-3291</v>
          </cell>
        </row>
        <row r="264">
          <cell r="C264" t="str">
            <v xml:space="preserve">                CYCLONE RETAILING &amp; CLOTHING PVT LTD -MUMBAI</v>
          </cell>
          <cell r="E264">
            <v>11224</v>
          </cell>
          <cell r="F264">
            <v>204925.08</v>
          </cell>
          <cell r="G264">
            <v>193701.08</v>
          </cell>
          <cell r="J264">
            <v>0</v>
          </cell>
          <cell r="K264">
            <v>0</v>
          </cell>
        </row>
        <row r="265">
          <cell r="C265" t="str">
            <v xml:space="preserve">                D.D.SETH COLLECTION                                                                                 </v>
          </cell>
          <cell r="D265">
            <v>173507</v>
          </cell>
          <cell r="H265">
            <v>173507</v>
          </cell>
          <cell r="J265">
            <v>-173507</v>
          </cell>
          <cell r="K265">
            <v>-173507</v>
          </cell>
        </row>
        <row r="266">
          <cell r="C266" t="str">
            <v xml:space="preserve">                DEE WEARS                     -NEW DELHI</v>
          </cell>
          <cell r="D266">
            <v>4779</v>
          </cell>
          <cell r="H266">
            <v>4779</v>
          </cell>
          <cell r="J266">
            <v>-4779</v>
          </cell>
          <cell r="K266">
            <v>-4779</v>
          </cell>
        </row>
        <row r="267">
          <cell r="C267" t="str">
            <v xml:space="preserve">                FA GARMENTS                   -SRINAGAR</v>
          </cell>
          <cell r="E267">
            <v>121</v>
          </cell>
          <cell r="I267">
            <v>121</v>
          </cell>
          <cell r="J267">
            <v>0</v>
          </cell>
          <cell r="K267">
            <v>121</v>
          </cell>
        </row>
        <row r="268">
          <cell r="C268" t="str">
            <v xml:space="preserve">                FASHION ERA                   -AGRA</v>
          </cell>
          <cell r="F268">
            <v>106610</v>
          </cell>
          <cell r="G268">
            <v>75000</v>
          </cell>
          <cell r="H268">
            <v>31610</v>
          </cell>
          <cell r="J268">
            <v>-31610</v>
          </cell>
          <cell r="K268">
            <v>-31610</v>
          </cell>
        </row>
        <row r="269">
          <cell r="C269" t="str">
            <v xml:space="preserve">                FINE DRESSES                  -GORAKHAPUR</v>
          </cell>
          <cell r="F269">
            <v>115525</v>
          </cell>
          <cell r="G269">
            <v>25000</v>
          </cell>
          <cell r="H269">
            <v>90525</v>
          </cell>
          <cell r="J269">
            <v>-90525</v>
          </cell>
          <cell r="K269">
            <v>-90525</v>
          </cell>
        </row>
        <row r="270">
          <cell r="C270" t="str">
            <v xml:space="preserve">                GADODIA FASHION PVT. LTD      -NEW DELHI</v>
          </cell>
          <cell r="D270">
            <v>1120364</v>
          </cell>
          <cell r="F270">
            <v>164576</v>
          </cell>
          <cell r="G270">
            <v>1475279</v>
          </cell>
          <cell r="I270">
            <v>190339</v>
          </cell>
          <cell r="J270">
            <v>0</v>
          </cell>
          <cell r="K270">
            <v>190339</v>
          </cell>
        </row>
        <row r="271">
          <cell r="C271" t="str">
            <v xml:space="preserve">                GARG FASHION                                                                                        </v>
          </cell>
          <cell r="D271">
            <v>9847</v>
          </cell>
          <cell r="H271">
            <v>9847</v>
          </cell>
          <cell r="J271">
            <v>-9847</v>
          </cell>
          <cell r="K271">
            <v>-9847</v>
          </cell>
        </row>
        <row r="272">
          <cell r="C272" t="str">
            <v xml:space="preserve">                GEE ENTERPRISES                                                                                     </v>
          </cell>
          <cell r="D272">
            <v>11225</v>
          </cell>
          <cell r="H272">
            <v>11225</v>
          </cell>
          <cell r="J272">
            <v>-11225</v>
          </cell>
          <cell r="K272">
            <v>-11225</v>
          </cell>
        </row>
        <row r="273">
          <cell r="C273" t="str">
            <v xml:space="preserve">                JAY KAY SONS                  -RAMPUR</v>
          </cell>
          <cell r="D273">
            <v>18815</v>
          </cell>
          <cell r="H273">
            <v>18815</v>
          </cell>
          <cell r="J273">
            <v>-18815</v>
          </cell>
          <cell r="K273">
            <v>-18815</v>
          </cell>
        </row>
        <row r="274">
          <cell r="C274" t="str">
            <v xml:space="preserve">                JOONUS SAIT                   -CHENNAI</v>
          </cell>
          <cell r="D274">
            <v>675226.43</v>
          </cell>
          <cell r="F274">
            <v>3192546</v>
          </cell>
          <cell r="G274">
            <v>2495410</v>
          </cell>
          <cell r="H274">
            <v>1372362.43</v>
          </cell>
          <cell r="J274">
            <v>-1372362.43</v>
          </cell>
          <cell r="K274">
            <v>-1372362.43</v>
          </cell>
        </row>
        <row r="275">
          <cell r="C275" t="str">
            <v xml:space="preserve">                KALRA APPARELS  - SANGRUR     -PATIALA</v>
          </cell>
          <cell r="E275">
            <v>30815</v>
          </cell>
          <cell r="I275">
            <v>30815</v>
          </cell>
          <cell r="J275">
            <v>0</v>
          </cell>
          <cell r="K275">
            <v>30815</v>
          </cell>
        </row>
        <row r="276">
          <cell r="C276" t="str">
            <v xml:space="preserve">                LEAVON GARMENTS &amp; SHOES --- ROHRU ( H.P ) -SHIMLA</v>
          </cell>
          <cell r="D276">
            <v>30803</v>
          </cell>
          <cell r="H276">
            <v>30803</v>
          </cell>
          <cell r="J276">
            <v>-30803</v>
          </cell>
          <cell r="K276">
            <v>-30803</v>
          </cell>
        </row>
        <row r="277">
          <cell r="C277" t="str">
            <v xml:space="preserve">                M CHANDIRAM AND SON ( WOOLLEN STORE ) -OOTY</v>
          </cell>
          <cell r="E277">
            <v>77</v>
          </cell>
          <cell r="F277">
            <v>136035</v>
          </cell>
          <cell r="G277">
            <v>136035</v>
          </cell>
          <cell r="I277">
            <v>77</v>
          </cell>
          <cell r="J277">
            <v>0</v>
          </cell>
          <cell r="K277">
            <v>77</v>
          </cell>
        </row>
        <row r="278">
          <cell r="C278" t="str">
            <v xml:space="preserve">                MERRY KING                    -HARIDWAR</v>
          </cell>
          <cell r="D278">
            <v>5163</v>
          </cell>
          <cell r="H278">
            <v>5163</v>
          </cell>
          <cell r="J278">
            <v>-5163</v>
          </cell>
          <cell r="K278">
            <v>-5163</v>
          </cell>
        </row>
        <row r="279">
          <cell r="C279" t="str">
            <v xml:space="preserve">                MY STUDIO CORPORATION         -PUNE</v>
          </cell>
          <cell r="F279">
            <v>389450</v>
          </cell>
          <cell r="G279">
            <v>364344</v>
          </cell>
          <cell r="H279">
            <v>25106</v>
          </cell>
          <cell r="J279">
            <v>-25106</v>
          </cell>
          <cell r="K279">
            <v>-25106</v>
          </cell>
        </row>
        <row r="280">
          <cell r="C280" t="str">
            <v xml:space="preserve">                MY STUDIO CORPORATION - SAMPLES -PUNE</v>
          </cell>
          <cell r="E280">
            <v>2680</v>
          </cell>
          <cell r="F280">
            <v>40166</v>
          </cell>
          <cell r="G280">
            <v>13533</v>
          </cell>
          <cell r="H280">
            <v>23953</v>
          </cell>
          <cell r="J280">
            <v>-23953</v>
          </cell>
          <cell r="K280">
            <v>-23953</v>
          </cell>
        </row>
        <row r="281">
          <cell r="C281" t="str">
            <v xml:space="preserve">                NEW PREM NAGAR                -MIRZAPUR</v>
          </cell>
          <cell r="F281">
            <v>239888</v>
          </cell>
          <cell r="H281">
            <v>239888</v>
          </cell>
          <cell r="J281">
            <v>-239888</v>
          </cell>
          <cell r="K281">
            <v>-239888</v>
          </cell>
        </row>
        <row r="282">
          <cell r="C282" t="str">
            <v xml:space="preserve">                PARTHAS                       -TRIVANDRUM</v>
          </cell>
          <cell r="D282">
            <v>581350.31000000006</v>
          </cell>
          <cell r="F282">
            <v>75239</v>
          </cell>
          <cell r="G282">
            <v>656165</v>
          </cell>
          <cell r="H282">
            <v>424.31</v>
          </cell>
          <cell r="J282">
            <v>-424.31</v>
          </cell>
          <cell r="K282">
            <v>-424.31</v>
          </cell>
        </row>
        <row r="283">
          <cell r="C283" t="str">
            <v xml:space="preserve">                RAMAN GARMENTS                                                                                      </v>
          </cell>
          <cell r="D283">
            <v>8525</v>
          </cell>
          <cell r="H283">
            <v>8525</v>
          </cell>
          <cell r="J283">
            <v>-8525</v>
          </cell>
          <cell r="K283">
            <v>-8525</v>
          </cell>
        </row>
        <row r="284">
          <cell r="C284" t="str">
            <v xml:space="preserve">                RAMESH DYEING RETAIL LLP      -PUNE</v>
          </cell>
          <cell r="D284">
            <v>567202.34</v>
          </cell>
          <cell r="F284">
            <v>912896</v>
          </cell>
          <cell r="G284">
            <v>685530.68</v>
          </cell>
          <cell r="H284">
            <v>794567.66</v>
          </cell>
          <cell r="J284">
            <v>-794567.66</v>
          </cell>
          <cell r="K284">
            <v>-794567.66</v>
          </cell>
        </row>
        <row r="285">
          <cell r="C285" t="str">
            <v xml:space="preserve">                RANGOLI READYWEAR             -MADIKERI</v>
          </cell>
          <cell r="F285">
            <v>8235</v>
          </cell>
          <cell r="H285">
            <v>8235</v>
          </cell>
          <cell r="J285">
            <v>-8235</v>
          </cell>
          <cell r="K285">
            <v>-8235</v>
          </cell>
        </row>
        <row r="286">
          <cell r="C286" t="str">
            <v xml:space="preserve">                SARDAR SONS                   -NAINITAL</v>
          </cell>
          <cell r="F286">
            <v>79992</v>
          </cell>
          <cell r="G286">
            <v>29925</v>
          </cell>
          <cell r="H286">
            <v>50067</v>
          </cell>
          <cell r="J286">
            <v>-50067</v>
          </cell>
          <cell r="K286">
            <v>-50067</v>
          </cell>
        </row>
        <row r="287">
          <cell r="C287" t="str">
            <v xml:space="preserve">                SHRI RAM APPARELS PRIVATE LIMITED -BAHRAICH</v>
          </cell>
          <cell r="F287">
            <v>118998</v>
          </cell>
          <cell r="H287">
            <v>118998</v>
          </cell>
          <cell r="J287">
            <v>-118998</v>
          </cell>
          <cell r="K287">
            <v>-118998</v>
          </cell>
        </row>
        <row r="288">
          <cell r="C288" t="str">
            <v xml:space="preserve">                TRUE MAN                      -ARRAH</v>
          </cell>
          <cell r="D288">
            <v>22916</v>
          </cell>
          <cell r="H288">
            <v>22916</v>
          </cell>
          <cell r="J288">
            <v>-22916</v>
          </cell>
          <cell r="K288">
            <v>-22916</v>
          </cell>
        </row>
        <row r="289">
          <cell r="C289" t="str">
            <v xml:space="preserve">                UNIQSTOP PRIVATE LIMITED      -NOIDA</v>
          </cell>
          <cell r="F289">
            <v>135759</v>
          </cell>
          <cell r="G289">
            <v>198226.5</v>
          </cell>
          <cell r="I289">
            <v>62467.5</v>
          </cell>
          <cell r="J289">
            <v>0</v>
          </cell>
          <cell r="K289">
            <v>62467.5</v>
          </cell>
        </row>
        <row r="290">
          <cell r="C290" t="str">
            <v xml:space="preserve">                US APPARELS                   -MUMBAI</v>
          </cell>
          <cell r="D290">
            <v>93452</v>
          </cell>
          <cell r="H290">
            <v>93452</v>
          </cell>
          <cell r="J290">
            <v>-93452</v>
          </cell>
          <cell r="K290">
            <v>-93452</v>
          </cell>
        </row>
        <row r="291">
          <cell r="C291" t="str">
            <v xml:space="preserve">                VISHAL EMPORIUM               -CHAMBA</v>
          </cell>
          <cell r="F291">
            <v>154611</v>
          </cell>
          <cell r="G291">
            <v>154388</v>
          </cell>
          <cell r="H291">
            <v>223</v>
          </cell>
          <cell r="J291">
            <v>-223</v>
          </cell>
          <cell r="K291">
            <v>-223</v>
          </cell>
        </row>
        <row r="292">
          <cell r="C292" t="str">
            <v xml:space="preserve">            DIS. CONSOL SIS/SOR</v>
          </cell>
          <cell r="D292">
            <v>157007</v>
          </cell>
          <cell r="H292">
            <v>157007</v>
          </cell>
          <cell r="J292">
            <v>-157007</v>
          </cell>
          <cell r="K292">
            <v>-157007</v>
          </cell>
        </row>
        <row r="293">
          <cell r="C293" t="str">
            <v xml:space="preserve">                MARUTHI AGENCIES -SIS         -NEW DELHI</v>
          </cell>
          <cell r="D293">
            <v>181077</v>
          </cell>
          <cell r="H293">
            <v>181077</v>
          </cell>
          <cell r="J293">
            <v>-181077</v>
          </cell>
          <cell r="K293">
            <v>-181077</v>
          </cell>
        </row>
        <row r="294">
          <cell r="C294" t="str">
            <v xml:space="preserve">                YUVRAJ                        -AJMER</v>
          </cell>
          <cell r="E294">
            <v>24070</v>
          </cell>
          <cell r="I294">
            <v>24070</v>
          </cell>
          <cell r="J294">
            <v>0</v>
          </cell>
          <cell r="K294">
            <v>24070</v>
          </cell>
        </row>
        <row r="295">
          <cell r="C295" t="str">
            <v xml:space="preserve">            DIST. DIRECT SIS/SOR</v>
          </cell>
          <cell r="D295">
            <v>8815261.6199999992</v>
          </cell>
          <cell r="F295">
            <v>24834151</v>
          </cell>
          <cell r="G295">
            <v>13632577</v>
          </cell>
          <cell r="H295">
            <v>20016835.620000001</v>
          </cell>
          <cell r="J295">
            <v>-20016835.620000001</v>
          </cell>
          <cell r="K295">
            <v>-20016835.620000001</v>
          </cell>
        </row>
        <row r="296">
          <cell r="C296" t="str">
            <v xml:space="preserve">                AHUJA CLOTHIERS PVT LTD       -FARIDABAD</v>
          </cell>
          <cell r="E296">
            <v>15219.19</v>
          </cell>
          <cell r="I296">
            <v>15219.19</v>
          </cell>
          <cell r="J296">
            <v>0</v>
          </cell>
          <cell r="K296">
            <v>15219.19</v>
          </cell>
        </row>
        <row r="297">
          <cell r="C297" t="str">
            <v xml:space="preserve">                AMW LIFESTYLE PVT LTD - FARIDABAD -HARYANA</v>
          </cell>
          <cell r="D297">
            <v>168770.62</v>
          </cell>
          <cell r="H297">
            <v>168770.62</v>
          </cell>
          <cell r="J297">
            <v>-168770.62</v>
          </cell>
          <cell r="K297">
            <v>-168770.62</v>
          </cell>
        </row>
        <row r="298">
          <cell r="C298" t="str">
            <v xml:space="preserve">                ANAND APPARELS (TOWN POINT) - SECTOR 14 -GURGOAN</v>
          </cell>
          <cell r="E298">
            <v>63288.13</v>
          </cell>
          <cell r="I298">
            <v>63288.13</v>
          </cell>
          <cell r="J298">
            <v>0</v>
          </cell>
          <cell r="K298">
            <v>63288.13</v>
          </cell>
        </row>
        <row r="299">
          <cell r="C299" t="str">
            <v xml:space="preserve">                BACHOOMAL COLLECTION       -AGRA -AGRA</v>
          </cell>
          <cell r="F299">
            <v>486538</v>
          </cell>
          <cell r="G299">
            <v>154406</v>
          </cell>
          <cell r="H299">
            <v>332132</v>
          </cell>
          <cell r="J299">
            <v>-332132</v>
          </cell>
          <cell r="K299">
            <v>-332132</v>
          </cell>
        </row>
        <row r="300">
          <cell r="C300" t="str">
            <v xml:space="preserve">                BACHOOMAL SONS                -AGRA</v>
          </cell>
          <cell r="D300">
            <v>1049479.6299999999</v>
          </cell>
          <cell r="F300">
            <v>2163592</v>
          </cell>
          <cell r="G300">
            <v>1589387</v>
          </cell>
          <cell r="H300">
            <v>1623684.63</v>
          </cell>
          <cell r="J300">
            <v>-1623684.63</v>
          </cell>
          <cell r="K300">
            <v>-1623684.63</v>
          </cell>
        </row>
        <row r="301">
          <cell r="C301" t="str">
            <v xml:space="preserve">                BINDAL ARCADE PVT LTD         -GHAZIABAD</v>
          </cell>
          <cell r="D301">
            <v>253180.58</v>
          </cell>
          <cell r="H301">
            <v>253180.58</v>
          </cell>
          <cell r="J301">
            <v>-253180.58</v>
          </cell>
          <cell r="K301">
            <v>-253180.58</v>
          </cell>
        </row>
        <row r="302">
          <cell r="C302" t="str">
            <v xml:space="preserve">                BOMBAY STORE                  -HALDWANI</v>
          </cell>
          <cell r="D302">
            <v>529143.15</v>
          </cell>
          <cell r="F302">
            <v>930238</v>
          </cell>
          <cell r="G302">
            <v>686610</v>
          </cell>
          <cell r="H302">
            <v>772771.15</v>
          </cell>
          <cell r="J302">
            <v>-772771.15</v>
          </cell>
          <cell r="K302">
            <v>-772771.15</v>
          </cell>
        </row>
        <row r="303">
          <cell r="C303" t="str">
            <v xml:space="preserve">                CHARMS COLLECTIONS PRIVATE LIMITED -PATIALA</v>
          </cell>
          <cell r="F303">
            <v>878074</v>
          </cell>
          <cell r="G303">
            <v>2347</v>
          </cell>
          <cell r="H303">
            <v>875727</v>
          </cell>
          <cell r="J303">
            <v>-875727</v>
          </cell>
          <cell r="K303">
            <v>-875727</v>
          </cell>
        </row>
        <row r="304">
          <cell r="C304" t="str">
            <v xml:space="preserve">                CHAWLA FASHIONS (SIS)         -MOHALI</v>
          </cell>
          <cell r="F304">
            <v>576583</v>
          </cell>
          <cell r="G304">
            <v>1343</v>
          </cell>
          <cell r="H304">
            <v>575240</v>
          </cell>
          <cell r="J304">
            <v>-575240</v>
          </cell>
          <cell r="K304">
            <v>-575240</v>
          </cell>
        </row>
        <row r="305">
          <cell r="C305" t="str">
            <v xml:space="preserve">                COMFORT SQUARE                -JAIPUR</v>
          </cell>
          <cell r="D305">
            <v>529748.36</v>
          </cell>
          <cell r="F305">
            <v>1304017</v>
          </cell>
          <cell r="G305">
            <v>717723</v>
          </cell>
          <cell r="H305">
            <v>1116042.3600000001</v>
          </cell>
          <cell r="J305">
            <v>-1116042.3600000001</v>
          </cell>
          <cell r="K305">
            <v>-1116042.3600000001</v>
          </cell>
        </row>
        <row r="306">
          <cell r="C306" t="str">
            <v xml:space="preserve">                ENGLISH CHANNEL CLOTHING      -DELHI</v>
          </cell>
          <cell r="D306">
            <v>290132.28999999998</v>
          </cell>
          <cell r="H306">
            <v>290132.28999999998</v>
          </cell>
          <cell r="J306">
            <v>-290132.28999999998</v>
          </cell>
          <cell r="K306">
            <v>-290132.28999999998</v>
          </cell>
        </row>
        <row r="307">
          <cell r="C307" t="str">
            <v xml:space="preserve">                FASHION ZONE                  -JAIPUR</v>
          </cell>
          <cell r="D307">
            <v>435131</v>
          </cell>
          <cell r="F307">
            <v>1075751</v>
          </cell>
          <cell r="G307">
            <v>499178</v>
          </cell>
          <cell r="H307">
            <v>1011704</v>
          </cell>
          <cell r="J307">
            <v>-1011704</v>
          </cell>
          <cell r="K307">
            <v>-1011704</v>
          </cell>
        </row>
        <row r="308">
          <cell r="C308" t="str">
            <v xml:space="preserve">                FOREVER                       -AMRITSAR</v>
          </cell>
          <cell r="D308">
            <v>1227436.3600000001</v>
          </cell>
          <cell r="F308">
            <v>2949328</v>
          </cell>
          <cell r="G308">
            <v>2224186</v>
          </cell>
          <cell r="H308">
            <v>1952578.36</v>
          </cell>
          <cell r="J308">
            <v>-1952578.36</v>
          </cell>
          <cell r="K308">
            <v>-1952578.36</v>
          </cell>
        </row>
        <row r="309">
          <cell r="C309" t="str">
            <v xml:space="preserve">                GADODIA                       -AVANTIKA</v>
          </cell>
          <cell r="F309">
            <v>892520</v>
          </cell>
          <cell r="G309">
            <v>892520</v>
          </cell>
          <cell r="J309">
            <v>0</v>
          </cell>
          <cell r="K309">
            <v>0</v>
          </cell>
        </row>
        <row r="310">
          <cell r="C310" t="str">
            <v xml:space="preserve">                JMD CLOTHING                  -ROHTAK</v>
          </cell>
          <cell r="D310">
            <v>299201</v>
          </cell>
          <cell r="F310">
            <v>1470224</v>
          </cell>
          <cell r="G310">
            <v>394759</v>
          </cell>
          <cell r="H310">
            <v>1374666</v>
          </cell>
          <cell r="J310">
            <v>-1374666</v>
          </cell>
          <cell r="K310">
            <v>-1374666</v>
          </cell>
        </row>
        <row r="311">
          <cell r="C311" t="str">
            <v xml:space="preserve">                JMD CREATIONS-(WARDROBE) (JMD CREATIONS) -ROHTAK</v>
          </cell>
          <cell r="D311">
            <v>472860</v>
          </cell>
          <cell r="G311">
            <v>538794</v>
          </cell>
          <cell r="I311">
            <v>65934</v>
          </cell>
          <cell r="J311">
            <v>0</v>
          </cell>
          <cell r="K311">
            <v>65934</v>
          </cell>
        </row>
        <row r="312">
          <cell r="C312" t="str">
            <v xml:space="preserve">                JSK LIFESTYLE                 -GHAZIABAD</v>
          </cell>
          <cell r="D312">
            <v>41865</v>
          </cell>
          <cell r="H312">
            <v>41865</v>
          </cell>
          <cell r="J312">
            <v>-41865</v>
          </cell>
          <cell r="K312">
            <v>-41865</v>
          </cell>
        </row>
        <row r="313">
          <cell r="C313" t="str">
            <v xml:space="preserve">                KALPANA DRESSES( RANJEETH SINGH RATHORE) -JHANSI</v>
          </cell>
          <cell r="F313">
            <v>799056</v>
          </cell>
          <cell r="G313">
            <v>15592</v>
          </cell>
          <cell r="H313">
            <v>783464</v>
          </cell>
          <cell r="J313">
            <v>-783464</v>
          </cell>
          <cell r="K313">
            <v>-783464</v>
          </cell>
        </row>
        <row r="314">
          <cell r="C314" t="str">
            <v xml:space="preserve">                KAMBAL GHAR EXCLUSIVE         -VARANASI</v>
          </cell>
          <cell r="D314">
            <v>164966</v>
          </cell>
          <cell r="H314">
            <v>164966</v>
          </cell>
          <cell r="J314">
            <v>-164966</v>
          </cell>
          <cell r="K314">
            <v>-164966</v>
          </cell>
        </row>
        <row r="315">
          <cell r="C315" t="str">
            <v xml:space="preserve">                KANHA INTERNATIONAL           -GHAZIABAD</v>
          </cell>
          <cell r="D315">
            <v>73497</v>
          </cell>
          <cell r="H315">
            <v>73497</v>
          </cell>
          <cell r="J315">
            <v>-73497</v>
          </cell>
          <cell r="K315">
            <v>-73497</v>
          </cell>
        </row>
        <row r="316">
          <cell r="C316" t="str">
            <v xml:space="preserve">                KAPIL AGENCIES                -HARYANA</v>
          </cell>
          <cell r="E316">
            <v>111779.12</v>
          </cell>
          <cell r="I316">
            <v>111779.12</v>
          </cell>
          <cell r="J316">
            <v>0</v>
          </cell>
          <cell r="K316">
            <v>111779.12</v>
          </cell>
        </row>
        <row r="317">
          <cell r="C317" t="str">
            <v xml:space="preserve">                KHALSA COLLECTION             -AJMER</v>
          </cell>
          <cell r="D317">
            <v>380783</v>
          </cell>
          <cell r="F317">
            <v>1115751</v>
          </cell>
          <cell r="G317">
            <v>605511</v>
          </cell>
          <cell r="H317">
            <v>891023</v>
          </cell>
          <cell r="J317">
            <v>-891023</v>
          </cell>
          <cell r="K317">
            <v>-891023</v>
          </cell>
        </row>
        <row r="318">
          <cell r="C318" t="str">
            <v xml:space="preserve">                MANGALAM                      -GURGOAN</v>
          </cell>
          <cell r="D318">
            <v>135190</v>
          </cell>
          <cell r="H318">
            <v>135190</v>
          </cell>
          <cell r="J318">
            <v>-135190</v>
          </cell>
          <cell r="K318">
            <v>-135190</v>
          </cell>
        </row>
        <row r="319">
          <cell r="C319" t="str">
            <v xml:space="preserve">                MONALISA STORES PRIVATE LIMITED -JAMMU TAWI</v>
          </cell>
          <cell r="D319">
            <v>621120.09</v>
          </cell>
          <cell r="F319">
            <v>3384476</v>
          </cell>
          <cell r="G319">
            <v>1583805</v>
          </cell>
          <cell r="H319">
            <v>2421791.09</v>
          </cell>
          <cell r="J319">
            <v>-2421791.09</v>
          </cell>
          <cell r="K319">
            <v>-2421791.09</v>
          </cell>
        </row>
        <row r="320">
          <cell r="C320" t="str">
            <v xml:space="preserve">                MRG FASHIONS PRIVATE LIMITED( GOYAL SON) -NEWDELHI</v>
          </cell>
          <cell r="D320">
            <v>926066.79</v>
          </cell>
          <cell r="F320">
            <v>917880</v>
          </cell>
          <cell r="G320">
            <v>1710718</v>
          </cell>
          <cell r="H320">
            <v>133228.79</v>
          </cell>
          <cell r="J320">
            <v>-133228.79</v>
          </cell>
          <cell r="K320">
            <v>-133228.79</v>
          </cell>
        </row>
        <row r="321">
          <cell r="C321" t="str">
            <v xml:space="preserve">                OBEROI COLLECTION             -BHATINDA</v>
          </cell>
          <cell r="D321">
            <v>196914</v>
          </cell>
          <cell r="H321">
            <v>196914</v>
          </cell>
          <cell r="J321">
            <v>-196914</v>
          </cell>
          <cell r="K321">
            <v>-196914</v>
          </cell>
        </row>
        <row r="322">
          <cell r="C322" t="str">
            <v xml:space="preserve">                OVERALLS SONS                 -BAREILLY</v>
          </cell>
          <cell r="F322">
            <v>822707</v>
          </cell>
          <cell r="G322">
            <v>14293</v>
          </cell>
          <cell r="H322">
            <v>808414</v>
          </cell>
          <cell r="J322">
            <v>-808414</v>
          </cell>
          <cell r="K322">
            <v>-808414</v>
          </cell>
        </row>
        <row r="323">
          <cell r="C323" t="str">
            <v xml:space="preserve">                READY STAR GARMENTS           -JHUNJHUNU</v>
          </cell>
          <cell r="E323">
            <v>2242</v>
          </cell>
          <cell r="I323">
            <v>2242</v>
          </cell>
          <cell r="J323">
            <v>0</v>
          </cell>
          <cell r="K323">
            <v>2242</v>
          </cell>
        </row>
        <row r="324">
          <cell r="C324" t="str">
            <v xml:space="preserve">                RIDDHISHA  VENTURE            -DELHI</v>
          </cell>
          <cell r="D324">
            <v>364931.61</v>
          </cell>
          <cell r="H324">
            <v>364931.61</v>
          </cell>
          <cell r="J324">
            <v>-364931.61</v>
          </cell>
          <cell r="K324">
            <v>-364931.61</v>
          </cell>
        </row>
        <row r="325">
          <cell r="C325" t="str">
            <v xml:space="preserve">                RR CLOTHING                   -HALDWANI</v>
          </cell>
          <cell r="D325">
            <v>126387</v>
          </cell>
          <cell r="H325">
            <v>126387</v>
          </cell>
          <cell r="J325">
            <v>-126387</v>
          </cell>
          <cell r="K325">
            <v>-126387</v>
          </cell>
        </row>
        <row r="326">
          <cell r="C326" t="str">
            <v xml:space="preserve">                SANDHYA GARMENTS              -DELHI</v>
          </cell>
          <cell r="D326">
            <v>81323.64</v>
          </cell>
          <cell r="H326">
            <v>81323.64</v>
          </cell>
          <cell r="J326">
            <v>-81323.64</v>
          </cell>
          <cell r="K326">
            <v>-81323.64</v>
          </cell>
        </row>
        <row r="327">
          <cell r="C327" t="str">
            <v xml:space="preserve">                SHEKHAWAT DEPARTMENTAL STORE  -JAIPUR</v>
          </cell>
          <cell r="D327">
            <v>439166</v>
          </cell>
          <cell r="F327">
            <v>1050708</v>
          </cell>
          <cell r="G327">
            <v>527371</v>
          </cell>
          <cell r="H327">
            <v>962503</v>
          </cell>
          <cell r="J327">
            <v>-962503</v>
          </cell>
          <cell r="K327">
            <v>-962503</v>
          </cell>
        </row>
        <row r="328">
          <cell r="C328" t="str">
            <v xml:space="preserve">                SHREE GURUDAS COLLECTION      -RUDRAPUR</v>
          </cell>
          <cell r="E328">
            <v>124876.06</v>
          </cell>
          <cell r="F328">
            <v>314921</v>
          </cell>
          <cell r="G328">
            <v>7403</v>
          </cell>
          <cell r="H328">
            <v>182641.94</v>
          </cell>
          <cell r="J328">
            <v>-182641.94</v>
          </cell>
          <cell r="K328">
            <v>-182641.94</v>
          </cell>
        </row>
        <row r="329">
          <cell r="C329" t="str">
            <v xml:space="preserve">                SHYAM RETAIL 1 - SADAR BAZAAR -GURGAON</v>
          </cell>
          <cell r="D329">
            <v>12957</v>
          </cell>
          <cell r="G329">
            <v>12957</v>
          </cell>
          <cell r="J329">
            <v>0</v>
          </cell>
          <cell r="K329">
            <v>0</v>
          </cell>
        </row>
        <row r="330">
          <cell r="C330" t="str">
            <v xml:space="preserve">                SIRS N HERS APPAREL PVT. LTD. -DELHI</v>
          </cell>
          <cell r="D330">
            <v>67740</v>
          </cell>
          <cell r="H330">
            <v>67740</v>
          </cell>
          <cell r="J330">
            <v>-67740</v>
          </cell>
          <cell r="K330">
            <v>-67740</v>
          </cell>
        </row>
        <row r="331">
          <cell r="C331" t="str">
            <v xml:space="preserve">                SWADESHI KHADI TRADERS PRIVATE LIMITED -ALIGARH</v>
          </cell>
          <cell r="D331">
            <v>244676</v>
          </cell>
          <cell r="F331">
            <v>1117218</v>
          </cell>
          <cell r="G331">
            <v>387946</v>
          </cell>
          <cell r="H331">
            <v>973948</v>
          </cell>
          <cell r="J331">
            <v>-973948</v>
          </cell>
          <cell r="K331">
            <v>-973948</v>
          </cell>
        </row>
        <row r="332">
          <cell r="C332" t="str">
            <v xml:space="preserve">                VARDHMAN CREATIONS            -DELHI</v>
          </cell>
          <cell r="F332">
            <v>2584569</v>
          </cell>
          <cell r="G332">
            <v>1065728</v>
          </cell>
          <cell r="H332">
            <v>1518841</v>
          </cell>
          <cell r="J332">
            <v>-1518841</v>
          </cell>
          <cell r="K332">
            <v>-1518841</v>
          </cell>
        </row>
        <row r="333">
          <cell r="C333" t="str">
            <v xml:space="preserve">            DISTRIBUTORS</v>
          </cell>
          <cell r="D333">
            <v>23127642.25</v>
          </cell>
          <cell r="F333">
            <v>90159308.170000002</v>
          </cell>
          <cell r="G333">
            <v>74233867.030000001</v>
          </cell>
          <cell r="H333">
            <v>39053083.390000001</v>
          </cell>
          <cell r="J333">
            <v>-39053083.390000001</v>
          </cell>
          <cell r="K333">
            <v>-39053083.390000001</v>
          </cell>
        </row>
        <row r="334">
          <cell r="C334" t="str">
            <v xml:space="preserve">                DISTRIBUTORS BUY &amp; SELL-POINEER AGENCIES</v>
          </cell>
          <cell r="F334">
            <v>34524</v>
          </cell>
          <cell r="G334">
            <v>27140</v>
          </cell>
          <cell r="H334">
            <v>7384</v>
          </cell>
          <cell r="J334">
            <v>-7384</v>
          </cell>
          <cell r="K334">
            <v>-7384</v>
          </cell>
        </row>
        <row r="335">
          <cell r="C335" t="str">
            <v xml:space="preserve">                    OLYMPIC SPORTING CO           -BANGALORE</v>
          </cell>
          <cell r="F335">
            <v>34524</v>
          </cell>
          <cell r="G335">
            <v>27140</v>
          </cell>
          <cell r="H335">
            <v>7384</v>
          </cell>
          <cell r="J335">
            <v>-7384</v>
          </cell>
          <cell r="K335">
            <v>-7384</v>
          </cell>
        </row>
        <row r="336">
          <cell r="C336" t="str">
            <v xml:space="preserve">                A R CLOTHING CO               -ZIRAKPUR</v>
          </cell>
          <cell r="D336">
            <v>335963</v>
          </cell>
          <cell r="F336">
            <v>1397523</v>
          </cell>
          <cell r="G336">
            <v>824188</v>
          </cell>
          <cell r="H336">
            <v>909298</v>
          </cell>
          <cell r="J336">
            <v>-909298</v>
          </cell>
          <cell r="K336">
            <v>-909298</v>
          </cell>
        </row>
        <row r="337">
          <cell r="C337" t="str">
            <v xml:space="preserve">                A R CLOTHING CO -  SAMPLES    -ZIRAKPUR</v>
          </cell>
          <cell r="F337">
            <v>50214</v>
          </cell>
          <cell r="H337">
            <v>50214</v>
          </cell>
          <cell r="J337">
            <v>-50214</v>
          </cell>
          <cell r="K337">
            <v>-50214</v>
          </cell>
        </row>
        <row r="338">
          <cell r="C338" t="str">
            <v xml:space="preserve">                AADINATH AGENCIES             -INDORE</v>
          </cell>
          <cell r="D338">
            <v>698687</v>
          </cell>
          <cell r="F338">
            <v>5042685</v>
          </cell>
          <cell r="G338">
            <v>3065107</v>
          </cell>
          <cell r="H338">
            <v>2676265</v>
          </cell>
          <cell r="J338">
            <v>-2676265</v>
          </cell>
          <cell r="K338">
            <v>-2676265</v>
          </cell>
        </row>
        <row r="339">
          <cell r="C339" t="str">
            <v xml:space="preserve">                AADINATH AGENCIES - SAMPLES   -INDORE</v>
          </cell>
          <cell r="D339">
            <v>23218</v>
          </cell>
          <cell r="F339">
            <v>242604</v>
          </cell>
          <cell r="G339">
            <v>134174</v>
          </cell>
          <cell r="H339">
            <v>131648</v>
          </cell>
          <cell r="J339">
            <v>-131648</v>
          </cell>
          <cell r="K339">
            <v>-131648</v>
          </cell>
        </row>
        <row r="340">
          <cell r="C340" t="str">
            <v xml:space="preserve">                ACE CLOTHING                  -NOIDA</v>
          </cell>
          <cell r="D340">
            <v>2366974.46</v>
          </cell>
          <cell r="F340">
            <v>5725870</v>
          </cell>
          <cell r="G340">
            <v>3636736.91</v>
          </cell>
          <cell r="H340">
            <v>4456107.55</v>
          </cell>
          <cell r="J340">
            <v>-4456107.55</v>
          </cell>
          <cell r="K340">
            <v>-4456107.55</v>
          </cell>
        </row>
        <row r="341">
          <cell r="C341" t="str">
            <v xml:space="preserve">                ACE CLOTHING (SAMPLES)        -NOIDA</v>
          </cell>
          <cell r="D341">
            <v>1091561.02</v>
          </cell>
          <cell r="F341">
            <v>416407</v>
          </cell>
          <cell r="G341">
            <v>284967</v>
          </cell>
          <cell r="H341">
            <v>1223001.02</v>
          </cell>
          <cell r="J341">
            <v>-1223001.02</v>
          </cell>
          <cell r="K341">
            <v>-1223001.02</v>
          </cell>
        </row>
        <row r="342">
          <cell r="C342" t="str">
            <v xml:space="preserve">                ALEKH APPARELS                -GUWAHATI</v>
          </cell>
          <cell r="D342">
            <v>2184370</v>
          </cell>
          <cell r="F342">
            <v>17465292</v>
          </cell>
          <cell r="G342">
            <v>16206363</v>
          </cell>
          <cell r="H342">
            <v>3443299</v>
          </cell>
          <cell r="J342">
            <v>-3443299</v>
          </cell>
          <cell r="K342">
            <v>-3443299</v>
          </cell>
        </row>
        <row r="343">
          <cell r="C343" t="str">
            <v xml:space="preserve">                ALTO ENTERPRISES              -MUMBAI</v>
          </cell>
          <cell r="D343">
            <v>611607.15</v>
          </cell>
          <cell r="F343">
            <v>3312698</v>
          </cell>
          <cell r="G343">
            <v>3623837.15</v>
          </cell>
          <cell r="H343">
            <v>300468</v>
          </cell>
          <cell r="J343">
            <v>-300468</v>
          </cell>
          <cell r="K343">
            <v>-300468</v>
          </cell>
        </row>
        <row r="344">
          <cell r="C344" t="str">
            <v xml:space="preserve">                AMBALA SALES DEPOT            -GURGOAN</v>
          </cell>
          <cell r="D344">
            <v>0.1</v>
          </cell>
          <cell r="H344">
            <v>0.1</v>
          </cell>
          <cell r="J344">
            <v>-0.1</v>
          </cell>
          <cell r="K344">
            <v>-0.1</v>
          </cell>
        </row>
        <row r="345">
          <cell r="C345" t="str">
            <v xml:space="preserve">                AMIT CLOTHING                 -CHENNAI</v>
          </cell>
          <cell r="D345">
            <v>5068</v>
          </cell>
          <cell r="H345">
            <v>5068</v>
          </cell>
          <cell r="J345">
            <v>-5068</v>
          </cell>
          <cell r="K345">
            <v>-5068</v>
          </cell>
        </row>
        <row r="346">
          <cell r="C346" t="str">
            <v xml:space="preserve">                AMIT ENTERPRISES              -RANCHI</v>
          </cell>
          <cell r="D346">
            <v>14750</v>
          </cell>
          <cell r="F346">
            <v>304154</v>
          </cell>
          <cell r="G346">
            <v>261479</v>
          </cell>
          <cell r="H346">
            <v>57425</v>
          </cell>
          <cell r="J346">
            <v>-57425</v>
          </cell>
          <cell r="K346">
            <v>-57425</v>
          </cell>
        </row>
        <row r="347">
          <cell r="C347" t="str">
            <v xml:space="preserve">                AMP .CORP -SAMPLES            -AHMEDABAD</v>
          </cell>
          <cell r="D347">
            <v>13055</v>
          </cell>
          <cell r="H347">
            <v>13055</v>
          </cell>
          <cell r="J347">
            <v>-13055</v>
          </cell>
          <cell r="K347">
            <v>-13055</v>
          </cell>
        </row>
        <row r="348">
          <cell r="C348" t="str">
            <v xml:space="preserve">                DEV GARMENTS                  -PUNE</v>
          </cell>
          <cell r="F348">
            <v>1549697</v>
          </cell>
          <cell r="G348">
            <v>783185</v>
          </cell>
          <cell r="H348">
            <v>766512</v>
          </cell>
          <cell r="J348">
            <v>-766512</v>
          </cell>
          <cell r="K348">
            <v>-766512</v>
          </cell>
        </row>
        <row r="349">
          <cell r="C349" t="str">
            <v xml:space="preserve">                DEV GARMENTS-SAMPLES          -PUNE</v>
          </cell>
          <cell r="F349">
            <v>594938.56999999995</v>
          </cell>
          <cell r="G349">
            <v>502754</v>
          </cell>
          <cell r="H349">
            <v>92184.57</v>
          </cell>
          <cell r="J349">
            <v>-92184.57</v>
          </cell>
          <cell r="K349">
            <v>-92184.57</v>
          </cell>
        </row>
        <row r="350">
          <cell r="C350" t="str">
            <v xml:space="preserve">                JEEVAN YADAV                                                                                        </v>
          </cell>
          <cell r="F350">
            <v>50000</v>
          </cell>
          <cell r="H350">
            <v>50000</v>
          </cell>
          <cell r="J350">
            <v>-50000</v>
          </cell>
          <cell r="K350">
            <v>-50000</v>
          </cell>
        </row>
        <row r="351">
          <cell r="C351" t="str">
            <v xml:space="preserve">                KS SELECTIONS PRIVATE LIMITED -DELHI</v>
          </cell>
          <cell r="D351">
            <v>2048684.49</v>
          </cell>
          <cell r="F351">
            <v>3242394</v>
          </cell>
          <cell r="G351">
            <v>3752525.49</v>
          </cell>
          <cell r="H351">
            <v>1538553</v>
          </cell>
          <cell r="J351">
            <v>-1538553</v>
          </cell>
          <cell r="K351">
            <v>-1538553</v>
          </cell>
        </row>
        <row r="352">
          <cell r="C352" t="str">
            <v xml:space="preserve">                KUMAR CLOTHING CO             -LUDHIANA</v>
          </cell>
          <cell r="D352">
            <v>223577</v>
          </cell>
          <cell r="F352">
            <v>2735075.38</v>
          </cell>
          <cell r="G352">
            <v>2326333.38</v>
          </cell>
          <cell r="H352">
            <v>632319</v>
          </cell>
          <cell r="J352">
            <v>-632319</v>
          </cell>
          <cell r="K352">
            <v>-632319</v>
          </cell>
        </row>
        <row r="353">
          <cell r="C353" t="str">
            <v xml:space="preserve">                LIBERTY MARKETERS             -ERNAKULAM</v>
          </cell>
          <cell r="D353">
            <v>206664</v>
          </cell>
          <cell r="F353">
            <v>2772733</v>
          </cell>
          <cell r="G353">
            <v>2295795</v>
          </cell>
          <cell r="H353">
            <v>683602</v>
          </cell>
          <cell r="J353">
            <v>-683602</v>
          </cell>
          <cell r="K353">
            <v>-683602</v>
          </cell>
        </row>
        <row r="354">
          <cell r="C354" t="str">
            <v xml:space="preserve">                MONCHER COLLECTION            -LUDHIANA</v>
          </cell>
          <cell r="D354">
            <v>1107196.5</v>
          </cell>
          <cell r="G354">
            <v>100000</v>
          </cell>
          <cell r="H354">
            <v>1007196.5</v>
          </cell>
          <cell r="J354">
            <v>-1007196.5</v>
          </cell>
          <cell r="K354">
            <v>-1007196.5</v>
          </cell>
        </row>
        <row r="355">
          <cell r="C355" t="str">
            <v xml:space="preserve">                NATH JI AGENCIES              -LUCKNOW</v>
          </cell>
          <cell r="D355">
            <v>113694</v>
          </cell>
          <cell r="G355">
            <v>113694</v>
          </cell>
          <cell r="J355">
            <v>0</v>
          </cell>
          <cell r="K355">
            <v>0</v>
          </cell>
        </row>
        <row r="356">
          <cell r="C356" t="str">
            <v xml:space="preserve">                PANCHAJANYA FASHIONS PVT LTD  -BENGALURU</v>
          </cell>
          <cell r="D356">
            <v>161869</v>
          </cell>
          <cell r="F356">
            <v>3421090</v>
          </cell>
          <cell r="G356">
            <v>2462418</v>
          </cell>
          <cell r="H356">
            <v>1120541</v>
          </cell>
          <cell r="J356">
            <v>-1120541</v>
          </cell>
          <cell r="K356">
            <v>-1120541</v>
          </cell>
        </row>
        <row r="357">
          <cell r="C357" t="str">
            <v xml:space="preserve">                PANCHAJANYA FASHIONS PVT LTD - SAMPLES -BANAGLORE</v>
          </cell>
          <cell r="D357">
            <v>296357</v>
          </cell>
          <cell r="F357">
            <v>249075</v>
          </cell>
          <cell r="G357">
            <v>367042</v>
          </cell>
          <cell r="H357">
            <v>178390</v>
          </cell>
          <cell r="J357">
            <v>-178390</v>
          </cell>
          <cell r="K357">
            <v>-178390</v>
          </cell>
        </row>
        <row r="358">
          <cell r="C358" t="str">
            <v xml:space="preserve">                PICASSO INTERNATIONAL         -PATNA</v>
          </cell>
          <cell r="F358">
            <v>5038754</v>
          </cell>
          <cell r="G358">
            <v>3884158</v>
          </cell>
          <cell r="H358">
            <v>1154596</v>
          </cell>
          <cell r="J358">
            <v>-1154596</v>
          </cell>
          <cell r="K358">
            <v>-1154596</v>
          </cell>
        </row>
        <row r="359">
          <cell r="C359" t="str">
            <v xml:space="preserve">                PICASSO INTERNATIONAL SAMPLES -PATNA</v>
          </cell>
          <cell r="F359">
            <v>395934</v>
          </cell>
          <cell r="H359">
            <v>395934</v>
          </cell>
          <cell r="J359">
            <v>-395934</v>
          </cell>
          <cell r="K359">
            <v>-395934</v>
          </cell>
        </row>
        <row r="360">
          <cell r="C360" t="str">
            <v xml:space="preserve">                PIONEER AGENCIES              -LUDHIANA</v>
          </cell>
          <cell r="D360">
            <v>3366204.65</v>
          </cell>
          <cell r="H360">
            <v>3366204.65</v>
          </cell>
          <cell r="J360">
            <v>-3366204.65</v>
          </cell>
          <cell r="K360">
            <v>-3366204.65</v>
          </cell>
        </row>
        <row r="361">
          <cell r="C361" t="str">
            <v xml:space="preserve">                PRISHA APPARELS               -JAMMU TAWI</v>
          </cell>
          <cell r="D361">
            <v>2454762</v>
          </cell>
          <cell r="F361">
            <v>8078777</v>
          </cell>
          <cell r="G361">
            <v>6747635</v>
          </cell>
          <cell r="H361">
            <v>3785904</v>
          </cell>
          <cell r="J361">
            <v>-3785904</v>
          </cell>
          <cell r="K361">
            <v>-3785904</v>
          </cell>
        </row>
        <row r="362">
          <cell r="C362" t="str">
            <v xml:space="preserve">                R.M DISTRIBUTORS -SAMPLES     -PUNE</v>
          </cell>
          <cell r="E362">
            <v>19390</v>
          </cell>
          <cell r="I362">
            <v>19390</v>
          </cell>
          <cell r="J362">
            <v>0</v>
          </cell>
          <cell r="K362">
            <v>19390</v>
          </cell>
        </row>
        <row r="363">
          <cell r="C363" t="str">
            <v xml:space="preserve">                S HARLALKA                    -KOLKATTA</v>
          </cell>
          <cell r="D363">
            <v>2033176</v>
          </cell>
          <cell r="F363">
            <v>14283920</v>
          </cell>
          <cell r="G363">
            <v>11121357</v>
          </cell>
          <cell r="H363">
            <v>5195739</v>
          </cell>
          <cell r="J363">
            <v>-5195739</v>
          </cell>
          <cell r="K363">
            <v>-5195739</v>
          </cell>
        </row>
        <row r="364">
          <cell r="C364" t="str">
            <v xml:space="preserve">                S.E ENTERPRISES               -PATNA</v>
          </cell>
          <cell r="D364">
            <v>117534</v>
          </cell>
          <cell r="F364">
            <v>300340.21999999997</v>
          </cell>
          <cell r="G364">
            <v>621379</v>
          </cell>
          <cell r="I364">
            <v>203504.78</v>
          </cell>
          <cell r="J364">
            <v>0</v>
          </cell>
          <cell r="K364">
            <v>203504.78</v>
          </cell>
        </row>
        <row r="365">
          <cell r="C365" t="str">
            <v xml:space="preserve">                SHAKUNTLAM APPARELS           -JAIPUR</v>
          </cell>
          <cell r="D365">
            <v>608226</v>
          </cell>
          <cell r="F365">
            <v>6264968</v>
          </cell>
          <cell r="G365">
            <v>4201069.0999999996</v>
          </cell>
          <cell r="H365">
            <v>2672124.9</v>
          </cell>
          <cell r="J365">
            <v>-2672124.9</v>
          </cell>
          <cell r="K365">
            <v>-2672124.9</v>
          </cell>
        </row>
        <row r="366">
          <cell r="C366" t="str">
            <v xml:space="preserve">                SHAKUNTLAM APPARELS- SAMPELS  -JAIPUR</v>
          </cell>
          <cell r="F366">
            <v>636249</v>
          </cell>
          <cell r="G366">
            <v>550989</v>
          </cell>
          <cell r="H366">
            <v>85260</v>
          </cell>
          <cell r="J366">
            <v>-85260</v>
          </cell>
          <cell r="K366">
            <v>-85260</v>
          </cell>
        </row>
        <row r="367">
          <cell r="C367" t="str">
            <v xml:space="preserve">                SKR AGENCIES                  -LUCKNOW</v>
          </cell>
          <cell r="D367">
            <v>848091</v>
          </cell>
          <cell r="G367">
            <v>563823</v>
          </cell>
          <cell r="H367">
            <v>284268</v>
          </cell>
          <cell r="J367">
            <v>-284268</v>
          </cell>
          <cell r="K367">
            <v>-284268</v>
          </cell>
        </row>
        <row r="368">
          <cell r="C368" t="str">
            <v xml:space="preserve">                SONU AGENCIES ( CHANDIGARH )  -CHANDIGARH</v>
          </cell>
          <cell r="D368">
            <v>2215743.88</v>
          </cell>
          <cell r="F368">
            <v>6479934</v>
          </cell>
          <cell r="G368">
            <v>5703298</v>
          </cell>
          <cell r="H368">
            <v>2992379.88</v>
          </cell>
          <cell r="J368">
            <v>-2992379.88</v>
          </cell>
          <cell r="K368">
            <v>-2992379.88</v>
          </cell>
        </row>
        <row r="369">
          <cell r="C369" t="str">
            <v xml:space="preserve">                SRI RAMA AGENCIES- SAMPLES    -HYDERABAD CITY</v>
          </cell>
          <cell r="E369">
            <v>1</v>
          </cell>
          <cell r="F369">
            <v>73458</v>
          </cell>
          <cell r="G369">
            <v>72420</v>
          </cell>
          <cell r="H369">
            <v>1037</v>
          </cell>
          <cell r="J369">
            <v>-1037</v>
          </cell>
          <cell r="K369">
            <v>-1037</v>
          </cell>
        </row>
        <row r="370">
          <cell r="C370" t="str">
            <v xml:space="preserve">            E B O</v>
          </cell>
          <cell r="D370">
            <v>60200.160000000003</v>
          </cell>
          <cell r="F370">
            <v>1575640.77</v>
          </cell>
          <cell r="G370">
            <v>1572259.66</v>
          </cell>
          <cell r="H370">
            <v>63581.27</v>
          </cell>
          <cell r="J370">
            <v>-63581.27</v>
          </cell>
          <cell r="K370">
            <v>-63581.27</v>
          </cell>
        </row>
        <row r="371">
          <cell r="C371" t="str">
            <v xml:space="preserve">                CASH SALES - COSMOS MALL- SILLIGURI STORE                                                           </v>
          </cell>
          <cell r="D371">
            <v>16974</v>
          </cell>
          <cell r="F371">
            <v>747925</v>
          </cell>
          <cell r="G371">
            <v>728643</v>
          </cell>
          <cell r="H371">
            <v>36256</v>
          </cell>
          <cell r="J371">
            <v>-36256</v>
          </cell>
          <cell r="K371">
            <v>-36256</v>
          </cell>
        </row>
        <row r="372">
          <cell r="C372" t="str">
            <v xml:space="preserve">                COSMOS STORE SILLIGURI        -SILIGURI</v>
          </cell>
          <cell r="D372">
            <v>17680.16</v>
          </cell>
          <cell r="G372">
            <v>17680.16</v>
          </cell>
          <cell r="J372">
            <v>0</v>
          </cell>
          <cell r="K372">
            <v>0</v>
          </cell>
        </row>
        <row r="373">
          <cell r="C373" t="str">
            <v xml:space="preserve">                OM ENTERPRISES                -BANGALORE</v>
          </cell>
          <cell r="D373">
            <v>25546</v>
          </cell>
          <cell r="H373">
            <v>25546</v>
          </cell>
          <cell r="J373">
            <v>-25546</v>
          </cell>
          <cell r="K373">
            <v>-25546</v>
          </cell>
        </row>
        <row r="374">
          <cell r="C374" t="str">
            <v xml:space="preserve">                TID-63092609 CARD SETTLEMENT-COSMOS MALL SILIGUDI                                                   </v>
          </cell>
          <cell r="F374">
            <v>372397</v>
          </cell>
          <cell r="G374">
            <v>370782.96</v>
          </cell>
          <cell r="H374">
            <v>1614.04</v>
          </cell>
          <cell r="J374">
            <v>-1614.04</v>
          </cell>
          <cell r="K374">
            <v>-1614.04</v>
          </cell>
        </row>
        <row r="375">
          <cell r="C375" t="str">
            <v xml:space="preserve">                UPI SETTLEMENT-CCB819 - COSMOS STORE (UPI SALES - HDFC BANK - 00412320001421)                       </v>
          </cell>
          <cell r="F375">
            <v>455318.77</v>
          </cell>
          <cell r="G375">
            <v>455153.54</v>
          </cell>
          <cell r="H375">
            <v>165.23</v>
          </cell>
          <cell r="J375">
            <v>-165.23</v>
          </cell>
          <cell r="K375">
            <v>-165.23</v>
          </cell>
        </row>
        <row r="376">
          <cell r="C376" t="str">
            <v xml:space="preserve">            EXPORTS</v>
          </cell>
          <cell r="D376">
            <v>13989.33</v>
          </cell>
          <cell r="F376">
            <v>1573821.02</v>
          </cell>
          <cell r="G376">
            <v>1772969.22</v>
          </cell>
          <cell r="I376">
            <v>185158.87</v>
          </cell>
          <cell r="J376">
            <v>0</v>
          </cell>
          <cell r="K376">
            <v>185158.87</v>
          </cell>
        </row>
        <row r="377">
          <cell r="C377" t="str">
            <v xml:space="preserve">                HAJO-STRICK GMBH                                                                                    </v>
          </cell>
          <cell r="D377">
            <v>813.83</v>
          </cell>
          <cell r="H377">
            <v>813.83</v>
          </cell>
          <cell r="J377">
            <v>-813.83</v>
          </cell>
          <cell r="K377">
            <v>-813.83</v>
          </cell>
        </row>
        <row r="378">
          <cell r="C378" t="str">
            <v xml:space="preserve">                INDKOBSFORENINGEN AF 1964 AMBA -GREENS BORO</v>
          </cell>
          <cell r="E378">
            <v>1222.94</v>
          </cell>
          <cell r="F378">
            <v>606300.02</v>
          </cell>
          <cell r="G378">
            <v>986239.22</v>
          </cell>
          <cell r="I378">
            <v>381162.14</v>
          </cell>
          <cell r="J378">
            <v>0</v>
          </cell>
          <cell r="K378">
            <v>381162.14</v>
          </cell>
        </row>
        <row r="379">
          <cell r="C379" t="str">
            <v xml:space="preserve">                KONTOOR US LLC                -GREENS BORO</v>
          </cell>
          <cell r="D379">
            <v>1717</v>
          </cell>
          <cell r="H379">
            <v>1717</v>
          </cell>
          <cell r="J379">
            <v>-1717</v>
          </cell>
          <cell r="K379">
            <v>-1717</v>
          </cell>
        </row>
        <row r="380">
          <cell r="C380" t="str">
            <v xml:space="preserve">                KONTOOR US LLC - DALLAS       -DALLAS</v>
          </cell>
          <cell r="D380">
            <v>2620</v>
          </cell>
          <cell r="H380">
            <v>2620</v>
          </cell>
          <cell r="J380">
            <v>-2620</v>
          </cell>
          <cell r="K380">
            <v>-2620</v>
          </cell>
        </row>
        <row r="381">
          <cell r="C381" t="str">
            <v xml:space="preserve">                KONTOOR US LLC (EL PASO)      -EL PASO</v>
          </cell>
          <cell r="D381">
            <v>4737.4399999999996</v>
          </cell>
          <cell r="H381">
            <v>4737.4399999999996</v>
          </cell>
          <cell r="J381">
            <v>-4737.4399999999996</v>
          </cell>
          <cell r="K381">
            <v>-4737.4399999999996</v>
          </cell>
        </row>
        <row r="382">
          <cell r="C382" t="str">
            <v xml:space="preserve">                LEE WRANGLER INTERNATIONAL SAGL - USA EUROPE CHINA -CHINA</v>
          </cell>
          <cell r="D382">
            <v>7823</v>
          </cell>
          <cell r="H382">
            <v>7823</v>
          </cell>
          <cell r="J382">
            <v>-7823</v>
          </cell>
          <cell r="K382">
            <v>-7823</v>
          </cell>
        </row>
        <row r="383">
          <cell r="C383" t="str">
            <v xml:space="preserve">                SYNERGY TRADERS               -KATHMANDU</v>
          </cell>
          <cell r="E383">
            <v>2499</v>
          </cell>
          <cell r="F383">
            <v>967521</v>
          </cell>
          <cell r="G383">
            <v>786730</v>
          </cell>
          <cell r="H383">
            <v>178292</v>
          </cell>
          <cell r="J383">
            <v>-178292</v>
          </cell>
          <cell r="K383">
            <v>-178292</v>
          </cell>
        </row>
        <row r="384">
          <cell r="C384" t="str">
            <v xml:space="preserve">            L F S - S O R</v>
          </cell>
          <cell r="D384">
            <v>105361241</v>
          </cell>
          <cell r="F384">
            <v>107903765.84999999</v>
          </cell>
          <cell r="G384">
            <v>102255583.34</v>
          </cell>
          <cell r="H384">
            <v>111009423.51000001</v>
          </cell>
          <cell r="J384">
            <v>-111009423.51000001</v>
          </cell>
          <cell r="K384">
            <v>-111009423.51000001</v>
          </cell>
        </row>
        <row r="385">
          <cell r="C385" t="str">
            <v xml:space="preserve">                BRAND FACTORY</v>
          </cell>
          <cell r="D385">
            <v>22999088.32</v>
          </cell>
          <cell r="H385">
            <v>22999088.32</v>
          </cell>
          <cell r="J385">
            <v>-22999088.32</v>
          </cell>
          <cell r="K385">
            <v>-22999088.32</v>
          </cell>
        </row>
        <row r="386">
          <cell r="C386" t="str">
            <v xml:space="preserve">                    BRAND FACTORY - FUTURE LIFESTYLE FASHION LTD  - RAJA BAZAAR (303) -PATNA</v>
          </cell>
          <cell r="D386">
            <v>941556.83</v>
          </cell>
          <cell r="H386">
            <v>941556.83</v>
          </cell>
          <cell r="J386">
            <v>-941556.83</v>
          </cell>
          <cell r="K386">
            <v>-941556.83</v>
          </cell>
        </row>
        <row r="387">
          <cell r="C387" t="str">
            <v xml:space="preserve">                    BRAND FACTORY - FUTURE LIFESTYLE FASHION LTD - ABIDS -MAHABOOBNAGAR</v>
          </cell>
          <cell r="D387">
            <v>286794.03999999998</v>
          </cell>
          <cell r="H387">
            <v>286794.03999999998</v>
          </cell>
          <cell r="J387">
            <v>-286794.03999999998</v>
          </cell>
          <cell r="K387">
            <v>-286794.03999999998</v>
          </cell>
        </row>
        <row r="388">
          <cell r="C388" t="str">
            <v xml:space="preserve">                    BRAND FACTORY - FUTURE LIFESTYLE FASHION LTD - ALLAHABAD - UP (STORE CODE 0389) -ALLAHABAD</v>
          </cell>
          <cell r="D388">
            <v>661488.96</v>
          </cell>
          <cell r="H388">
            <v>661488.96</v>
          </cell>
          <cell r="J388">
            <v>-661488.96</v>
          </cell>
          <cell r="K388">
            <v>-661488.96</v>
          </cell>
        </row>
        <row r="389">
          <cell r="C389" t="str">
            <v xml:space="preserve">                    BRAND FACTORY - FUTURE LIFESTYLE FASHION LTD - CELEBRATION MALL- AMRITSAR (STORE CODE 0396)-AMRISTAR</v>
          </cell>
          <cell r="D389">
            <v>755282.77</v>
          </cell>
          <cell r="H389">
            <v>755282.77</v>
          </cell>
          <cell r="J389">
            <v>-755282.77</v>
          </cell>
          <cell r="K389">
            <v>-755282.77</v>
          </cell>
        </row>
        <row r="390">
          <cell r="C390" t="str">
            <v xml:space="preserve">                    BRAND FACTORY - FUTURE LIFESTYLE FASHION LTD - COSMOS MALL - ZIRAKPUR -AMBALA</v>
          </cell>
          <cell r="D390">
            <v>1195920.97</v>
          </cell>
          <cell r="H390">
            <v>1195920.97</v>
          </cell>
          <cell r="J390">
            <v>-1195920.97</v>
          </cell>
          <cell r="K390">
            <v>-1195920.97</v>
          </cell>
        </row>
        <row r="391">
          <cell r="C391" t="str">
            <v xml:space="preserve">                    BRAND FACTORY - FUTURE LIFESTYLE FASHION LTD - DEHRADUN-DARSHANI TOWERS(342) -HALDWANI</v>
          </cell>
          <cell r="D391">
            <v>14334.47</v>
          </cell>
          <cell r="H391">
            <v>14334.47</v>
          </cell>
          <cell r="J391">
            <v>-14334.47</v>
          </cell>
          <cell r="K391">
            <v>-14334.47</v>
          </cell>
        </row>
        <row r="392">
          <cell r="C392" t="str">
            <v xml:space="preserve">                    BRAND FACTORY - FUTURE LIFESTYLE FASHION LTD - DELHI RAJOURI -DELHI</v>
          </cell>
          <cell r="D392">
            <v>2690.61</v>
          </cell>
          <cell r="H392">
            <v>2690.61</v>
          </cell>
          <cell r="J392">
            <v>-2690.61</v>
          </cell>
          <cell r="K392">
            <v>-2690.61</v>
          </cell>
        </row>
        <row r="393">
          <cell r="C393" t="str">
            <v xml:space="preserve">                    BRAND FACTORY - FUTURE LIFESTYLE FASHION LTD - DILSUKHNAGAR- HYDERABAD (STORE CODE 326)   -HYDERABAD</v>
          </cell>
          <cell r="D393">
            <v>1419637.39</v>
          </cell>
          <cell r="H393">
            <v>1419637.39</v>
          </cell>
          <cell r="J393">
            <v>-1419637.39</v>
          </cell>
          <cell r="K393">
            <v>-1419637.39</v>
          </cell>
        </row>
        <row r="394">
          <cell r="C394" t="str">
            <v xml:space="preserve">                    BRAND FACTORY - FUTURE LIFESTYLE FASHION LTD - JAMMU (STORE CODE 0313) -JAMMU &amp; KASHMIR</v>
          </cell>
          <cell r="D394">
            <v>1718358.1</v>
          </cell>
          <cell r="H394">
            <v>1718358.1</v>
          </cell>
          <cell r="J394">
            <v>-1718358.1</v>
          </cell>
          <cell r="K394">
            <v>-1718358.1</v>
          </cell>
        </row>
        <row r="395">
          <cell r="C395" t="str">
            <v xml:space="preserve">                    BRAND FACTORY - FUTURE LIFESTYLE FASHION LTD - -KANAKPURA - BANGALORE (STORE CODE 0431)   -BANAGLORE</v>
          </cell>
          <cell r="D395">
            <v>629358.25</v>
          </cell>
          <cell r="H395">
            <v>629358.25</v>
          </cell>
          <cell r="J395">
            <v>-629358.25</v>
          </cell>
          <cell r="K395">
            <v>-629358.25</v>
          </cell>
        </row>
        <row r="396">
          <cell r="C396" t="str">
            <v xml:space="preserve">                    BRAND FACTORY - FUTURE LIFESTYLE FASHION LTD - KUKATPALLY-HYDERABAD (STORE CODE 0446)     -HYDERABAD</v>
          </cell>
          <cell r="D396">
            <v>1415949.97</v>
          </cell>
          <cell r="H396">
            <v>1415949.97</v>
          </cell>
          <cell r="J396">
            <v>-1415949.97</v>
          </cell>
          <cell r="K396">
            <v>-1415949.97</v>
          </cell>
        </row>
        <row r="397">
          <cell r="C397" t="str">
            <v xml:space="preserve">                    BRAND FACTORY - FUTURE LIFESTYLE FASHION LTD - LIG-INDORE (STORE CODE 2488) -INDRE</v>
          </cell>
          <cell r="D397">
            <v>800925</v>
          </cell>
          <cell r="H397">
            <v>800925</v>
          </cell>
          <cell r="J397">
            <v>-800925</v>
          </cell>
          <cell r="K397">
            <v>-800925</v>
          </cell>
        </row>
        <row r="398">
          <cell r="C398" t="str">
            <v xml:space="preserve">                    BRAND FACTORY - FUTURE LIFESTYLE FASHION LTD - MARATHAHALLI (2409) -BANGALORE</v>
          </cell>
          <cell r="D398">
            <v>309374.58</v>
          </cell>
          <cell r="H398">
            <v>309374.58</v>
          </cell>
          <cell r="J398">
            <v>-309374.58</v>
          </cell>
          <cell r="K398">
            <v>-309374.58</v>
          </cell>
        </row>
        <row r="399">
          <cell r="C399" t="str">
            <v xml:space="preserve">                    BRAND FACTORY - FUTURE LIFESTYLE FASHION LTD - PALLIKARANAI-CHENNAI (STORE CODE 0395)       -CHENNAI</v>
          </cell>
          <cell r="D399">
            <v>793081.02</v>
          </cell>
          <cell r="H399">
            <v>793081.02</v>
          </cell>
          <cell r="J399">
            <v>-793081.02</v>
          </cell>
          <cell r="K399">
            <v>-793081.02</v>
          </cell>
        </row>
        <row r="400">
          <cell r="C400" t="str">
            <v xml:space="preserve">                    BRAND FACTORY - FUTURE LIFESTYLE FASHION LTD - RAJKOT- GUJRAT (STORE CODE 0316) -GUJRAT</v>
          </cell>
          <cell r="D400">
            <v>1246079.67</v>
          </cell>
          <cell r="H400">
            <v>1246079.67</v>
          </cell>
          <cell r="J400">
            <v>-1246079.67</v>
          </cell>
          <cell r="K400">
            <v>-1246079.67</v>
          </cell>
        </row>
        <row r="401">
          <cell r="C401" t="str">
            <v xml:space="preserve">                    BRAND FACTORY - FUTURE LIFESTYLE FASHION LTD - SALEM -SALEM</v>
          </cell>
          <cell r="D401">
            <v>1004293.96</v>
          </cell>
          <cell r="H401">
            <v>1004293.96</v>
          </cell>
          <cell r="J401">
            <v>-1004293.96</v>
          </cell>
          <cell r="K401">
            <v>-1004293.96</v>
          </cell>
        </row>
        <row r="402">
          <cell r="C402" t="str">
            <v xml:space="preserve">                    BRAND FACTORY - FUTURE LIFESTYLE FASHION LTD - SARJAPURA (STORE CODE 0393) -BANAGLORE</v>
          </cell>
          <cell r="D402">
            <v>22430.15</v>
          </cell>
          <cell r="H402">
            <v>22430.15</v>
          </cell>
          <cell r="J402">
            <v>-22430.15</v>
          </cell>
          <cell r="K402">
            <v>-22430.15</v>
          </cell>
        </row>
        <row r="403">
          <cell r="C403" t="str">
            <v xml:space="preserve">                    BRAND FACTORY - FUTURE LIFESTYLE FASHION LTD - SILIGURI-S F ROAD (348) -SILIGURI</v>
          </cell>
          <cell r="D403">
            <v>1214245.1100000001</v>
          </cell>
          <cell r="H403">
            <v>1214245.1100000001</v>
          </cell>
          <cell r="J403">
            <v>-1214245.1100000001</v>
          </cell>
          <cell r="K403">
            <v>-1214245.1100000001</v>
          </cell>
        </row>
        <row r="404">
          <cell r="C404" t="str">
            <v xml:space="preserve">                    BRAND FACTORY - FUTURE LIFESTYLE FASHION LTD - SUNNY TRADE CENTRE- JAIPUR (STORE CODE 0309)  -JAIPUR</v>
          </cell>
          <cell r="D404">
            <v>1951593.94</v>
          </cell>
          <cell r="H404">
            <v>1951593.94</v>
          </cell>
          <cell r="J404">
            <v>-1951593.94</v>
          </cell>
          <cell r="K404">
            <v>-1951593.94</v>
          </cell>
        </row>
        <row r="405">
          <cell r="C405" t="str">
            <v xml:space="preserve">                    BRAND FACTORY - FUTURE LIFESTYLE FASHION LTD - SURAT VIP ROAD  (STORE CODE 0311) -SURAT</v>
          </cell>
          <cell r="D405">
            <v>617482.31000000006</v>
          </cell>
          <cell r="H405">
            <v>617482.31000000006</v>
          </cell>
          <cell r="J405">
            <v>-617482.31000000006</v>
          </cell>
          <cell r="K405">
            <v>-617482.31000000006</v>
          </cell>
        </row>
        <row r="406">
          <cell r="C406" t="str">
            <v xml:space="preserve">                    BRAND FACTORY - FUTURE LIFESTYLE FASHION LTD -( GODAVARI ) -PATNA</v>
          </cell>
          <cell r="D406">
            <v>708359.74</v>
          </cell>
          <cell r="H406">
            <v>708359.74</v>
          </cell>
          <cell r="J406">
            <v>-708359.74</v>
          </cell>
          <cell r="K406">
            <v>-708359.74</v>
          </cell>
        </row>
        <row r="407">
          <cell r="C407" t="str">
            <v xml:space="preserve">                    BRAND FACTORY - FUTURE LIFESTYLE FASHION LTD -ASANSOL-SENTRUM MALL(1447) -ASANSOL</v>
          </cell>
          <cell r="D407">
            <v>1794301.45</v>
          </cell>
          <cell r="H407">
            <v>1794301.45</v>
          </cell>
          <cell r="J407">
            <v>-1794301.45</v>
          </cell>
          <cell r="K407">
            <v>-1794301.45</v>
          </cell>
        </row>
        <row r="408">
          <cell r="C408" t="str">
            <v xml:space="preserve">                    BRAND FACTORY - FUTURE LIFESTYLE FASHION LTD -GUWAHATI-PRITHVI PLANET ( 1446) -GUWAHATI</v>
          </cell>
          <cell r="D408">
            <v>256430.82</v>
          </cell>
          <cell r="H408">
            <v>256430.82</v>
          </cell>
          <cell r="J408">
            <v>-256430.82</v>
          </cell>
          <cell r="K408">
            <v>-256430.82</v>
          </cell>
        </row>
        <row r="409">
          <cell r="C409" t="str">
            <v xml:space="preserve">                    BRAND FACTORY - FUTURE LIFESTYLE FASHION LTD -PATNA</v>
          </cell>
          <cell r="D409">
            <v>931262</v>
          </cell>
          <cell r="H409">
            <v>931262</v>
          </cell>
          <cell r="J409">
            <v>-931262</v>
          </cell>
          <cell r="K409">
            <v>-931262</v>
          </cell>
        </row>
        <row r="410">
          <cell r="C410" t="str">
            <v xml:space="preserve">                    BRAND FACTORY - FUTURE LIFESTYLE FASHIONS LTD - PACIFIC MALL ( STORE CODE -2483) -GHAZIABAD</v>
          </cell>
          <cell r="D410">
            <v>830420.64</v>
          </cell>
          <cell r="H410">
            <v>830420.64</v>
          </cell>
          <cell r="J410">
            <v>-830420.64</v>
          </cell>
          <cell r="K410">
            <v>-830420.64</v>
          </cell>
        </row>
        <row r="411">
          <cell r="C411" t="str">
            <v xml:space="preserve">                    BRAND FACTORY - FUTURE LIFESTYLE FASHIONS LTD- KANPUR RAVE MOTI MALL ( STORE CODE 1448)      -KANPUR</v>
          </cell>
          <cell r="D411">
            <v>1055267.47</v>
          </cell>
          <cell r="H411">
            <v>1055267.47</v>
          </cell>
          <cell r="J411">
            <v>-1055267.47</v>
          </cell>
          <cell r="K411">
            <v>-1055267.47</v>
          </cell>
        </row>
        <row r="412">
          <cell r="C412" t="str">
            <v xml:space="preserve">                    BRAND FACTORY - FUTURE LIFESTYLE FASHIONS LTD- PUNE PIMPARI ( STORE CODE -2473) -PUNE</v>
          </cell>
          <cell r="D412">
            <v>422168.1</v>
          </cell>
          <cell r="H412">
            <v>422168.1</v>
          </cell>
          <cell r="J412">
            <v>-422168.1</v>
          </cell>
          <cell r="K412">
            <v>-422168.1</v>
          </cell>
        </row>
        <row r="413">
          <cell r="C413" t="str">
            <v xml:space="preserve">                FUTURE LIFE STYLE - CENTRAL</v>
          </cell>
          <cell r="D413">
            <v>10563987.029999999</v>
          </cell>
          <cell r="H413">
            <v>10563987.029999999</v>
          </cell>
          <cell r="J413">
            <v>-10563987.029999999</v>
          </cell>
          <cell r="K413">
            <v>-10563987.029999999</v>
          </cell>
        </row>
        <row r="414">
          <cell r="C414" t="str">
            <v xml:space="preserve">                    FUTURE LIFESTYLE FASHION LTD - INDORE -INDORE</v>
          </cell>
          <cell r="D414">
            <v>592398.93000000005</v>
          </cell>
          <cell r="H414">
            <v>592398.93000000005</v>
          </cell>
          <cell r="J414">
            <v>-592398.93000000005</v>
          </cell>
          <cell r="K414">
            <v>-592398.93000000005</v>
          </cell>
        </row>
        <row r="415">
          <cell r="C415" t="str">
            <v xml:space="preserve">                    FUTURE LIFESTYLE FASHIONS LTD  - MSM MALL -PUNE</v>
          </cell>
          <cell r="D415">
            <v>1143971</v>
          </cell>
          <cell r="H415">
            <v>1143971</v>
          </cell>
          <cell r="J415">
            <v>-1143971</v>
          </cell>
          <cell r="K415">
            <v>-1143971</v>
          </cell>
        </row>
        <row r="416">
          <cell r="C416" t="str">
            <v xml:space="preserve">                    FUTURE LIFESTYLE FASHIONS LTD - BANNERGHATTA SPECTRUM MALL - BANGALORE -BANAGLORE</v>
          </cell>
          <cell r="D416">
            <v>544258.59</v>
          </cell>
          <cell r="H416">
            <v>544258.59</v>
          </cell>
          <cell r="J416">
            <v>-544258.59</v>
          </cell>
          <cell r="K416">
            <v>-544258.59</v>
          </cell>
        </row>
        <row r="417">
          <cell r="C417" t="str">
            <v xml:space="preserve">                    FUTURE LIFESTYLE FASHIONS LTD - BHUBANESWAR                                                         </v>
          </cell>
          <cell r="D417">
            <v>17577.04</v>
          </cell>
          <cell r="H417">
            <v>17577.04</v>
          </cell>
          <cell r="J417">
            <v>-17577.04</v>
          </cell>
          <cell r="K417">
            <v>-17577.04</v>
          </cell>
        </row>
        <row r="418">
          <cell r="C418" t="str">
            <v xml:space="preserve">                    FUTURE LIFESTYLE FASHIONS LTD - FRAZER ROAD -PATNA</v>
          </cell>
          <cell r="D418">
            <v>1483313.73</v>
          </cell>
          <cell r="H418">
            <v>1483313.73</v>
          </cell>
          <cell r="J418">
            <v>-1483313.73</v>
          </cell>
          <cell r="K418">
            <v>-1483313.73</v>
          </cell>
        </row>
        <row r="419">
          <cell r="C419" t="str">
            <v xml:space="preserve">                    FUTURE LIFESTYLE FASHIONS LTD - GSM MALL  CHANDANAGAR HYDERABAD -SECUNDERABAD</v>
          </cell>
          <cell r="D419">
            <v>824587.07</v>
          </cell>
          <cell r="H419">
            <v>824587.07</v>
          </cell>
          <cell r="J419">
            <v>-824587.07</v>
          </cell>
          <cell r="K419">
            <v>-824587.07</v>
          </cell>
        </row>
        <row r="420">
          <cell r="C420" t="str">
            <v xml:space="preserve">                    FUTURE LIFESTYLE FASHIONS LTD - GUWAHATI (ASSAM) -GUWAHATI</v>
          </cell>
          <cell r="D420">
            <v>1763725.87</v>
          </cell>
          <cell r="H420">
            <v>1763725.87</v>
          </cell>
          <cell r="J420">
            <v>-1763725.87</v>
          </cell>
          <cell r="K420">
            <v>-1763725.87</v>
          </cell>
        </row>
        <row r="421">
          <cell r="C421" t="str">
            <v xml:space="preserve">                    FUTURE LIFESTYLE FASHIONS LTD - HYDERABAD - GACHIBOWLI -SECUNDERABAD</v>
          </cell>
          <cell r="D421">
            <v>755740.8</v>
          </cell>
          <cell r="H421">
            <v>755740.8</v>
          </cell>
          <cell r="J421">
            <v>-755740.8</v>
          </cell>
          <cell r="K421">
            <v>-755740.8</v>
          </cell>
        </row>
        <row r="422">
          <cell r="C422" t="str">
            <v xml:space="preserve">                    FUTURE LIFESTYLE FASHIONS LTD - JHARKHAND - RANCHI -RANCHI</v>
          </cell>
          <cell r="D422">
            <v>908019.16</v>
          </cell>
          <cell r="H422">
            <v>908019.16</v>
          </cell>
          <cell r="J422">
            <v>-908019.16</v>
          </cell>
          <cell r="K422">
            <v>-908019.16</v>
          </cell>
        </row>
        <row r="423">
          <cell r="C423" t="str">
            <v xml:space="preserve">                    FUTURE LIFESTYLE FASHIONS LTD - JP NAGAR -BANAGLORE</v>
          </cell>
          <cell r="D423">
            <v>453825</v>
          </cell>
          <cell r="H423">
            <v>453825</v>
          </cell>
          <cell r="J423">
            <v>-453825</v>
          </cell>
          <cell r="K423">
            <v>-453825</v>
          </cell>
        </row>
        <row r="424">
          <cell r="C424" t="str">
            <v xml:space="preserve">                    FUTURE LIFESTYLE FASHIONS LTD - KOCHI -COCHIN</v>
          </cell>
          <cell r="D424">
            <v>71255.41</v>
          </cell>
          <cell r="H424">
            <v>71255.41</v>
          </cell>
          <cell r="J424">
            <v>-71255.41</v>
          </cell>
          <cell r="K424">
            <v>-71255.41</v>
          </cell>
        </row>
        <row r="425">
          <cell r="C425" t="str">
            <v xml:space="preserve">                    FUTURE LIFESTYLE FASHIONS LTD - KUKATPALLY - HYDERABAD -SECUNDERABAD</v>
          </cell>
          <cell r="D425">
            <v>425925.73</v>
          </cell>
          <cell r="H425">
            <v>425925.73</v>
          </cell>
          <cell r="J425">
            <v>-425925.73</v>
          </cell>
          <cell r="K425">
            <v>-425925.73</v>
          </cell>
        </row>
        <row r="426">
          <cell r="C426" t="str">
            <v xml:space="preserve">                    FUTURE LIFESTYLE FASHIONS LTD - PUNJAGUTTA ( G.S CENTRE POINT)  - HYDERABAD -HYDERABAD</v>
          </cell>
          <cell r="D426">
            <v>537475</v>
          </cell>
          <cell r="H426">
            <v>537475</v>
          </cell>
          <cell r="J426">
            <v>-537475</v>
          </cell>
          <cell r="K426">
            <v>-537475</v>
          </cell>
        </row>
        <row r="427">
          <cell r="C427" t="str">
            <v xml:space="preserve">                    FUTURE LIFESTYLE FASHIONS LTD (DIVISION CENTRAL) - CT-SILIGURI-COSMOS MALL -SILIGURI</v>
          </cell>
          <cell r="D427">
            <v>295652.37</v>
          </cell>
          <cell r="H427">
            <v>295652.37</v>
          </cell>
          <cell r="J427">
            <v>-295652.37</v>
          </cell>
          <cell r="K427">
            <v>-295652.37</v>
          </cell>
        </row>
        <row r="428">
          <cell r="C428" t="str">
            <v xml:space="preserve">                    FUTURE LIFESTYLE FASHIONS LTD BELLANDUR VILLAGE(SOUL SPACE SPIRIT) -BANGALORE</v>
          </cell>
          <cell r="D428">
            <v>110402.83</v>
          </cell>
          <cell r="H428">
            <v>110402.83</v>
          </cell>
          <cell r="J428">
            <v>-110402.83</v>
          </cell>
          <cell r="K428">
            <v>-110402.83</v>
          </cell>
        </row>
        <row r="429">
          <cell r="C429" t="str">
            <v xml:space="preserve">                    FUTURE LIFESTYLE FASHIONS LTD -JAIPUR</v>
          </cell>
          <cell r="D429">
            <v>635858.5</v>
          </cell>
          <cell r="H429">
            <v>635858.5</v>
          </cell>
          <cell r="J429">
            <v>-635858.5</v>
          </cell>
          <cell r="K429">
            <v>-635858.5</v>
          </cell>
        </row>
        <row r="430">
          <cell r="C430" t="str">
            <v xml:space="preserve">                GLOBUS STORES - SOR</v>
          </cell>
          <cell r="E430">
            <v>103394.68</v>
          </cell>
          <cell r="I430">
            <v>103394.68</v>
          </cell>
          <cell r="J430">
            <v>0</v>
          </cell>
          <cell r="K430">
            <v>103394.68</v>
          </cell>
        </row>
        <row r="431">
          <cell r="C431" t="str">
            <v xml:space="preserve">                    GLOBUS STORE LUDHIANA-WEST END MALL - SOR (STORE NO 61) -LUDHIANA</v>
          </cell>
          <cell r="E431">
            <v>130228</v>
          </cell>
          <cell r="I431">
            <v>130228</v>
          </cell>
          <cell r="J431">
            <v>0</v>
          </cell>
          <cell r="K431">
            <v>130228</v>
          </cell>
        </row>
        <row r="432">
          <cell r="C432" t="str">
            <v xml:space="preserve">                    GLOBUS STORE MORADABAD-WAVE CINEMA COMPLEX - SOR (STORE NO 38) -MORADABAD</v>
          </cell>
          <cell r="D432">
            <v>26833.32</v>
          </cell>
          <cell r="H432">
            <v>26833.32</v>
          </cell>
          <cell r="J432">
            <v>-26833.32</v>
          </cell>
          <cell r="K432">
            <v>-26833.32</v>
          </cell>
        </row>
        <row r="433">
          <cell r="C433" t="str">
            <v xml:space="preserve">                LIFE STYLE INTERNATIONAL</v>
          </cell>
          <cell r="D433">
            <v>48813149.619999997</v>
          </cell>
          <cell r="F433">
            <v>81963434.849999994</v>
          </cell>
          <cell r="G433">
            <v>74578280.780000001</v>
          </cell>
          <cell r="H433">
            <v>56198303.689999998</v>
          </cell>
          <cell r="J433">
            <v>-56198303.689999998</v>
          </cell>
          <cell r="K433">
            <v>-56198303.689999998</v>
          </cell>
        </row>
        <row r="434">
          <cell r="C434" t="str">
            <v xml:space="preserve">                    LIFE STYLE INTERNATIONAL  (P) LTD - KOLKATA -KOLKATTA</v>
          </cell>
          <cell r="D434">
            <v>2287674.62</v>
          </cell>
          <cell r="F434">
            <v>3434542</v>
          </cell>
          <cell r="G434">
            <v>1650804.54</v>
          </cell>
          <cell r="H434">
            <v>4071412.08</v>
          </cell>
          <cell r="J434">
            <v>-4071412.08</v>
          </cell>
          <cell r="K434">
            <v>-4071412.08</v>
          </cell>
        </row>
        <row r="435">
          <cell r="C435" t="str">
            <v xml:space="preserve">                    LIFE STYLE INTERNATIONAL (P)  LTD -GURGAON -GURGOAN</v>
          </cell>
          <cell r="D435">
            <v>1500705.35</v>
          </cell>
          <cell r="F435">
            <v>92179.21</v>
          </cell>
          <cell r="G435">
            <v>784358.21</v>
          </cell>
          <cell r="H435">
            <v>808526.35</v>
          </cell>
          <cell r="J435">
            <v>-808526.35</v>
          </cell>
          <cell r="K435">
            <v>-808526.35</v>
          </cell>
        </row>
        <row r="436">
          <cell r="C436" t="str">
            <v xml:space="preserve">                    LIFE STYLE INTERNATIONAL (P)  LTD MUMBAI -MUMBAI</v>
          </cell>
          <cell r="D436">
            <v>12002165.550000001</v>
          </cell>
          <cell r="F436">
            <v>19608292</v>
          </cell>
          <cell r="G436">
            <v>21759815.16</v>
          </cell>
          <cell r="H436">
            <v>9850642.3900000006</v>
          </cell>
          <cell r="J436">
            <v>-9850642.3900000006</v>
          </cell>
          <cell r="K436">
            <v>-9850642.3900000006</v>
          </cell>
        </row>
        <row r="437">
          <cell r="C437" t="str">
            <v xml:space="preserve">                    LIFE STYLE INTERNATIONAL (P) LTD - HYDERABAD -SECUNDERABAD</v>
          </cell>
          <cell r="D437">
            <v>5929689.21</v>
          </cell>
          <cell r="F437">
            <v>7795577</v>
          </cell>
          <cell r="G437">
            <v>7477454.2000000002</v>
          </cell>
          <cell r="H437">
            <v>6247812.0099999998</v>
          </cell>
          <cell r="J437">
            <v>-6247812.0099999998</v>
          </cell>
          <cell r="K437">
            <v>-6247812.0099999998</v>
          </cell>
        </row>
        <row r="438">
          <cell r="C438" t="str">
            <v xml:space="preserve">                    LIFE STYLE INTERNATIONAL (P) LTD- BANGALORE -BANAGLORE</v>
          </cell>
          <cell r="D438">
            <v>14356148.960000001</v>
          </cell>
          <cell r="F438">
            <v>18106937.640000001</v>
          </cell>
          <cell r="G438">
            <v>21042862.489999998</v>
          </cell>
          <cell r="H438">
            <v>11420224.109999999</v>
          </cell>
          <cell r="J438">
            <v>-11420224.109999999</v>
          </cell>
          <cell r="K438">
            <v>-11420224.109999999</v>
          </cell>
        </row>
        <row r="439">
          <cell r="C439" t="str">
            <v xml:space="preserve">                    LIFE STYLE INTERNATIONAL (P) LTD -CHENNAI -CHENNAI</v>
          </cell>
          <cell r="D439">
            <v>5499921.6500000004</v>
          </cell>
          <cell r="F439">
            <v>6016417</v>
          </cell>
          <cell r="G439">
            <v>4890503.22</v>
          </cell>
          <cell r="H439">
            <v>6625835.4299999997</v>
          </cell>
          <cell r="J439">
            <v>-6625835.4299999997</v>
          </cell>
          <cell r="K439">
            <v>-6625835.4299999997</v>
          </cell>
        </row>
        <row r="440">
          <cell r="C440" t="str">
            <v xml:space="preserve">                    LIFE STYLE INTERNATIONAL (P) LTD- MEWAT -HARYANA</v>
          </cell>
          <cell r="D440">
            <v>7236844.2800000003</v>
          </cell>
          <cell r="F440">
            <v>26909490</v>
          </cell>
          <cell r="G440">
            <v>16972482.960000001</v>
          </cell>
          <cell r="H440">
            <v>17173851.32</v>
          </cell>
          <cell r="J440">
            <v>-17173851.32</v>
          </cell>
          <cell r="K440">
            <v>-17173851.32</v>
          </cell>
        </row>
        <row r="441">
          <cell r="C441" t="str">
            <v xml:space="preserve">                RELIANCE - CENTRO</v>
          </cell>
          <cell r="D441">
            <v>8275991.29</v>
          </cell>
          <cell r="F441">
            <v>5450329</v>
          </cell>
          <cell r="G441">
            <v>11570503.09</v>
          </cell>
          <cell r="H441">
            <v>2155817.2000000002</v>
          </cell>
          <cell r="J441">
            <v>-2155817.2000000002</v>
          </cell>
          <cell r="K441">
            <v>-2155817.2000000002</v>
          </cell>
        </row>
        <row r="442">
          <cell r="C442" t="str">
            <v xml:space="preserve">                    RRL CENTRO ( SITE F1JH)  SPECTRUM MALL -BANGALORE</v>
          </cell>
          <cell r="E442">
            <v>17955.439999999999</v>
          </cell>
          <cell r="G442">
            <v>19889.28</v>
          </cell>
          <cell r="I442">
            <v>37844.720000000001</v>
          </cell>
          <cell r="J442">
            <v>0</v>
          </cell>
          <cell r="K442">
            <v>37844.720000000001</v>
          </cell>
        </row>
        <row r="443">
          <cell r="C443" t="str">
            <v xml:space="preserve">                    RRL CENTRO (SITE  F1ZC) BENGALURU-SOUL SPACE SPIRIT -BANGALORE</v>
          </cell>
          <cell r="D443">
            <v>260184.99</v>
          </cell>
          <cell r="F443">
            <v>379915</v>
          </cell>
          <cell r="G443">
            <v>304252.45</v>
          </cell>
          <cell r="H443">
            <v>335847.54</v>
          </cell>
          <cell r="J443">
            <v>-335847.54</v>
          </cell>
          <cell r="K443">
            <v>-335847.54</v>
          </cell>
        </row>
        <row r="444">
          <cell r="C444" t="str">
            <v xml:space="preserve">                    RRL CENTRO (SITE F1AD) MSM PARANJAPE PUNE -NAVI MUMBAI</v>
          </cell>
          <cell r="D444">
            <v>206770.64</v>
          </cell>
          <cell r="F444">
            <v>325051</v>
          </cell>
          <cell r="G444">
            <v>212690.37</v>
          </cell>
          <cell r="H444">
            <v>319131.27</v>
          </cell>
          <cell r="J444">
            <v>-319131.27</v>
          </cell>
          <cell r="K444">
            <v>-319131.27</v>
          </cell>
        </row>
        <row r="445">
          <cell r="C445" t="str">
            <v xml:space="preserve">                    RRL CENTRO (SITE F1BD) POONAM MALL NAGPUR -NAVI MUMBAI</v>
          </cell>
          <cell r="D445">
            <v>491919.61</v>
          </cell>
          <cell r="F445">
            <v>247044</v>
          </cell>
          <cell r="G445">
            <v>377103.28</v>
          </cell>
          <cell r="H445">
            <v>361860.33</v>
          </cell>
          <cell r="J445">
            <v>-361860.33</v>
          </cell>
          <cell r="K445">
            <v>-361860.33</v>
          </cell>
        </row>
        <row r="446">
          <cell r="C446" t="str">
            <v xml:space="preserve">                    RRL CENTRO (SITE F1BI) PUNE-AMANORA-TOWN CENTER - PUNE-3 -PUNE</v>
          </cell>
          <cell r="D446">
            <v>84826.36</v>
          </cell>
          <cell r="F446">
            <v>1514</v>
          </cell>
          <cell r="G446">
            <v>38775</v>
          </cell>
          <cell r="H446">
            <v>47565.36</v>
          </cell>
          <cell r="J446">
            <v>-47565.36</v>
          </cell>
          <cell r="K446">
            <v>-47565.36</v>
          </cell>
        </row>
        <row r="447">
          <cell r="C447" t="str">
            <v xml:space="preserve">                    RRL CENTRO (SITE F1CD) PATNA-THE MALL-FRAZER ROAD -PATNA</v>
          </cell>
          <cell r="D447">
            <v>285212.65000000002</v>
          </cell>
          <cell r="F447">
            <v>346002</v>
          </cell>
          <cell r="G447">
            <v>406611.03</v>
          </cell>
          <cell r="H447">
            <v>224603.62</v>
          </cell>
          <cell r="J447">
            <v>-224603.62</v>
          </cell>
          <cell r="K447">
            <v>-224603.62</v>
          </cell>
        </row>
        <row r="448">
          <cell r="C448" t="str">
            <v xml:space="preserve">                    RRL CENTRO (SITE F1DI) GUWAHATI -GUWAHATI</v>
          </cell>
          <cell r="D448">
            <v>1439441.57</v>
          </cell>
          <cell r="F448">
            <v>418349</v>
          </cell>
          <cell r="G448">
            <v>1489692.86</v>
          </cell>
          <cell r="H448">
            <v>368097.71</v>
          </cell>
          <cell r="J448">
            <v>-368097.71</v>
          </cell>
          <cell r="K448">
            <v>-368097.71</v>
          </cell>
        </row>
        <row r="449">
          <cell r="C449" t="str">
            <v xml:space="preserve">                    RRL CENTRO (SITE F1EI)  JAIPUR -JAIPUR</v>
          </cell>
          <cell r="D449">
            <v>239078.67</v>
          </cell>
          <cell r="F449">
            <v>218088</v>
          </cell>
          <cell r="G449">
            <v>429001.39</v>
          </cell>
          <cell r="H449">
            <v>28165.279999999999</v>
          </cell>
          <cell r="J449">
            <v>-28165.279999999999</v>
          </cell>
          <cell r="K449">
            <v>-28165.279999999999</v>
          </cell>
        </row>
        <row r="450">
          <cell r="C450" t="str">
            <v xml:space="preserve">                    RRL CENTRO (SITE F1FH)  INDORE -BHOPAL</v>
          </cell>
          <cell r="E450">
            <v>128606</v>
          </cell>
          <cell r="I450">
            <v>128606</v>
          </cell>
          <cell r="J450">
            <v>0</v>
          </cell>
          <cell r="K450">
            <v>128606</v>
          </cell>
        </row>
        <row r="451">
          <cell r="C451" t="str">
            <v xml:space="preserve">                    RRL CENTRO (SITE F1FI) BHUBANESWAR -BHUBANESWAR</v>
          </cell>
          <cell r="D451">
            <v>1066745.52</v>
          </cell>
          <cell r="F451">
            <v>692723</v>
          </cell>
          <cell r="G451">
            <v>1692486.95</v>
          </cell>
          <cell r="H451">
            <v>66981.570000000007</v>
          </cell>
          <cell r="J451">
            <v>-66981.570000000007</v>
          </cell>
          <cell r="K451">
            <v>-66981.570000000007</v>
          </cell>
        </row>
        <row r="452">
          <cell r="C452" t="str">
            <v xml:space="preserve">                    RRL CENTRO (SITE F1GH) KUKATPALLY - HYDERABAD -KUKUTPALLY;HYDERABA</v>
          </cell>
          <cell r="D452">
            <v>158319.07999999999</v>
          </cell>
          <cell r="F452">
            <v>351512</v>
          </cell>
          <cell r="G452">
            <v>248258.7</v>
          </cell>
          <cell r="H452">
            <v>261572.38</v>
          </cell>
          <cell r="J452">
            <v>-261572.38</v>
          </cell>
          <cell r="K452">
            <v>-261572.38</v>
          </cell>
        </row>
        <row r="453">
          <cell r="C453" t="str">
            <v xml:space="preserve">                    RRL CENTRO (SITE F1HH)  COSMOS MALL SILIGUDI -NORTH 24 PARGANAS</v>
          </cell>
          <cell r="D453">
            <v>292041.78999999998</v>
          </cell>
          <cell r="F453">
            <v>270901</v>
          </cell>
          <cell r="G453">
            <v>276975.59999999998</v>
          </cell>
          <cell r="H453">
            <v>285967.19</v>
          </cell>
          <cell r="J453">
            <v>-285967.19</v>
          </cell>
          <cell r="K453">
            <v>-285967.19</v>
          </cell>
        </row>
        <row r="454">
          <cell r="C454" t="str">
            <v xml:space="preserve">                    RRL CENTRO (SITE F1KI) KOCHI-M G ROAD-CENTRE SQUAR -KOCHI</v>
          </cell>
          <cell r="D454">
            <v>443592.65</v>
          </cell>
          <cell r="F454">
            <v>455825</v>
          </cell>
          <cell r="G454">
            <v>913293.78</v>
          </cell>
          <cell r="I454">
            <v>13876.13</v>
          </cell>
          <cell r="J454">
            <v>0</v>
          </cell>
          <cell r="K454">
            <v>13876.13</v>
          </cell>
        </row>
        <row r="455">
          <cell r="C455" t="str">
            <v xml:space="preserve">                    RRL CENTRO (SITE F1LH)  GACHIBOWLI HYDERABAD -HYDERABAD CITY</v>
          </cell>
          <cell r="E455">
            <v>390201</v>
          </cell>
          <cell r="I455">
            <v>390201</v>
          </cell>
          <cell r="J455">
            <v>0</v>
          </cell>
          <cell r="K455">
            <v>390201</v>
          </cell>
        </row>
        <row r="456">
          <cell r="C456" t="str">
            <v xml:space="preserve">                    RRL CENTRO (SITE F1LI)  GSM MALL HYDERABAD -HYDERABAD CITY</v>
          </cell>
          <cell r="D456">
            <v>462321.91999999998</v>
          </cell>
          <cell r="F456">
            <v>401029</v>
          </cell>
          <cell r="G456">
            <v>805986.33</v>
          </cell>
          <cell r="H456">
            <v>57364.59</v>
          </cell>
          <cell r="J456">
            <v>-57364.59</v>
          </cell>
          <cell r="K456">
            <v>-57364.59</v>
          </cell>
        </row>
        <row r="457">
          <cell r="C457" t="str">
            <v xml:space="preserve">                    RRL CENTRO (SITE F1PH) SAVYRAJ MALL RANCHI -RANCHI</v>
          </cell>
          <cell r="D457">
            <v>172954.75</v>
          </cell>
          <cell r="F457">
            <v>178680</v>
          </cell>
          <cell r="G457">
            <v>341046</v>
          </cell>
          <cell r="H457">
            <v>10588.75</v>
          </cell>
          <cell r="J457">
            <v>-10588.75</v>
          </cell>
          <cell r="K457">
            <v>-10588.75</v>
          </cell>
        </row>
        <row r="458">
          <cell r="C458" t="str">
            <v xml:space="preserve">                    RRL CENTRO (SITE F1TH)  ASCENT MALL PUNE -NAVI MUMBAI</v>
          </cell>
          <cell r="D458">
            <v>227261.28</v>
          </cell>
          <cell r="G458">
            <v>199555.21</v>
          </cell>
          <cell r="H458">
            <v>27706.07</v>
          </cell>
          <cell r="J458">
            <v>-27706.07</v>
          </cell>
          <cell r="K458">
            <v>-27706.07</v>
          </cell>
        </row>
        <row r="459">
          <cell r="C459" t="str">
            <v xml:space="preserve">                    RRL CENTRO (SITE F1UH) AHMEDABAD-AMBAVADI -AHMEDABAD</v>
          </cell>
          <cell r="D459">
            <v>627614.9</v>
          </cell>
          <cell r="F459">
            <v>464554</v>
          </cell>
          <cell r="G459">
            <v>836982.45</v>
          </cell>
          <cell r="H459">
            <v>255186.45</v>
          </cell>
          <cell r="J459">
            <v>-255186.45</v>
          </cell>
          <cell r="K459">
            <v>-255186.45</v>
          </cell>
        </row>
        <row r="460">
          <cell r="C460" t="str">
            <v xml:space="preserve">                    RRL CENTRO (SITE F1VH)  VISHAKAPATNAM-MAIN ROAD -VISAKHAPATNAM</v>
          </cell>
          <cell r="D460">
            <v>599973.36</v>
          </cell>
          <cell r="F460">
            <v>135380</v>
          </cell>
          <cell r="G460">
            <v>698966.8</v>
          </cell>
          <cell r="H460">
            <v>36386.559999999998</v>
          </cell>
          <cell r="J460">
            <v>-36386.559999999998</v>
          </cell>
          <cell r="K460">
            <v>-36386.559999999998</v>
          </cell>
        </row>
        <row r="461">
          <cell r="C461" t="str">
            <v xml:space="preserve">                    RRL CENTRO (SITE F1XH) LUCKNOW-SAHARA GANJ -LUCKNOW</v>
          </cell>
          <cell r="D461">
            <v>468896.78</v>
          </cell>
          <cell r="F461">
            <v>174559</v>
          </cell>
          <cell r="G461">
            <v>999992.02</v>
          </cell>
          <cell r="I461">
            <v>356536.24</v>
          </cell>
          <cell r="J461">
            <v>0</v>
          </cell>
          <cell r="K461">
            <v>356536.24</v>
          </cell>
        </row>
        <row r="462">
          <cell r="C462" t="str">
            <v xml:space="preserve">                    RRL CENTRO (SITE F1YH) THANE-DAHISAR-THAKUR MALL -MUMBAI</v>
          </cell>
          <cell r="D462">
            <v>636862.69999999995</v>
          </cell>
          <cell r="F462">
            <v>389203</v>
          </cell>
          <cell r="G462">
            <v>972470.97</v>
          </cell>
          <cell r="H462">
            <v>53594.73</v>
          </cell>
          <cell r="J462">
            <v>-53594.73</v>
          </cell>
          <cell r="K462">
            <v>-53594.73</v>
          </cell>
        </row>
        <row r="463">
          <cell r="C463" t="str">
            <v xml:space="preserve">                    RRL CENTRO (SITE TY5G)  GREAT INDIA PLACE-UTTAR PRADESH -LUCKNOW</v>
          </cell>
          <cell r="D463">
            <v>648734.51</v>
          </cell>
          <cell r="G463">
            <v>306472.62</v>
          </cell>
          <cell r="H463">
            <v>342261.89</v>
          </cell>
          <cell r="J463">
            <v>-342261.89</v>
          </cell>
          <cell r="K463">
            <v>-342261.89</v>
          </cell>
        </row>
        <row r="464">
          <cell r="C464" t="str">
            <v xml:space="preserve">                RELIANCE - FASHION FACTORY</v>
          </cell>
          <cell r="D464">
            <v>14812419.42</v>
          </cell>
          <cell r="F464">
            <v>20490002</v>
          </cell>
          <cell r="G464">
            <v>16106799.470000001</v>
          </cell>
          <cell r="H464">
            <v>19195621.949999999</v>
          </cell>
          <cell r="J464">
            <v>-19195621.949999999</v>
          </cell>
          <cell r="K464">
            <v>-19195621.949999999</v>
          </cell>
        </row>
        <row r="465">
          <cell r="C465" t="str">
            <v xml:space="preserve">                    FF ( F1BH KOL-LEE ROAD) RELIANCE RETAIL LIMITED -NORTH 24 PARGANAS</v>
          </cell>
          <cell r="G465">
            <v>15901</v>
          </cell>
          <cell r="I465">
            <v>15901</v>
          </cell>
          <cell r="J465">
            <v>0</v>
          </cell>
          <cell r="K465">
            <v>15901</v>
          </cell>
        </row>
        <row r="466">
          <cell r="C466" t="str">
            <v xml:space="preserve">                    FF ( F1DH NEW DELHI-JANAKPURI)- RELIANCE RETAIL LIMITED -DELHI</v>
          </cell>
          <cell r="D466">
            <v>547923.96</v>
          </cell>
          <cell r="F466">
            <v>913729</v>
          </cell>
          <cell r="G466">
            <v>257813</v>
          </cell>
          <cell r="H466">
            <v>1203839.96</v>
          </cell>
          <cell r="J466">
            <v>-1203839.96</v>
          </cell>
          <cell r="K466">
            <v>-1203839.96</v>
          </cell>
        </row>
        <row r="467">
          <cell r="C467" t="str">
            <v xml:space="preserve">                    FF ( F1EE  SALEM ) - RELIANCE RETAIL LIMITED -CHENNAI</v>
          </cell>
          <cell r="D467">
            <v>808187.56</v>
          </cell>
          <cell r="F467">
            <v>1284905</v>
          </cell>
          <cell r="G467">
            <v>1160036.33</v>
          </cell>
          <cell r="H467">
            <v>933056.23</v>
          </cell>
          <cell r="J467">
            <v>-933056.23</v>
          </cell>
          <cell r="K467">
            <v>-933056.23</v>
          </cell>
        </row>
        <row r="468">
          <cell r="C468" t="str">
            <v xml:space="preserve">                    FF ( F1FD  PATNA GODAVARI ) - RELIANCE RETAIL LIMITED -PATNA</v>
          </cell>
          <cell r="E468">
            <v>15385.72</v>
          </cell>
          <cell r="F468">
            <v>816543</v>
          </cell>
          <cell r="G468">
            <v>351260.54</v>
          </cell>
          <cell r="H468">
            <v>449896.74</v>
          </cell>
          <cell r="J468">
            <v>-449896.74</v>
          </cell>
          <cell r="K468">
            <v>-449896.74</v>
          </cell>
        </row>
        <row r="469">
          <cell r="C469" t="str">
            <v xml:space="preserve">                    FF ( F1GD PUNJAB) - RELIANCE RETAIL LIMITED -MOHALI</v>
          </cell>
          <cell r="D469">
            <v>676926</v>
          </cell>
          <cell r="F469">
            <v>1144575</v>
          </cell>
          <cell r="G469">
            <v>385671.16</v>
          </cell>
          <cell r="H469">
            <v>1435829.84</v>
          </cell>
          <cell r="J469">
            <v>-1435829.84</v>
          </cell>
          <cell r="K469">
            <v>-1435829.84</v>
          </cell>
        </row>
        <row r="470">
          <cell r="C470" t="str">
            <v xml:space="preserve">                    FF ( F1GD ZIRAKPUR)- RELIANCE RETAIL LIMITED -MOHALI</v>
          </cell>
          <cell r="E470">
            <v>362114.24</v>
          </cell>
          <cell r="G470">
            <v>461977</v>
          </cell>
          <cell r="I470">
            <v>824091.24</v>
          </cell>
          <cell r="J470">
            <v>0</v>
          </cell>
          <cell r="K470">
            <v>824091.24</v>
          </cell>
        </row>
        <row r="471">
          <cell r="C471" t="str">
            <v xml:space="preserve">                    FF ( F1GE PATNA RAJA BAZAR ) - RELIANCE RETAIL LIMITED -PATNA</v>
          </cell>
          <cell r="D471">
            <v>376726.65</v>
          </cell>
          <cell r="F471">
            <v>1057230</v>
          </cell>
          <cell r="G471">
            <v>430618.54</v>
          </cell>
          <cell r="H471">
            <v>1003338.11</v>
          </cell>
          <cell r="J471">
            <v>-1003338.11</v>
          </cell>
          <cell r="K471">
            <v>-1003338.11</v>
          </cell>
        </row>
        <row r="472">
          <cell r="C472" t="str">
            <v xml:space="preserve">                    FF ( F1GG ALLAHABAD ) - RELIANCE RETAIL LIMITED - UTTARPRADESH -LUCKNOW</v>
          </cell>
          <cell r="E472">
            <v>18723.79</v>
          </cell>
          <cell r="F472">
            <v>1051521</v>
          </cell>
          <cell r="G472">
            <v>491016</v>
          </cell>
          <cell r="H472">
            <v>541781.21</v>
          </cell>
          <cell r="J472">
            <v>-541781.21</v>
          </cell>
          <cell r="K472">
            <v>-541781.21</v>
          </cell>
        </row>
        <row r="473">
          <cell r="C473" t="str">
            <v xml:space="preserve">                    FF ( F1IF SURAT) - RELIANCE RETAIL LIMITED -SURAT</v>
          </cell>
          <cell r="D473">
            <v>1013870.73</v>
          </cell>
          <cell r="F473">
            <v>743890</v>
          </cell>
          <cell r="G473">
            <v>767563</v>
          </cell>
          <cell r="H473">
            <v>990197.73</v>
          </cell>
          <cell r="J473">
            <v>-990197.73</v>
          </cell>
          <cell r="K473">
            <v>-990197.73</v>
          </cell>
        </row>
        <row r="474">
          <cell r="C474" t="str">
            <v xml:space="preserve">                    FF ( F1IG DEHARADUN) - RELIANCE RETAIL LIMITED - UTTARNCHAL -DEHARADUN</v>
          </cell>
          <cell r="D474">
            <v>137379.70000000001</v>
          </cell>
          <cell r="F474">
            <v>862520</v>
          </cell>
          <cell r="G474">
            <v>515531.92</v>
          </cell>
          <cell r="H474">
            <v>484367.78</v>
          </cell>
          <cell r="J474">
            <v>-484367.78</v>
          </cell>
          <cell r="K474">
            <v>-484367.78</v>
          </cell>
        </row>
        <row r="475">
          <cell r="C475" t="str">
            <v xml:space="preserve">                    FF ( F1JD  SILIGURI ) - RELIANCE RETAIL LIMITED -SILIGURI</v>
          </cell>
          <cell r="D475">
            <v>789526.76</v>
          </cell>
          <cell r="F475">
            <v>471962</v>
          </cell>
          <cell r="G475">
            <v>535397</v>
          </cell>
          <cell r="H475">
            <v>726091.76</v>
          </cell>
          <cell r="J475">
            <v>-726091.76</v>
          </cell>
          <cell r="K475">
            <v>-726091.76</v>
          </cell>
        </row>
        <row r="476">
          <cell r="C476" t="str">
            <v xml:space="preserve">                    FF ( F1KE  JAIPUR ) - RELIANCE RETAIL LIMITED -JAIPUR</v>
          </cell>
          <cell r="D476">
            <v>1283931.47</v>
          </cell>
          <cell r="F476">
            <v>1110639</v>
          </cell>
          <cell r="G476">
            <v>1414555.72</v>
          </cell>
          <cell r="H476">
            <v>980014.75</v>
          </cell>
          <cell r="J476">
            <v>-980014.75</v>
          </cell>
          <cell r="K476">
            <v>-980014.75</v>
          </cell>
        </row>
        <row r="477">
          <cell r="C477" t="str">
            <v xml:space="preserve">                    FF ( F1LD HYD - DILSUKHNAGAR) - RELIANCE RETAIL LIMITED - TELANGANA -HYDERABAD CITY</v>
          </cell>
          <cell r="D477">
            <v>1122093.96</v>
          </cell>
          <cell r="F477">
            <v>1306680</v>
          </cell>
          <cell r="G477">
            <v>1440164.73</v>
          </cell>
          <cell r="H477">
            <v>988609.23</v>
          </cell>
          <cell r="J477">
            <v>-988609.23</v>
          </cell>
          <cell r="K477">
            <v>-988609.23</v>
          </cell>
        </row>
        <row r="478">
          <cell r="C478" t="str">
            <v xml:space="preserve">                    FF ( F1LE GHAZIABAD-JAIPURIA SUNRISE) -RELIANCE RETAIL LIMITED -LUCKNOW</v>
          </cell>
          <cell r="D478">
            <v>132142.46</v>
          </cell>
          <cell r="F478">
            <v>582652</v>
          </cell>
          <cell r="G478">
            <v>127674</v>
          </cell>
          <cell r="H478">
            <v>587120.46</v>
          </cell>
          <cell r="J478">
            <v>-587120.46</v>
          </cell>
          <cell r="K478">
            <v>-587120.46</v>
          </cell>
        </row>
        <row r="479">
          <cell r="C479" t="str">
            <v xml:space="preserve">                    FF ( F1NE AHMEDABAD )- RELIANCE RETAIL LIMITED - GUJARAT -AHMEDABAD</v>
          </cell>
          <cell r="D479">
            <v>394766.72</v>
          </cell>
          <cell r="F479">
            <v>502676</v>
          </cell>
          <cell r="G479">
            <v>571853.68000000005</v>
          </cell>
          <cell r="H479">
            <v>325589.03999999998</v>
          </cell>
          <cell r="J479">
            <v>-325589.03999999998</v>
          </cell>
          <cell r="K479">
            <v>-325589.03999999998</v>
          </cell>
        </row>
        <row r="480">
          <cell r="C480" t="str">
            <v xml:space="preserve">                    FF ( F1NG GUWAHATI-PRITHVI PLANET )- RELIANCE RETAIL LIMITED -KAMRUP</v>
          </cell>
          <cell r="D480">
            <v>951202.47</v>
          </cell>
          <cell r="F480">
            <v>1079936</v>
          </cell>
          <cell r="G480">
            <v>1197192.7</v>
          </cell>
          <cell r="H480">
            <v>833945.77</v>
          </cell>
          <cell r="J480">
            <v>-833945.77</v>
          </cell>
          <cell r="K480">
            <v>-833945.77</v>
          </cell>
        </row>
        <row r="481">
          <cell r="C481" t="str">
            <v xml:space="preserve">                    FF ( F1OD BENGALURU-SARJAPUR ROAD) - RELIANCE RETAIL LIMITED -BANGALORE</v>
          </cell>
          <cell r="D481">
            <v>794240.9</v>
          </cell>
          <cell r="F481">
            <v>237223</v>
          </cell>
          <cell r="G481">
            <v>627118.41</v>
          </cell>
          <cell r="H481">
            <v>404345.49</v>
          </cell>
          <cell r="J481">
            <v>-404345.49</v>
          </cell>
          <cell r="K481">
            <v>-404345.49</v>
          </cell>
        </row>
        <row r="482">
          <cell r="C482" t="str">
            <v xml:space="preserve">                    FF ( F1OG ASANSOL) - RELIANCE RETAIL LIMITED -NORTH 24 PARGANAS</v>
          </cell>
          <cell r="D482">
            <v>1095265.3600000001</v>
          </cell>
          <cell r="F482">
            <v>306047</v>
          </cell>
          <cell r="G482">
            <v>1078127</v>
          </cell>
          <cell r="H482">
            <v>323185.36</v>
          </cell>
          <cell r="J482">
            <v>-323185.36</v>
          </cell>
          <cell r="K482">
            <v>-323185.36</v>
          </cell>
        </row>
        <row r="483">
          <cell r="C483" t="str">
            <v xml:space="preserve">                    FF ( F1QD KARNATAKA) - RELIANCE RETAIL LIMITED - -BANGALORE</v>
          </cell>
          <cell r="D483">
            <v>706695.91</v>
          </cell>
          <cell r="F483">
            <v>1004641</v>
          </cell>
          <cell r="G483">
            <v>369341</v>
          </cell>
          <cell r="H483">
            <v>1341995.9099999999</v>
          </cell>
          <cell r="J483">
            <v>-1341995.9099999999</v>
          </cell>
          <cell r="K483">
            <v>-1341995.9099999999</v>
          </cell>
        </row>
        <row r="484">
          <cell r="C484" t="str">
            <v xml:space="preserve">                    FF ( F1RF LUCKNOW) - RELIACE RETAILS LIMITED -KANPUR</v>
          </cell>
          <cell r="D484">
            <v>782544.46</v>
          </cell>
          <cell r="F484">
            <v>981299</v>
          </cell>
          <cell r="G484">
            <v>389137</v>
          </cell>
          <cell r="H484">
            <v>1374706.46</v>
          </cell>
          <cell r="J484">
            <v>-1374706.46</v>
          </cell>
          <cell r="K484">
            <v>-1374706.46</v>
          </cell>
        </row>
        <row r="485">
          <cell r="C485" t="str">
            <v xml:space="preserve">                    FF ( F1SG INDORE ) - RELIANCE RETAIL LIMITED -BHOPAL</v>
          </cell>
          <cell r="D485">
            <v>501634.57</v>
          </cell>
          <cell r="F485">
            <v>842400</v>
          </cell>
          <cell r="G485">
            <v>448178.12</v>
          </cell>
          <cell r="H485">
            <v>895856.45</v>
          </cell>
          <cell r="J485">
            <v>-895856.45</v>
          </cell>
          <cell r="K485">
            <v>-895856.45</v>
          </cell>
        </row>
        <row r="486">
          <cell r="C486" t="str">
            <v xml:space="preserve">                    FF ( F1TD  KUKATPALLY ) - RELIANCE RETAIL LIMITED -HYDERABAD CITY</v>
          </cell>
          <cell r="D486">
            <v>539207.57999999996</v>
          </cell>
          <cell r="F486">
            <v>748589</v>
          </cell>
          <cell r="G486">
            <v>145223</v>
          </cell>
          <cell r="H486">
            <v>1142573.58</v>
          </cell>
          <cell r="J486">
            <v>-1142573.58</v>
          </cell>
          <cell r="K486">
            <v>-1142573.58</v>
          </cell>
        </row>
        <row r="487">
          <cell r="C487" t="str">
            <v xml:space="preserve">                    FF ( F1WG  LUCKNOW ) - RELIANCE RETAIL LIMITED -LUCKNOW</v>
          </cell>
          <cell r="E487">
            <v>138373.74</v>
          </cell>
          <cell r="F487">
            <v>798031</v>
          </cell>
          <cell r="G487">
            <v>350026</v>
          </cell>
          <cell r="H487">
            <v>309631.26</v>
          </cell>
          <cell r="J487">
            <v>-309631.26</v>
          </cell>
          <cell r="K487">
            <v>-309631.26</v>
          </cell>
        </row>
        <row r="488">
          <cell r="C488" t="str">
            <v xml:space="preserve">                    FF ( F1XG CHENNAI- PALLIKARANAI) - RELIANCE RETAIL LIMTED -CHE NNAI</v>
          </cell>
          <cell r="D488">
            <v>1041627.09</v>
          </cell>
          <cell r="F488">
            <v>1114200</v>
          </cell>
          <cell r="G488">
            <v>1110948.7</v>
          </cell>
          <cell r="H488">
            <v>1044878.39</v>
          </cell>
          <cell r="J488">
            <v>-1044878.39</v>
          </cell>
          <cell r="K488">
            <v>-1044878.39</v>
          </cell>
        </row>
        <row r="489">
          <cell r="C489" t="str">
            <v xml:space="preserve">                    FF ( FR1E KARNAL KUNJPURA ROAD) RELIANCE RETAIL LIMITED -GURGOAN</v>
          </cell>
          <cell r="E489">
            <v>827491.55</v>
          </cell>
          <cell r="F489">
            <v>413504</v>
          </cell>
          <cell r="G489">
            <v>438603</v>
          </cell>
          <cell r="I489">
            <v>852590.55</v>
          </cell>
          <cell r="J489">
            <v>0</v>
          </cell>
          <cell r="K489">
            <v>852590.55</v>
          </cell>
        </row>
        <row r="490">
          <cell r="C490" t="str">
            <v xml:space="preserve">                    FF ( FR1L RAEBARELI SATGURU HEIGH)- RELIANCE RETAIL LIMITED -LUCKNOW</v>
          </cell>
          <cell r="D490">
            <v>625590.85</v>
          </cell>
          <cell r="G490">
            <v>213410</v>
          </cell>
          <cell r="H490">
            <v>412180.85</v>
          </cell>
          <cell r="J490">
            <v>-412180.85</v>
          </cell>
          <cell r="K490">
            <v>-412180.85</v>
          </cell>
        </row>
        <row r="491">
          <cell r="C491" t="str">
            <v xml:space="preserve">                    FF ( FR1Y MORADABAD B R SQUARE ) - RELIANCE RETAIL LIMITED -LUCKNOW</v>
          </cell>
          <cell r="D491">
            <v>526483.30000000005</v>
          </cell>
          <cell r="F491">
            <v>639886</v>
          </cell>
          <cell r="G491">
            <v>218127.92</v>
          </cell>
          <cell r="H491">
            <v>948241.38</v>
          </cell>
          <cell r="J491">
            <v>-948241.38</v>
          </cell>
          <cell r="K491">
            <v>-948241.38</v>
          </cell>
        </row>
        <row r="492">
          <cell r="C492" t="str">
            <v xml:space="preserve">                    FF ( FR2V  LUCKNOW-ALAMBAGH)- RELIANCE RETAIL LIMITED -LUCKNOW</v>
          </cell>
          <cell r="D492">
            <v>576939.12</v>
          </cell>
          <cell r="G492">
            <v>361898</v>
          </cell>
          <cell r="H492">
            <v>215041.12</v>
          </cell>
          <cell r="J492">
            <v>-215041.12</v>
          </cell>
          <cell r="K492">
            <v>-215041.12</v>
          </cell>
        </row>
        <row r="493">
          <cell r="C493" t="str">
            <v xml:space="preserve">                    FF ( FR3N TRITON MALL) - RELIANCE RETAIL LIMITED -JAIPUR</v>
          </cell>
          <cell r="D493">
            <v>749600.88</v>
          </cell>
          <cell r="F493">
            <v>474724</v>
          </cell>
          <cell r="G493">
            <v>232435</v>
          </cell>
          <cell r="H493">
            <v>991889.88</v>
          </cell>
          <cell r="J493">
            <v>-991889.88</v>
          </cell>
          <cell r="K493">
            <v>-991889.88</v>
          </cell>
        </row>
        <row r="494">
          <cell r="C494" t="str">
            <v xml:space="preserve">            ONLINE</v>
          </cell>
          <cell r="D494">
            <v>12174254.279999999</v>
          </cell>
          <cell r="F494">
            <v>31103446.719999999</v>
          </cell>
          <cell r="G494">
            <v>34191505.799999997</v>
          </cell>
          <cell r="H494">
            <v>9086195.1999999993</v>
          </cell>
          <cell r="J494">
            <v>-9086195.1999999993</v>
          </cell>
          <cell r="K494">
            <v>-9086195.1999999993</v>
          </cell>
        </row>
        <row r="495">
          <cell r="C495" t="str">
            <v xml:space="preserve">                AMAZON - MARKET PLACE                                                                               </v>
          </cell>
          <cell r="F495">
            <v>1712</v>
          </cell>
          <cell r="G495">
            <v>1712</v>
          </cell>
          <cell r="J495">
            <v>0</v>
          </cell>
          <cell r="K495">
            <v>0</v>
          </cell>
        </row>
        <row r="496">
          <cell r="C496" t="str">
            <v xml:space="preserve">                BIG FOOT RETAIL SOLUTIONS PVT LTD ( SHIPROCKET PVT LTD ) -GURUGRAM</v>
          </cell>
          <cell r="F496">
            <v>15000</v>
          </cell>
          <cell r="G496">
            <v>9869.84</v>
          </cell>
          <cell r="H496">
            <v>5130.16</v>
          </cell>
          <cell r="J496">
            <v>-5130.16</v>
          </cell>
          <cell r="K496">
            <v>-5130.16</v>
          </cell>
        </row>
        <row r="497">
          <cell r="C497" t="str">
            <v xml:space="preserve">                DIRECT ONLINE CUSTOMER                                                                              </v>
          </cell>
          <cell r="F497">
            <v>3479</v>
          </cell>
          <cell r="G497">
            <v>3479</v>
          </cell>
          <cell r="J497">
            <v>0</v>
          </cell>
          <cell r="K497">
            <v>0</v>
          </cell>
        </row>
        <row r="498">
          <cell r="C498" t="str">
            <v xml:space="preserve">                FLIPKART ONLINE SALES                                                                               </v>
          </cell>
          <cell r="D498">
            <v>4974.8999999999996</v>
          </cell>
          <cell r="G498">
            <v>4974.8999999999996</v>
          </cell>
          <cell r="J498">
            <v>0</v>
          </cell>
          <cell r="K498">
            <v>0</v>
          </cell>
        </row>
        <row r="499">
          <cell r="C499" t="str">
            <v xml:space="preserve">                JIO MART                                                                                            </v>
          </cell>
          <cell r="D499">
            <v>29436.73</v>
          </cell>
          <cell r="H499">
            <v>29436.73</v>
          </cell>
          <cell r="J499">
            <v>-29436.73</v>
          </cell>
          <cell r="K499">
            <v>-29436.73</v>
          </cell>
        </row>
        <row r="500">
          <cell r="C500" t="str">
            <v xml:space="preserve">                MYNTRA DESIGNS - PPMP -NEW B2C -MUMBAI</v>
          </cell>
          <cell r="D500">
            <v>9344694.4100000001</v>
          </cell>
          <cell r="F500">
            <v>18552199</v>
          </cell>
          <cell r="G500">
            <v>21842008.440000001</v>
          </cell>
          <cell r="H500">
            <v>6054884.9699999997</v>
          </cell>
          <cell r="J500">
            <v>-6054884.9699999997</v>
          </cell>
          <cell r="K500">
            <v>-6054884.9699999997</v>
          </cell>
        </row>
        <row r="501">
          <cell r="C501" t="str">
            <v xml:space="preserve">                MYNTRA DESIGNS - PPMP -NEW B2C-SHIPPING CHG-TDS 94C AC                                              </v>
          </cell>
          <cell r="F501">
            <v>1238105.49</v>
          </cell>
          <cell r="G501">
            <v>1503605.97</v>
          </cell>
          <cell r="I501">
            <v>265500.48</v>
          </cell>
          <cell r="J501">
            <v>0</v>
          </cell>
          <cell r="K501">
            <v>265500.48</v>
          </cell>
        </row>
        <row r="502">
          <cell r="C502" t="str">
            <v xml:space="preserve">                MYNTRA DESIGNS (PPMP) - JAMMU &amp; KASHMIR                                                             </v>
          </cell>
          <cell r="F502">
            <v>1499</v>
          </cell>
          <cell r="G502">
            <v>1499</v>
          </cell>
          <cell r="J502">
            <v>0</v>
          </cell>
          <cell r="K502">
            <v>0</v>
          </cell>
        </row>
        <row r="503">
          <cell r="C503" t="str">
            <v xml:space="preserve">                MYNTRA DESIGNS (PPMP) - MAHARASHTRA                                                                 </v>
          </cell>
          <cell r="F503">
            <v>1039</v>
          </cell>
          <cell r="G503">
            <v>1039</v>
          </cell>
          <cell r="J503">
            <v>0</v>
          </cell>
          <cell r="K503">
            <v>0</v>
          </cell>
        </row>
        <row r="504">
          <cell r="C504" t="str">
            <v xml:space="preserve">                MYNTRA JABONG INDIA PVT LTD - HOSKOTE - B2C OLD                                                     </v>
          </cell>
          <cell r="E504">
            <v>0</v>
          </cell>
          <cell r="I504">
            <v>0</v>
          </cell>
          <cell r="J504">
            <v>0</v>
          </cell>
          <cell r="K504">
            <v>0</v>
          </cell>
        </row>
        <row r="505">
          <cell r="C505" t="str">
            <v xml:space="preserve">                RELIANCE AJIO - B2C- OMNI MODEL -TUMKUR</v>
          </cell>
          <cell r="D505">
            <v>2744378.65</v>
          </cell>
          <cell r="F505">
            <v>8964251</v>
          </cell>
          <cell r="G505">
            <v>8427387</v>
          </cell>
          <cell r="H505">
            <v>3281242.65</v>
          </cell>
          <cell r="J505">
            <v>-3281242.65</v>
          </cell>
          <cell r="K505">
            <v>-3281242.65</v>
          </cell>
        </row>
        <row r="506">
          <cell r="C506" t="str">
            <v xml:space="preserve">                RELIANCE RETAIL LIMITED (AJIO) -TUMKUR</v>
          </cell>
          <cell r="F506">
            <v>2082402.72</v>
          </cell>
          <cell r="G506">
            <v>2082402.72</v>
          </cell>
          <cell r="J506">
            <v>0</v>
          </cell>
          <cell r="K506">
            <v>0</v>
          </cell>
        </row>
        <row r="507">
          <cell r="C507" t="str">
            <v xml:space="preserve">                SHOPIFY - KARNATAKA                                                                                 </v>
          </cell>
          <cell r="F507">
            <v>1439</v>
          </cell>
          <cell r="G507">
            <v>1439</v>
          </cell>
          <cell r="J507">
            <v>0</v>
          </cell>
          <cell r="K507">
            <v>0</v>
          </cell>
        </row>
        <row r="508">
          <cell r="C508" t="str">
            <v xml:space="preserve">                SHOPIFY PAYMENTS - RAZER      -MUMBAI</v>
          </cell>
          <cell r="F508">
            <v>86405.51</v>
          </cell>
          <cell r="G508">
            <v>99901.41</v>
          </cell>
          <cell r="I508">
            <v>13495.9</v>
          </cell>
          <cell r="J508">
            <v>0</v>
          </cell>
          <cell r="K508">
            <v>13495.9</v>
          </cell>
        </row>
        <row r="509">
          <cell r="C509" t="str">
            <v xml:space="preserve">                SHOPIFY-PAYU PAYMENTS-PYTM PAYMENT SERVICES                                                         </v>
          </cell>
          <cell r="D509">
            <v>50769.59</v>
          </cell>
          <cell r="F509">
            <v>155915</v>
          </cell>
          <cell r="G509">
            <v>212187.51999999999</v>
          </cell>
          <cell r="I509">
            <v>5502.93</v>
          </cell>
          <cell r="J509">
            <v>0</v>
          </cell>
          <cell r="K509">
            <v>5502.93</v>
          </cell>
        </row>
        <row r="510">
          <cell r="C510" t="str">
            <v xml:space="preserve">        OTHER BRANDS</v>
          </cell>
          <cell r="D510">
            <v>13528392.67</v>
          </cell>
          <cell r="F510">
            <v>79717522.890000001</v>
          </cell>
          <cell r="G510">
            <v>89373988.709999993</v>
          </cell>
          <cell r="H510">
            <v>3871926.85</v>
          </cell>
          <cell r="J510">
            <v>-3871926.85</v>
          </cell>
          <cell r="K510">
            <v>-3871926.85</v>
          </cell>
        </row>
        <row r="511">
          <cell r="C511" t="str">
            <v xml:space="preserve">            OTHER BRAND</v>
          </cell>
          <cell r="D511">
            <v>12056197.76</v>
          </cell>
          <cell r="F511">
            <v>54915805.549999997</v>
          </cell>
          <cell r="G511">
            <v>63622562.869999997</v>
          </cell>
          <cell r="H511">
            <v>3349440.44</v>
          </cell>
          <cell r="J511">
            <v>-3349440.44</v>
          </cell>
          <cell r="K511">
            <v>-3349440.44</v>
          </cell>
        </row>
        <row r="512">
          <cell r="C512" t="str">
            <v xml:space="preserve">                ACE TURTLE  OMNI PRIVATE LIMITED -BANAGLORE</v>
          </cell>
          <cell r="D512">
            <v>904289</v>
          </cell>
          <cell r="G512">
            <v>904289</v>
          </cell>
          <cell r="J512">
            <v>0</v>
          </cell>
          <cell r="K512">
            <v>0</v>
          </cell>
        </row>
        <row r="513">
          <cell r="C513" t="str">
            <v xml:space="preserve">                CELIO FUTURE FASHION PVT LTD  -BHIWANDI</v>
          </cell>
          <cell r="F513">
            <v>29203022.550000001</v>
          </cell>
          <cell r="G513">
            <v>26485685.550000001</v>
          </cell>
          <cell r="H513">
            <v>2717337</v>
          </cell>
          <cell r="J513">
            <v>-2717337</v>
          </cell>
          <cell r="K513">
            <v>-2717337</v>
          </cell>
        </row>
        <row r="514">
          <cell r="C514" t="str">
            <v xml:space="preserve">                INDIAN TERRAIN FASHIONS LIMITED -CHENNAI</v>
          </cell>
          <cell r="D514">
            <v>5047871.95</v>
          </cell>
          <cell r="F514">
            <v>714558</v>
          </cell>
          <cell r="G514">
            <v>5461346.4000000004</v>
          </cell>
          <cell r="H514">
            <v>301083.55</v>
          </cell>
          <cell r="J514">
            <v>-301083.55</v>
          </cell>
          <cell r="K514">
            <v>-301083.55</v>
          </cell>
        </row>
        <row r="515">
          <cell r="C515" t="str">
            <v xml:space="preserve">                PDS LIMITED                   -KOLKATA</v>
          </cell>
          <cell r="E515">
            <v>0.82</v>
          </cell>
          <cell r="I515">
            <v>0.82</v>
          </cell>
          <cell r="J515">
            <v>0</v>
          </cell>
          <cell r="K515">
            <v>0.82</v>
          </cell>
        </row>
        <row r="516">
          <cell r="C516" t="str">
            <v xml:space="preserve">                PEPE JEANS INDIA LIMITED      -MUMBAI</v>
          </cell>
          <cell r="D516">
            <v>5880850.6399999997</v>
          </cell>
          <cell r="F516">
            <v>24998225</v>
          </cell>
          <cell r="G516">
            <v>30771241.920000002</v>
          </cell>
          <cell r="H516">
            <v>107833.72</v>
          </cell>
          <cell r="J516">
            <v>-107833.72</v>
          </cell>
          <cell r="K516">
            <v>-107833.72</v>
          </cell>
        </row>
        <row r="517">
          <cell r="C517" t="str">
            <v xml:space="preserve">                PUMA SPORTS INDIA PVT LTD     -BANGALORE</v>
          </cell>
          <cell r="D517">
            <v>128035.19</v>
          </cell>
          <cell r="H517">
            <v>128035.19</v>
          </cell>
          <cell r="J517">
            <v>-128035.19</v>
          </cell>
          <cell r="K517">
            <v>-128035.19</v>
          </cell>
        </row>
        <row r="518">
          <cell r="C518" t="str">
            <v xml:space="preserve">                RADHAMANI TEXTILES PRIVATE LIMITED-DEBTOR -BANGALORE</v>
          </cell>
          <cell r="D518">
            <v>111181.75999999999</v>
          </cell>
          <cell r="H518">
            <v>111181.75999999999</v>
          </cell>
          <cell r="J518">
            <v>-111181.75999999999</v>
          </cell>
          <cell r="K518">
            <v>-111181.75999999999</v>
          </cell>
        </row>
        <row r="519">
          <cell r="C519" t="str">
            <v xml:space="preserve">                SELFX INDIA PVT.LTD           -GURUGRAM</v>
          </cell>
          <cell r="E519">
            <v>14439.26</v>
          </cell>
          <cell r="I519">
            <v>14439.26</v>
          </cell>
          <cell r="J519">
            <v>0</v>
          </cell>
          <cell r="K519">
            <v>14439.26</v>
          </cell>
        </row>
        <row r="520">
          <cell r="C520" t="str">
            <v xml:space="preserve">                SHOPPER STOP LTD-KA           -BANAGLORE</v>
          </cell>
          <cell r="E520">
            <v>6072.7</v>
          </cell>
          <cell r="I520">
            <v>6072.7</v>
          </cell>
          <cell r="J520">
            <v>0</v>
          </cell>
          <cell r="K520">
            <v>6072.7</v>
          </cell>
        </row>
        <row r="521">
          <cell r="C521" t="str">
            <v xml:space="preserve">                ZETWERK MANUFACTURING BUSINESSES PRIVATE LIMITED -BANGALORE</v>
          </cell>
          <cell r="D521">
            <v>4482</v>
          </cell>
          <cell r="H521">
            <v>4482</v>
          </cell>
          <cell r="J521">
            <v>-4482</v>
          </cell>
          <cell r="K521">
            <v>-4482</v>
          </cell>
        </row>
        <row r="522">
          <cell r="C522" t="str">
            <v xml:space="preserve">            OTHERS / STOCKLOT</v>
          </cell>
          <cell r="D522">
            <v>1324905.9099999999</v>
          </cell>
          <cell r="F522">
            <v>17205839.34</v>
          </cell>
          <cell r="G522">
            <v>21432445.84</v>
          </cell>
          <cell r="I522">
            <v>2901700.59</v>
          </cell>
          <cell r="J522">
            <v>0</v>
          </cell>
          <cell r="K522">
            <v>2901700.59</v>
          </cell>
        </row>
        <row r="523">
          <cell r="C523" t="str">
            <v xml:space="preserve">                A R ENTERPRISES (THIRUMALAI MANIKANDAN) -CHENNAI</v>
          </cell>
          <cell r="F523">
            <v>550652</v>
          </cell>
          <cell r="G523">
            <v>550652</v>
          </cell>
          <cell r="J523">
            <v>0</v>
          </cell>
          <cell r="K523">
            <v>0</v>
          </cell>
        </row>
        <row r="524">
          <cell r="C524" t="str">
            <v xml:space="preserve">                ABHIRAJ GARMENTS              -BANGALORE</v>
          </cell>
          <cell r="E524">
            <v>36744</v>
          </cell>
          <cell r="I524">
            <v>36744</v>
          </cell>
          <cell r="J524">
            <v>0</v>
          </cell>
          <cell r="K524">
            <v>36744</v>
          </cell>
        </row>
        <row r="525">
          <cell r="C525" t="str">
            <v xml:space="preserve">                ALLURE FASHIONS ( INDIA)      -BANGALORE</v>
          </cell>
          <cell r="F525">
            <v>3467952</v>
          </cell>
          <cell r="G525">
            <v>3199542</v>
          </cell>
          <cell r="H525">
            <v>268410</v>
          </cell>
          <cell r="J525">
            <v>-268410</v>
          </cell>
          <cell r="K525">
            <v>-268410</v>
          </cell>
        </row>
        <row r="526">
          <cell r="C526" t="str">
            <v xml:space="preserve">                ARS EXPORT                    -BANGALORE</v>
          </cell>
          <cell r="E526">
            <v>21168</v>
          </cell>
          <cell r="I526">
            <v>21168</v>
          </cell>
          <cell r="J526">
            <v>0</v>
          </cell>
          <cell r="K526">
            <v>21168</v>
          </cell>
        </row>
        <row r="527">
          <cell r="C527" t="str">
            <v xml:space="preserve">                BALU EXPORTS,                 -TIRUPUR</v>
          </cell>
          <cell r="E527">
            <v>2520</v>
          </cell>
          <cell r="I527">
            <v>2520</v>
          </cell>
          <cell r="J527">
            <v>0</v>
          </cell>
          <cell r="K527">
            <v>2520</v>
          </cell>
        </row>
        <row r="528">
          <cell r="C528" t="str">
            <v xml:space="preserve">                CELEBRITY FASHIONS LIMITED    -CHENNAI</v>
          </cell>
          <cell r="D528">
            <v>2668</v>
          </cell>
          <cell r="H528">
            <v>2668</v>
          </cell>
          <cell r="J528">
            <v>-2668</v>
          </cell>
          <cell r="K528">
            <v>-2668</v>
          </cell>
        </row>
        <row r="529">
          <cell r="C529" t="str">
            <v xml:space="preserve">                CREDENCE ENTERPRISES PRIVATE LIMITED-NEW -RANCHI</v>
          </cell>
          <cell r="F529">
            <v>1486540</v>
          </cell>
          <cell r="G529">
            <v>1567541</v>
          </cell>
          <cell r="I529">
            <v>81001</v>
          </cell>
          <cell r="J529">
            <v>0</v>
          </cell>
          <cell r="K529">
            <v>81001</v>
          </cell>
        </row>
        <row r="530">
          <cell r="C530" t="str">
            <v xml:space="preserve">                CREDENCE ENTERPRISES PVT LTD  -RANCHI</v>
          </cell>
          <cell r="E530">
            <v>443145</v>
          </cell>
          <cell r="I530">
            <v>443145</v>
          </cell>
          <cell r="J530">
            <v>0</v>
          </cell>
          <cell r="K530">
            <v>443145</v>
          </cell>
        </row>
        <row r="531">
          <cell r="C531" t="str">
            <v xml:space="preserve">                DESI DUDE ( NAVEEN SHARMA)    -CHENNAI</v>
          </cell>
          <cell r="G531">
            <v>3050000</v>
          </cell>
          <cell r="I531">
            <v>3050000</v>
          </cell>
          <cell r="J531">
            <v>0</v>
          </cell>
          <cell r="K531">
            <v>3050000</v>
          </cell>
        </row>
        <row r="532">
          <cell r="C532" t="str">
            <v xml:space="preserve">                DUA FASHION  ( STOCK LOT DEHRADUN ) -DEHRADUN</v>
          </cell>
          <cell r="F532">
            <v>588025</v>
          </cell>
          <cell r="G532">
            <v>588000</v>
          </cell>
          <cell r="H532">
            <v>25</v>
          </cell>
          <cell r="J532">
            <v>-25</v>
          </cell>
          <cell r="K532">
            <v>-25</v>
          </cell>
        </row>
        <row r="533">
          <cell r="C533" t="str">
            <v xml:space="preserve">                EXCEL KNITS                   -TIRUPUR</v>
          </cell>
          <cell r="F533">
            <v>185168</v>
          </cell>
          <cell r="H533">
            <v>185168</v>
          </cell>
          <cell r="J533">
            <v>-185168</v>
          </cell>
          <cell r="K533">
            <v>-185168</v>
          </cell>
        </row>
        <row r="534">
          <cell r="C534" t="str">
            <v xml:space="preserve">                FASHION FIESTA                -SRINAGAR</v>
          </cell>
          <cell r="E534">
            <v>585272</v>
          </cell>
          <cell r="I534">
            <v>585272</v>
          </cell>
          <cell r="J534">
            <v>0</v>
          </cell>
          <cell r="K534">
            <v>585272</v>
          </cell>
        </row>
        <row r="535">
          <cell r="C535" t="str">
            <v xml:space="preserve">                FASHION PLUS ( BIHARI HINDUJA ) -BANGALORE</v>
          </cell>
          <cell r="F535">
            <v>29346</v>
          </cell>
          <cell r="G535">
            <v>29346</v>
          </cell>
          <cell r="J535">
            <v>0</v>
          </cell>
          <cell r="K535">
            <v>0</v>
          </cell>
        </row>
        <row r="536">
          <cell r="C536" t="str">
            <v xml:space="preserve">                FORTITUDE GROUPS              -HARYANA</v>
          </cell>
          <cell r="D536">
            <v>588</v>
          </cell>
          <cell r="H536">
            <v>588</v>
          </cell>
          <cell r="J536">
            <v>-588</v>
          </cell>
          <cell r="K536">
            <v>-588</v>
          </cell>
        </row>
        <row r="537">
          <cell r="C537" t="str">
            <v xml:space="preserve">                GAURAV                        -PUNE</v>
          </cell>
          <cell r="E537">
            <v>57293.2</v>
          </cell>
          <cell r="F537">
            <v>86145</v>
          </cell>
          <cell r="G537">
            <v>40365.4</v>
          </cell>
          <cell r="I537">
            <v>11513.6</v>
          </cell>
          <cell r="J537">
            <v>0</v>
          </cell>
          <cell r="K537">
            <v>11513.6</v>
          </cell>
        </row>
        <row r="538">
          <cell r="C538" t="str">
            <v xml:space="preserve">                GAURAV JAGGI                  -BANAGLORE</v>
          </cell>
          <cell r="D538">
            <v>1890</v>
          </cell>
          <cell r="H538">
            <v>1890</v>
          </cell>
          <cell r="J538">
            <v>-1890</v>
          </cell>
          <cell r="K538">
            <v>-1890</v>
          </cell>
        </row>
        <row r="539">
          <cell r="C539" t="str">
            <v xml:space="preserve">                GOLD ( EASSA PILLOR)          -BANGALORE</v>
          </cell>
          <cell r="F539">
            <v>971150</v>
          </cell>
          <cell r="G539">
            <v>971150</v>
          </cell>
          <cell r="J539">
            <v>0</v>
          </cell>
          <cell r="K539">
            <v>0</v>
          </cell>
        </row>
        <row r="540">
          <cell r="C540" t="str">
            <v xml:space="preserve">                GVS ENTERPRISE                -BANAGLORE</v>
          </cell>
          <cell r="F540">
            <v>203175</v>
          </cell>
          <cell r="G540">
            <v>203175</v>
          </cell>
          <cell r="J540">
            <v>0</v>
          </cell>
          <cell r="K540">
            <v>0</v>
          </cell>
        </row>
        <row r="541">
          <cell r="C541" t="str">
            <v xml:space="preserve">                HIND HOSIERY MILLS            -LUDHIANA</v>
          </cell>
          <cell r="D541">
            <v>18181</v>
          </cell>
          <cell r="H541">
            <v>18181</v>
          </cell>
          <cell r="J541">
            <v>-18181</v>
          </cell>
          <cell r="K541">
            <v>-18181</v>
          </cell>
        </row>
        <row r="542">
          <cell r="C542" t="str">
            <v xml:space="preserve">                INNOVATIVE RETAIL CONCEPTS PRIVATE LIMITED ( DASANAPURA ) -BANAGLORE</v>
          </cell>
          <cell r="E542">
            <v>45</v>
          </cell>
          <cell r="I542">
            <v>45</v>
          </cell>
          <cell r="J542">
            <v>0</v>
          </cell>
          <cell r="K542">
            <v>45</v>
          </cell>
        </row>
        <row r="543">
          <cell r="C543" t="str">
            <v xml:space="preserve">                JAI VESHNO JI TRADERS         -HARIDWAR</v>
          </cell>
          <cell r="D543">
            <v>309732</v>
          </cell>
          <cell r="H543">
            <v>309732</v>
          </cell>
          <cell r="J543">
            <v>-309732</v>
          </cell>
          <cell r="K543">
            <v>-309732</v>
          </cell>
        </row>
        <row r="544">
          <cell r="C544" t="str">
            <v xml:space="preserve">                JGM INDUSTRIES PVT. LTD.      -LUDHIANA</v>
          </cell>
          <cell r="D544">
            <v>2281</v>
          </cell>
          <cell r="H544">
            <v>2281</v>
          </cell>
          <cell r="J544">
            <v>-2281</v>
          </cell>
          <cell r="K544">
            <v>-2281</v>
          </cell>
        </row>
        <row r="545">
          <cell r="C545" t="str">
            <v xml:space="preserve">                K SQUARE ENTEPRISES           -BANGALORE</v>
          </cell>
          <cell r="D545">
            <v>18525.57</v>
          </cell>
          <cell r="H545">
            <v>18525.57</v>
          </cell>
          <cell r="J545">
            <v>-18525.57</v>
          </cell>
          <cell r="K545">
            <v>-18525.57</v>
          </cell>
        </row>
        <row r="546">
          <cell r="C546" t="str">
            <v xml:space="preserve">                K2 TECHNOSOFT INDIA PVT LTD   -PUNE</v>
          </cell>
          <cell r="E546">
            <v>2145</v>
          </cell>
          <cell r="I546">
            <v>2145</v>
          </cell>
          <cell r="J546">
            <v>0</v>
          </cell>
          <cell r="K546">
            <v>2145</v>
          </cell>
        </row>
        <row r="547">
          <cell r="C547" t="str">
            <v xml:space="preserve">                KAMALA APPARELS               -CHENNAI</v>
          </cell>
          <cell r="D547">
            <v>999700</v>
          </cell>
          <cell r="F547">
            <v>2355503</v>
          </cell>
          <cell r="G547">
            <v>3355203</v>
          </cell>
          <cell r="J547">
            <v>0</v>
          </cell>
          <cell r="K547">
            <v>0</v>
          </cell>
        </row>
        <row r="548">
          <cell r="C548" t="str">
            <v xml:space="preserve">                KAMALA APPARELS - BANGALORE   -BANAGLORE</v>
          </cell>
          <cell r="E548">
            <v>28268</v>
          </cell>
          <cell r="I548">
            <v>28268</v>
          </cell>
          <cell r="J548">
            <v>0</v>
          </cell>
          <cell r="K548">
            <v>28268</v>
          </cell>
        </row>
        <row r="549">
          <cell r="C549" t="str">
            <v xml:space="preserve">                KLASSIC FABRICS               -MUMBAI</v>
          </cell>
          <cell r="D549">
            <v>8137.5</v>
          </cell>
          <cell r="H549">
            <v>8137.5</v>
          </cell>
          <cell r="J549">
            <v>-8137.5</v>
          </cell>
          <cell r="K549">
            <v>-8137.5</v>
          </cell>
        </row>
        <row r="550">
          <cell r="C550" t="str">
            <v xml:space="preserve">                MANNAT CREATIONS              -NORTH DELHI</v>
          </cell>
          <cell r="F550">
            <v>43575</v>
          </cell>
          <cell r="G550">
            <v>43575</v>
          </cell>
          <cell r="J550">
            <v>0</v>
          </cell>
          <cell r="K550">
            <v>0</v>
          </cell>
        </row>
        <row r="551">
          <cell r="C551" t="str">
            <v xml:space="preserve">                MOTHERLAND GARMENTS PVT LTD ( DEBTOR) -BANGALORE</v>
          </cell>
          <cell r="D551">
            <v>315000</v>
          </cell>
          <cell r="H551">
            <v>315000</v>
          </cell>
          <cell r="J551">
            <v>-315000</v>
          </cell>
          <cell r="K551">
            <v>-315000</v>
          </cell>
        </row>
        <row r="552">
          <cell r="C552" t="str">
            <v xml:space="preserve">                NANDANA CREATIONS             -BANAGLORE</v>
          </cell>
          <cell r="D552">
            <v>1</v>
          </cell>
          <cell r="H552">
            <v>1</v>
          </cell>
          <cell r="J552">
            <v>-1</v>
          </cell>
          <cell r="K552">
            <v>-1</v>
          </cell>
        </row>
        <row r="553">
          <cell r="C553" t="str">
            <v xml:space="preserve">                NYKA EVENT PVT LTD            -MUMBAI</v>
          </cell>
          <cell r="E553">
            <v>94136.960000000006</v>
          </cell>
          <cell r="I553">
            <v>94136.960000000006</v>
          </cell>
          <cell r="J553">
            <v>0</v>
          </cell>
          <cell r="K553">
            <v>94136.960000000006</v>
          </cell>
        </row>
        <row r="554">
          <cell r="C554" t="str">
            <v xml:space="preserve">                PARV MACHHAR                  -AKHOLA</v>
          </cell>
          <cell r="D554">
            <v>4949</v>
          </cell>
          <cell r="H554">
            <v>4949</v>
          </cell>
          <cell r="J554">
            <v>-4949</v>
          </cell>
          <cell r="K554">
            <v>-4949</v>
          </cell>
        </row>
        <row r="555">
          <cell r="C555" t="str">
            <v xml:space="preserve">                PETEXX INDIA EXPORTS          -TIRUPUR</v>
          </cell>
          <cell r="D555">
            <v>2843</v>
          </cell>
          <cell r="H555">
            <v>2843</v>
          </cell>
          <cell r="J555">
            <v>-2843</v>
          </cell>
          <cell r="K555">
            <v>-2843</v>
          </cell>
        </row>
        <row r="556">
          <cell r="C556" t="str">
            <v xml:space="preserve">                PRATEEK APPARELS PVT LTD      -BANAGLORE</v>
          </cell>
          <cell r="D556">
            <v>37767</v>
          </cell>
          <cell r="H556">
            <v>37767</v>
          </cell>
          <cell r="J556">
            <v>-37767</v>
          </cell>
          <cell r="K556">
            <v>-37767</v>
          </cell>
        </row>
        <row r="557">
          <cell r="C557" t="str">
            <v xml:space="preserve">                R G TRADING                   -BANGALORE</v>
          </cell>
          <cell r="F557">
            <v>1034594</v>
          </cell>
          <cell r="G557">
            <v>875000</v>
          </cell>
          <cell r="H557">
            <v>159594</v>
          </cell>
          <cell r="J557">
            <v>-159594</v>
          </cell>
          <cell r="K557">
            <v>-159594</v>
          </cell>
        </row>
        <row r="558">
          <cell r="C558" t="str">
            <v xml:space="preserve">                RADHEY DEPARTMENTAL STORE     -DEHARADUN</v>
          </cell>
          <cell r="D558">
            <v>1532</v>
          </cell>
          <cell r="H558">
            <v>1532</v>
          </cell>
          <cell r="J558">
            <v>-1532</v>
          </cell>
          <cell r="K558">
            <v>-1532</v>
          </cell>
        </row>
        <row r="559">
          <cell r="C559" t="str">
            <v xml:space="preserve">                RAJ CREATIONS                 -BANGALORE</v>
          </cell>
          <cell r="D559">
            <v>149281</v>
          </cell>
          <cell r="H559">
            <v>149281</v>
          </cell>
          <cell r="J559">
            <v>-149281</v>
          </cell>
          <cell r="K559">
            <v>-149281</v>
          </cell>
        </row>
        <row r="560">
          <cell r="C560" t="str">
            <v xml:space="preserve">                RETAIL SALES LOCAL            -BANAGLORE</v>
          </cell>
          <cell r="E560">
            <v>7133</v>
          </cell>
          <cell r="F560">
            <v>24008</v>
          </cell>
          <cell r="G560">
            <v>16875</v>
          </cell>
          <cell r="J560">
            <v>0</v>
          </cell>
          <cell r="K560">
            <v>0</v>
          </cell>
        </row>
        <row r="561">
          <cell r="C561" t="str">
            <v xml:space="preserve">                RISHI SOOD                                                                                          </v>
          </cell>
          <cell r="D561">
            <v>9138</v>
          </cell>
          <cell r="H561">
            <v>9138</v>
          </cell>
          <cell r="J561">
            <v>-9138</v>
          </cell>
          <cell r="K561">
            <v>-9138</v>
          </cell>
        </row>
        <row r="562">
          <cell r="C562" t="str">
            <v xml:space="preserve">                ROUTE 77 TRADE CULTURE        -BANGALORE</v>
          </cell>
          <cell r="F562">
            <v>97651</v>
          </cell>
          <cell r="G562">
            <v>97650</v>
          </cell>
          <cell r="H562">
            <v>1</v>
          </cell>
          <cell r="J562">
            <v>-1</v>
          </cell>
          <cell r="K562">
            <v>-1</v>
          </cell>
        </row>
        <row r="563">
          <cell r="C563" t="str">
            <v xml:space="preserve">                S K TRADERS                   -BANAGLORE</v>
          </cell>
          <cell r="E563">
            <v>122099</v>
          </cell>
          <cell r="I563">
            <v>122099</v>
          </cell>
          <cell r="J563">
            <v>0</v>
          </cell>
          <cell r="K563">
            <v>122099</v>
          </cell>
        </row>
        <row r="564">
          <cell r="C564" t="str">
            <v xml:space="preserve">                SAGAR SANGAM TEXILE PVT. LTD. -KOLKATA</v>
          </cell>
          <cell r="F564">
            <v>16183</v>
          </cell>
          <cell r="H564">
            <v>16183</v>
          </cell>
          <cell r="J564">
            <v>-16183</v>
          </cell>
          <cell r="K564">
            <v>-16183</v>
          </cell>
        </row>
        <row r="565">
          <cell r="C565" t="str">
            <v xml:space="preserve">                SALE OF CHINDI                -BANGALORE</v>
          </cell>
          <cell r="F565">
            <v>288747</v>
          </cell>
          <cell r="G565">
            <v>288747</v>
          </cell>
          <cell r="J565">
            <v>0</v>
          </cell>
          <cell r="K565">
            <v>0</v>
          </cell>
        </row>
        <row r="566">
          <cell r="C566" t="str">
            <v xml:space="preserve">                SANGEETA                      -MUMBAI</v>
          </cell>
          <cell r="D566">
            <v>11182</v>
          </cell>
          <cell r="F566">
            <v>35366</v>
          </cell>
          <cell r="G566">
            <v>35366</v>
          </cell>
          <cell r="H566">
            <v>11182</v>
          </cell>
          <cell r="J566">
            <v>-11182</v>
          </cell>
          <cell r="K566">
            <v>-11182</v>
          </cell>
        </row>
        <row r="567">
          <cell r="C567" t="str">
            <v xml:space="preserve">                SHRI SAI ENTERPRISES          -NEW DELHI</v>
          </cell>
          <cell r="D567">
            <v>6046</v>
          </cell>
          <cell r="F567">
            <v>491610</v>
          </cell>
          <cell r="G567">
            <v>505000</v>
          </cell>
          <cell r="I567">
            <v>7344</v>
          </cell>
          <cell r="J567">
            <v>0</v>
          </cell>
          <cell r="K567">
            <v>7344</v>
          </cell>
        </row>
        <row r="568">
          <cell r="C568" t="str">
            <v xml:space="preserve">                SHRI VAISHNO JI TRADERS       -HARIDWAR</v>
          </cell>
          <cell r="E568">
            <v>17000</v>
          </cell>
          <cell r="I568">
            <v>17000</v>
          </cell>
          <cell r="J568">
            <v>0</v>
          </cell>
          <cell r="K568">
            <v>17000</v>
          </cell>
        </row>
        <row r="569">
          <cell r="C569" t="str">
            <v xml:space="preserve">                SLR GARMENTS                  -BANGALORE</v>
          </cell>
          <cell r="D569">
            <v>541773</v>
          </cell>
          <cell r="F569">
            <v>843465</v>
          </cell>
          <cell r="G569">
            <v>1382982</v>
          </cell>
          <cell r="H569">
            <v>2256</v>
          </cell>
          <cell r="J569">
            <v>-2256</v>
          </cell>
          <cell r="K569">
            <v>-2256</v>
          </cell>
        </row>
        <row r="570">
          <cell r="C570" t="str">
            <v xml:space="preserve">                SRI MANJUNATHA CREATIONS (LOKESH STOCK LOT) -BANGALORE</v>
          </cell>
          <cell r="F570">
            <v>4406913</v>
          </cell>
          <cell r="G570">
            <v>4407208</v>
          </cell>
          <cell r="I570">
            <v>295</v>
          </cell>
          <cell r="J570">
            <v>0</v>
          </cell>
          <cell r="K570">
            <v>295</v>
          </cell>
        </row>
        <row r="571">
          <cell r="C571" t="str">
            <v xml:space="preserve">                SSS GLOBAL FASHIONS                                                                                 </v>
          </cell>
          <cell r="E571">
            <v>10310</v>
          </cell>
          <cell r="I571">
            <v>10310</v>
          </cell>
          <cell r="J571">
            <v>0</v>
          </cell>
          <cell r="K571">
            <v>10310</v>
          </cell>
        </row>
        <row r="572">
          <cell r="C572" t="str">
            <v xml:space="preserve">                SUSPENCE A/C                  -BANGALORE</v>
          </cell>
          <cell r="F572">
            <v>71.34</v>
          </cell>
          <cell r="G572">
            <v>68.44</v>
          </cell>
          <cell r="H572">
            <v>2.9</v>
          </cell>
          <cell r="J572">
            <v>-2.9</v>
          </cell>
          <cell r="K572">
            <v>-2.9</v>
          </cell>
        </row>
        <row r="573">
          <cell r="C573" t="str">
            <v xml:space="preserve">                TEXTILE INTERNATIONALS        -BANGALORE</v>
          </cell>
          <cell r="D573">
            <v>299986</v>
          </cell>
          <cell r="G573">
            <v>225000</v>
          </cell>
          <cell r="H573">
            <v>74986</v>
          </cell>
          <cell r="J573">
            <v>-74986</v>
          </cell>
          <cell r="K573">
            <v>-74986</v>
          </cell>
        </row>
        <row r="574">
          <cell r="C574" t="str">
            <v xml:space="preserve">                VENKATESH A (CAD)             -BANAGLORE</v>
          </cell>
          <cell r="D574">
            <v>4536</v>
          </cell>
          <cell r="H574">
            <v>4536</v>
          </cell>
          <cell r="J574">
            <v>-4536</v>
          </cell>
          <cell r="K574">
            <v>-4536</v>
          </cell>
        </row>
        <row r="575">
          <cell r="C575" t="str">
            <v xml:space="preserve">                VISHAL SURI                                                                                         </v>
          </cell>
          <cell r="D575">
            <v>3199</v>
          </cell>
          <cell r="H575">
            <v>3199</v>
          </cell>
          <cell r="J575">
            <v>-3199</v>
          </cell>
          <cell r="K575">
            <v>-3199</v>
          </cell>
        </row>
        <row r="576">
          <cell r="C576" t="str">
            <v xml:space="preserve">                VIVEK TRIPATHI                -BANAGLORE</v>
          </cell>
          <cell r="D576">
            <v>3249</v>
          </cell>
          <cell r="H576">
            <v>3249</v>
          </cell>
          <cell r="J576">
            <v>-3249</v>
          </cell>
          <cell r="K576">
            <v>-3249</v>
          </cell>
        </row>
        <row r="577">
          <cell r="C577" t="str">
            <v xml:space="preserve">            PPE KIT CUSTOMES</v>
          </cell>
          <cell r="D577">
            <v>19787</v>
          </cell>
          <cell r="H577">
            <v>19787</v>
          </cell>
          <cell r="J577">
            <v>-19787</v>
          </cell>
          <cell r="K577">
            <v>-19787</v>
          </cell>
        </row>
        <row r="578">
          <cell r="C578" t="str">
            <v xml:space="preserve">                JIYANSH ENTERPRISE            -SURAT</v>
          </cell>
          <cell r="D578">
            <v>2400</v>
          </cell>
          <cell r="H578">
            <v>2400</v>
          </cell>
          <cell r="J578">
            <v>-2400</v>
          </cell>
          <cell r="K578">
            <v>-2400</v>
          </cell>
        </row>
        <row r="579">
          <cell r="C579" t="str">
            <v xml:space="preserve">                SHIBANI CHHABRIA GARMENTS PUR                                                                       </v>
          </cell>
          <cell r="D579">
            <v>5</v>
          </cell>
          <cell r="H579">
            <v>5</v>
          </cell>
          <cell r="J579">
            <v>-5</v>
          </cell>
          <cell r="K579">
            <v>-5</v>
          </cell>
        </row>
        <row r="580">
          <cell r="C580" t="str">
            <v xml:space="preserve">                SUMITH SIDDAGANGAIAH                                                                                </v>
          </cell>
          <cell r="D580">
            <v>1260</v>
          </cell>
          <cell r="H580">
            <v>1260</v>
          </cell>
          <cell r="J580">
            <v>-1260</v>
          </cell>
          <cell r="K580">
            <v>-1260</v>
          </cell>
        </row>
        <row r="581">
          <cell r="C581" t="str">
            <v xml:space="preserve">                SUPERMARKET GROCERY SUPPLIES PVT LTD - MUMBAI -BHIWANDI</v>
          </cell>
          <cell r="D581">
            <v>16122</v>
          </cell>
          <cell r="H581">
            <v>16122</v>
          </cell>
          <cell r="J581">
            <v>-16122</v>
          </cell>
          <cell r="K581">
            <v>-16122</v>
          </cell>
        </row>
        <row r="582">
          <cell r="C582" t="str">
            <v xml:space="preserve">            STAFF</v>
          </cell>
          <cell r="D582">
            <v>127502</v>
          </cell>
          <cell r="F582">
            <v>302997</v>
          </cell>
          <cell r="G582">
            <v>355962</v>
          </cell>
          <cell r="H582">
            <v>74537</v>
          </cell>
          <cell r="J582">
            <v>-74537</v>
          </cell>
          <cell r="K582">
            <v>-74537</v>
          </cell>
        </row>
        <row r="583">
          <cell r="C583" t="str">
            <v xml:space="preserve">                ABHISHEK GC (TOKEN NO. 1118)                                                                        </v>
          </cell>
          <cell r="F583">
            <v>3517</v>
          </cell>
          <cell r="G583">
            <v>3517</v>
          </cell>
          <cell r="J583">
            <v>0</v>
          </cell>
          <cell r="K583">
            <v>0</v>
          </cell>
        </row>
        <row r="584">
          <cell r="C584" t="str">
            <v xml:space="preserve">                AISHWARYA N -DESIGN EMP-20178 GARMENTS PURCHASE                                                     </v>
          </cell>
          <cell r="F584">
            <v>2625</v>
          </cell>
          <cell r="G584">
            <v>2625</v>
          </cell>
          <cell r="J584">
            <v>0</v>
          </cell>
          <cell r="K584">
            <v>0</v>
          </cell>
        </row>
        <row r="585">
          <cell r="C585" t="str">
            <v xml:space="preserve">                AKSHAY AHUJA                                                                                        </v>
          </cell>
          <cell r="D585">
            <v>10020</v>
          </cell>
          <cell r="H585">
            <v>10020</v>
          </cell>
          <cell r="J585">
            <v>-10020</v>
          </cell>
          <cell r="K585">
            <v>-10020</v>
          </cell>
        </row>
        <row r="586">
          <cell r="C586" t="str">
            <v xml:space="preserve">                AMIT DARJI-GARMENTS PURCHASE  -BANAGLORE</v>
          </cell>
          <cell r="F586">
            <v>1542</v>
          </cell>
          <cell r="G586">
            <v>1542</v>
          </cell>
          <cell r="J586">
            <v>0</v>
          </cell>
          <cell r="K586">
            <v>0</v>
          </cell>
        </row>
        <row r="587">
          <cell r="C587" t="str">
            <v xml:space="preserve">                ANANDA KUMAR DEVGOSWAMI ( TS 824 ) GARMENTS PURCHASE                                                </v>
          </cell>
          <cell r="F587">
            <v>7266</v>
          </cell>
          <cell r="G587">
            <v>7266</v>
          </cell>
          <cell r="J587">
            <v>0</v>
          </cell>
          <cell r="K587">
            <v>0</v>
          </cell>
        </row>
        <row r="588">
          <cell r="C588" t="str">
            <v xml:space="preserve">                ANIL DESRAJ SOOD - GARMENT PURCHASE                                                                 </v>
          </cell>
          <cell r="F588">
            <v>30446</v>
          </cell>
          <cell r="G588">
            <v>30446</v>
          </cell>
          <cell r="J588">
            <v>0</v>
          </cell>
          <cell r="K588">
            <v>0</v>
          </cell>
        </row>
        <row r="589">
          <cell r="C589" t="str">
            <v xml:space="preserve">                ASHISH TYAGI GARMENTS PURCHASE                                                                      </v>
          </cell>
          <cell r="F589">
            <v>10450</v>
          </cell>
          <cell r="G589">
            <v>8183</v>
          </cell>
          <cell r="H589">
            <v>2267</v>
          </cell>
          <cell r="J589">
            <v>-2267</v>
          </cell>
          <cell r="K589">
            <v>-2267</v>
          </cell>
        </row>
        <row r="590">
          <cell r="C590" t="str">
            <v xml:space="preserve">                AVIT ANAND ( JUNIOR MERCHANDISER T NO 10778) - GARMENT PURCHASE                                     </v>
          </cell>
          <cell r="D590">
            <v>4300</v>
          </cell>
          <cell r="H590">
            <v>4300</v>
          </cell>
          <cell r="J590">
            <v>-4300</v>
          </cell>
          <cell r="K590">
            <v>-4300</v>
          </cell>
        </row>
        <row r="591">
          <cell r="C591" t="str">
            <v xml:space="preserve">                BALASUBRAMANIAM G (GARMENTS PURCHASE)                                                               </v>
          </cell>
          <cell r="D591">
            <v>21246</v>
          </cell>
          <cell r="H591">
            <v>21246</v>
          </cell>
          <cell r="J591">
            <v>-21246</v>
          </cell>
          <cell r="K591">
            <v>-21246</v>
          </cell>
        </row>
        <row r="592">
          <cell r="C592" t="str">
            <v xml:space="preserve">                BHASKAR ( FLIPCARBON )        -BANGALORE</v>
          </cell>
          <cell r="F592">
            <v>1574</v>
          </cell>
          <cell r="H592">
            <v>1574</v>
          </cell>
          <cell r="J592">
            <v>-1574</v>
          </cell>
          <cell r="K592">
            <v>-1574</v>
          </cell>
        </row>
        <row r="593">
          <cell r="C593" t="str">
            <v xml:space="preserve">                BIMLESH KUMAR MARKETINGGARMENTS PURCHASE TN : 1165                                                  </v>
          </cell>
          <cell r="F593">
            <v>1680</v>
          </cell>
          <cell r="G593">
            <v>1680</v>
          </cell>
          <cell r="J593">
            <v>0</v>
          </cell>
          <cell r="K593">
            <v>0</v>
          </cell>
        </row>
        <row r="594">
          <cell r="C594" t="str">
            <v xml:space="preserve">                CHANDAN KUMAR DAS - GARMENT PURCHASE                                                                </v>
          </cell>
          <cell r="F594">
            <v>2707</v>
          </cell>
          <cell r="G594">
            <v>2707</v>
          </cell>
          <cell r="J594">
            <v>0</v>
          </cell>
          <cell r="K594">
            <v>0</v>
          </cell>
        </row>
        <row r="595">
          <cell r="C595" t="str">
            <v xml:space="preserve">                CHANDRU TS-244 GAR PURCHASE   -BANGALORE</v>
          </cell>
          <cell r="D595">
            <v>2678</v>
          </cell>
          <cell r="H595">
            <v>2678</v>
          </cell>
          <cell r="J595">
            <v>-2678</v>
          </cell>
          <cell r="K595">
            <v>-2678</v>
          </cell>
        </row>
        <row r="596">
          <cell r="C596" t="str">
            <v xml:space="preserve">                DAMODAR CHHABRIA - GARMENTS PURCHASE                                                                </v>
          </cell>
          <cell r="D596">
            <v>303</v>
          </cell>
          <cell r="F596">
            <v>163</v>
          </cell>
          <cell r="H596">
            <v>466</v>
          </cell>
          <cell r="J596">
            <v>-466</v>
          </cell>
          <cell r="K596">
            <v>-466</v>
          </cell>
        </row>
        <row r="597">
          <cell r="C597" t="str">
            <v xml:space="preserve">                DINESH KUMAR D.B - GARMENT PURCHASE                                                                 </v>
          </cell>
          <cell r="F597">
            <v>62675</v>
          </cell>
          <cell r="G597">
            <v>62675</v>
          </cell>
          <cell r="J597">
            <v>0</v>
          </cell>
          <cell r="K597">
            <v>0</v>
          </cell>
        </row>
        <row r="598">
          <cell r="C598" t="str">
            <v xml:space="preserve">                DIVAKAR (STORE)- GAR PURCHASE -BANGALORE</v>
          </cell>
          <cell r="D598">
            <v>1890</v>
          </cell>
          <cell r="F598">
            <v>3591</v>
          </cell>
          <cell r="G598">
            <v>5481</v>
          </cell>
          <cell r="J598">
            <v>0</v>
          </cell>
          <cell r="K598">
            <v>0</v>
          </cell>
        </row>
        <row r="599">
          <cell r="C599" t="str">
            <v xml:space="preserve">                EUGENE COOPER ( GARMENTS PURCHASE)                                                                  </v>
          </cell>
          <cell r="D599">
            <v>4944</v>
          </cell>
          <cell r="F599">
            <v>1889</v>
          </cell>
          <cell r="H599">
            <v>6833</v>
          </cell>
          <cell r="J599">
            <v>-6833</v>
          </cell>
          <cell r="K599">
            <v>-6833</v>
          </cell>
        </row>
        <row r="600">
          <cell r="C600" t="str">
            <v xml:space="preserve">                FRANCIS GARMENTS PURCHASE (TS 582)                                                                  </v>
          </cell>
          <cell r="F600">
            <v>4701</v>
          </cell>
          <cell r="G600">
            <v>4701</v>
          </cell>
          <cell r="J600">
            <v>0</v>
          </cell>
          <cell r="K600">
            <v>0</v>
          </cell>
        </row>
        <row r="601">
          <cell r="C601" t="str">
            <v xml:space="preserve">                GANGADEVI - GARMENTS PUR      -BANGALORE</v>
          </cell>
          <cell r="F601">
            <v>6353</v>
          </cell>
          <cell r="G601">
            <v>6353</v>
          </cell>
          <cell r="J601">
            <v>0</v>
          </cell>
          <cell r="K601">
            <v>0</v>
          </cell>
        </row>
        <row r="602">
          <cell r="C602" t="str">
            <v xml:space="preserve">                GEETHA  GARMENT PURCHASE (798 ) -BANGALORE</v>
          </cell>
          <cell r="F602">
            <v>8400</v>
          </cell>
          <cell r="G602">
            <v>8400</v>
          </cell>
          <cell r="J602">
            <v>0</v>
          </cell>
          <cell r="K602">
            <v>0</v>
          </cell>
        </row>
        <row r="603">
          <cell r="C603" t="str">
            <v xml:space="preserve">                JOHN WOODLAND                 -BANAGLORE</v>
          </cell>
          <cell r="D603">
            <v>4200</v>
          </cell>
          <cell r="H603">
            <v>4200</v>
          </cell>
          <cell r="J603">
            <v>-4200</v>
          </cell>
          <cell r="K603">
            <v>-4200</v>
          </cell>
        </row>
        <row r="604">
          <cell r="C604" t="str">
            <v xml:space="preserve">                KENCHAPPA  ( TOKEN  NO :717  )-GARMENT PURCHASE                                                     </v>
          </cell>
          <cell r="D604">
            <v>7235</v>
          </cell>
          <cell r="H604">
            <v>7235</v>
          </cell>
          <cell r="J604">
            <v>-7235</v>
          </cell>
          <cell r="K604">
            <v>-7235</v>
          </cell>
        </row>
        <row r="605">
          <cell r="C605" t="str">
            <v xml:space="preserve">                MANIKANTAN  C (TS 0511) GARMENT PURCHASE                                                            </v>
          </cell>
          <cell r="F605">
            <v>1313</v>
          </cell>
          <cell r="G605">
            <v>1313</v>
          </cell>
          <cell r="J605">
            <v>0</v>
          </cell>
          <cell r="K605">
            <v>0</v>
          </cell>
        </row>
        <row r="606">
          <cell r="C606" t="str">
            <v xml:space="preserve">                MANJUNATH  ( T N O 1197 H R MANAGER)-GARMNET PURCHASE                                               </v>
          </cell>
          <cell r="D606">
            <v>49771</v>
          </cell>
          <cell r="G606">
            <v>49771</v>
          </cell>
          <cell r="J606">
            <v>0</v>
          </cell>
          <cell r="K606">
            <v>0</v>
          </cell>
        </row>
        <row r="607">
          <cell r="C607" t="str">
            <v xml:space="preserve">                NAVEEN A M ( SATYAN SIR DEIVER )                                                                    </v>
          </cell>
          <cell r="D607">
            <v>2756</v>
          </cell>
          <cell r="F607">
            <v>17280</v>
          </cell>
          <cell r="G607">
            <v>16966</v>
          </cell>
          <cell r="H607">
            <v>3070</v>
          </cell>
          <cell r="J607">
            <v>-3070</v>
          </cell>
          <cell r="K607">
            <v>-3070</v>
          </cell>
        </row>
        <row r="608">
          <cell r="C608" t="str">
            <v xml:space="preserve">                PRAKASH TS 350 -GAR PURCHASE  -BANGALORE</v>
          </cell>
          <cell r="F608">
            <v>1418</v>
          </cell>
          <cell r="G608">
            <v>1418</v>
          </cell>
          <cell r="J608">
            <v>0</v>
          </cell>
          <cell r="K608">
            <v>0</v>
          </cell>
        </row>
        <row r="609">
          <cell r="C609" t="str">
            <v xml:space="preserve">                PUSHPENDER - GARMENTS PURCHASE                                                                      </v>
          </cell>
          <cell r="F609">
            <v>4293</v>
          </cell>
          <cell r="G609">
            <v>4293</v>
          </cell>
          <cell r="J609">
            <v>0</v>
          </cell>
          <cell r="K609">
            <v>0</v>
          </cell>
        </row>
        <row r="610">
          <cell r="C610" t="str">
            <v xml:space="preserve">                RAGHAVENDRA - MERCHANDSIER  GARMENT -BANGALORE</v>
          </cell>
          <cell r="D610">
            <v>3448</v>
          </cell>
          <cell r="F610">
            <v>5000</v>
          </cell>
          <cell r="G610">
            <v>8448</v>
          </cell>
          <cell r="J610">
            <v>0</v>
          </cell>
          <cell r="K610">
            <v>0</v>
          </cell>
        </row>
        <row r="611">
          <cell r="C611" t="str">
            <v xml:space="preserve">                RAGHU SOOD                                                                                          </v>
          </cell>
          <cell r="D611">
            <v>3017</v>
          </cell>
          <cell r="H611">
            <v>3017</v>
          </cell>
          <cell r="J611">
            <v>-3017</v>
          </cell>
          <cell r="K611">
            <v>-3017</v>
          </cell>
        </row>
        <row r="612">
          <cell r="C612" t="str">
            <v xml:space="preserve">                RAJKUMAR GARMENTS PUR         -BANGALORE</v>
          </cell>
          <cell r="F612">
            <v>840</v>
          </cell>
          <cell r="G612">
            <v>840</v>
          </cell>
          <cell r="J612">
            <v>0</v>
          </cell>
          <cell r="K612">
            <v>0</v>
          </cell>
        </row>
        <row r="613">
          <cell r="C613" t="str">
            <v xml:space="preserve">                RAMESH ( 518) FC INCHARGE- GAREMENTS PURCHASE                                                       </v>
          </cell>
          <cell r="F613">
            <v>1418</v>
          </cell>
          <cell r="H613">
            <v>1418</v>
          </cell>
          <cell r="J613">
            <v>-1418</v>
          </cell>
          <cell r="K613">
            <v>-1418</v>
          </cell>
        </row>
        <row r="614">
          <cell r="C614" t="str">
            <v xml:space="preserve">                RAMESH ( ACCOUNTS MANAGER) -GARMENT PURCHASE                                                        </v>
          </cell>
          <cell r="F614">
            <v>7956</v>
          </cell>
          <cell r="G614">
            <v>7956</v>
          </cell>
          <cell r="J614">
            <v>0</v>
          </cell>
          <cell r="K614">
            <v>0</v>
          </cell>
        </row>
        <row r="615">
          <cell r="C615" t="str">
            <v xml:space="preserve">                RANGANATH GARMENTS PUR ( 487 )                                                                      </v>
          </cell>
          <cell r="F615">
            <v>1832</v>
          </cell>
          <cell r="G615">
            <v>1832</v>
          </cell>
          <cell r="J615">
            <v>0</v>
          </cell>
          <cell r="K615">
            <v>0</v>
          </cell>
        </row>
        <row r="616">
          <cell r="C616" t="str">
            <v xml:space="preserve">                RISHI CHHABRIA GARMENTS PURCHASE                                                                    </v>
          </cell>
          <cell r="D616">
            <v>211</v>
          </cell>
          <cell r="F616">
            <v>22</v>
          </cell>
          <cell r="H616">
            <v>233</v>
          </cell>
          <cell r="J616">
            <v>-233</v>
          </cell>
          <cell r="K616">
            <v>-233</v>
          </cell>
        </row>
        <row r="617">
          <cell r="C617" t="str">
            <v xml:space="preserve">                RISHI VAIDYA ( VARDHMAN THREAD)-GARMENT PURCHASE                                                    </v>
          </cell>
          <cell r="D617">
            <v>8735</v>
          </cell>
          <cell r="G617">
            <v>8735</v>
          </cell>
          <cell r="J617">
            <v>0</v>
          </cell>
          <cell r="K617">
            <v>0</v>
          </cell>
        </row>
        <row r="618">
          <cell r="C618" t="str">
            <v xml:space="preserve">                ROHITH GARMENT PURCHASE ( 20195 ) -BANGALORE</v>
          </cell>
          <cell r="F618">
            <v>5251</v>
          </cell>
          <cell r="G618">
            <v>5251</v>
          </cell>
          <cell r="J618">
            <v>0</v>
          </cell>
          <cell r="K618">
            <v>0</v>
          </cell>
        </row>
        <row r="619">
          <cell r="C619" t="str">
            <v xml:space="preserve">                SAGARIKA SAHU-GARMENTS PURCHASE TK-1205                                                             </v>
          </cell>
          <cell r="F619">
            <v>735</v>
          </cell>
          <cell r="G619">
            <v>735</v>
          </cell>
          <cell r="J619">
            <v>0</v>
          </cell>
          <cell r="K619">
            <v>0</v>
          </cell>
        </row>
        <row r="620">
          <cell r="C620" t="str">
            <v xml:space="preserve">                SAMEER KHAN TOKEN NO-1184- GARMENTS PURCHASE -BANGALORE</v>
          </cell>
          <cell r="F620">
            <v>3118</v>
          </cell>
          <cell r="G620">
            <v>3118</v>
          </cell>
          <cell r="J620">
            <v>0</v>
          </cell>
          <cell r="K620">
            <v>0</v>
          </cell>
        </row>
        <row r="621">
          <cell r="C621" t="str">
            <v xml:space="preserve">                SANJAY KUMAR S -GARMENTS PURCHASE / ONLINE  ( 1163 )                                                </v>
          </cell>
          <cell r="F621">
            <v>17392</v>
          </cell>
          <cell r="G621">
            <v>17392</v>
          </cell>
          <cell r="J621">
            <v>0</v>
          </cell>
          <cell r="K621">
            <v>0</v>
          </cell>
        </row>
        <row r="622">
          <cell r="C622" t="str">
            <v xml:space="preserve">                SAPNA DESIGN TOK NO: 1206                                                                           </v>
          </cell>
          <cell r="F622">
            <v>6378</v>
          </cell>
          <cell r="G622">
            <v>6378</v>
          </cell>
          <cell r="J622">
            <v>0</v>
          </cell>
          <cell r="K622">
            <v>0</v>
          </cell>
        </row>
        <row r="623">
          <cell r="C623" t="str">
            <v xml:space="preserve">                SATYAN CHHABRIA GARMENTS PURCHASE -BANAGLORE</v>
          </cell>
          <cell r="D623">
            <v>5</v>
          </cell>
          <cell r="F623">
            <v>33</v>
          </cell>
          <cell r="H623">
            <v>38</v>
          </cell>
          <cell r="J623">
            <v>-38</v>
          </cell>
          <cell r="K623">
            <v>-38</v>
          </cell>
        </row>
        <row r="624">
          <cell r="C624" t="str">
            <v xml:space="preserve">                SHAFEEQ ( GARMENTS PUR )      -BANAGLORE</v>
          </cell>
          <cell r="E624">
            <v>145</v>
          </cell>
          <cell r="F624">
            <v>35212</v>
          </cell>
          <cell r="G624">
            <v>35067</v>
          </cell>
          <cell r="J624">
            <v>0</v>
          </cell>
          <cell r="K624">
            <v>0</v>
          </cell>
        </row>
        <row r="625">
          <cell r="C625" t="str">
            <v xml:space="preserve">                SHIVAGAMI - GARMENTS PUR      -BANGALORE</v>
          </cell>
          <cell r="F625">
            <v>14059</v>
          </cell>
          <cell r="G625">
            <v>14059</v>
          </cell>
          <cell r="J625">
            <v>0</v>
          </cell>
          <cell r="K625">
            <v>0</v>
          </cell>
        </row>
        <row r="626">
          <cell r="C626" t="str">
            <v xml:space="preserve">                SOURABH GOSWAMI GARMENT PURCHASES                                                                   </v>
          </cell>
          <cell r="F626">
            <v>4975</v>
          </cell>
          <cell r="G626">
            <v>4975</v>
          </cell>
          <cell r="J626">
            <v>0</v>
          </cell>
          <cell r="K626">
            <v>0</v>
          </cell>
        </row>
        <row r="627">
          <cell r="C627" t="str">
            <v xml:space="preserve">                STAFF SALES GARMENTS          -BANGALORE</v>
          </cell>
          <cell r="E627">
            <v>1260</v>
          </cell>
          <cell r="I627">
            <v>1260</v>
          </cell>
          <cell r="J627">
            <v>0</v>
          </cell>
          <cell r="K627">
            <v>1260</v>
          </cell>
        </row>
        <row r="628">
          <cell r="C628" t="str">
            <v xml:space="preserve">                SUBHASH  (FABRIC) - GARMENTS PURCHASE                                                               </v>
          </cell>
          <cell r="D628">
            <v>4148</v>
          </cell>
          <cell r="H628">
            <v>4148</v>
          </cell>
          <cell r="J628">
            <v>-4148</v>
          </cell>
          <cell r="K628">
            <v>-4148</v>
          </cell>
        </row>
        <row r="629">
          <cell r="C629" t="str">
            <v xml:space="preserve">                SUNIL - ASM - GARMENT PURCHASE                                                                      </v>
          </cell>
          <cell r="F629">
            <v>10168</v>
          </cell>
          <cell r="G629">
            <v>7114</v>
          </cell>
          <cell r="H629">
            <v>3054</v>
          </cell>
          <cell r="J629">
            <v>-3054</v>
          </cell>
          <cell r="K629">
            <v>-3054</v>
          </cell>
        </row>
        <row r="630">
          <cell r="C630" t="str">
            <v xml:space="preserve">                UDAYAKUMAR HR GARMENTS PUR- EMP-20156                                                               </v>
          </cell>
          <cell r="F630">
            <v>2678</v>
          </cell>
          <cell r="G630">
            <v>2678</v>
          </cell>
          <cell r="J630">
            <v>0</v>
          </cell>
          <cell r="K630">
            <v>0</v>
          </cell>
        </row>
        <row r="631">
          <cell r="C631" t="str">
            <v xml:space="preserve">                VASANTHKUMAR- DMM GARMENTS PURCHASE -BANAGLORE</v>
          </cell>
          <cell r="F631">
            <v>12047</v>
          </cell>
          <cell r="G631">
            <v>12047</v>
          </cell>
          <cell r="J631">
            <v>0</v>
          </cell>
          <cell r="K631">
            <v>0</v>
          </cell>
        </row>
        <row r="632">
          <cell r="C632" t="str">
            <v xml:space="preserve">            BENETTON INDIA PVT LTD        -HARYANA</v>
          </cell>
          <cell r="F632">
            <v>7292881</v>
          </cell>
          <cell r="G632">
            <v>3963018</v>
          </cell>
          <cell r="H632">
            <v>3329863</v>
          </cell>
          <cell r="J632">
            <v>-3329863</v>
          </cell>
          <cell r="K632">
            <v>-3329863</v>
          </cell>
        </row>
        <row r="633">
          <cell r="C633" t="str">
            <v xml:space="preserve">    ABFL MARGINE RECEIVABLE@ 5% ON INV AMOUNT                                                           </v>
          </cell>
          <cell r="D633">
            <v>868108.39</v>
          </cell>
          <cell r="F633">
            <v>1391947.47</v>
          </cell>
          <cell r="G633">
            <v>1610881.64</v>
          </cell>
          <cell r="H633">
            <v>649174.22</v>
          </cell>
          <cell r="J633">
            <v>-649174.22</v>
          </cell>
          <cell r="K633">
            <v>-649174.22</v>
          </cell>
        </row>
        <row r="634">
          <cell r="C634" t="str">
            <v xml:space="preserve">    CSB MARGINE RECEIVABLE@ 10% ON INV AMOUNT                                                           </v>
          </cell>
          <cell r="D634">
            <v>943263.4</v>
          </cell>
          <cell r="F634">
            <v>448244.8</v>
          </cell>
          <cell r="G634">
            <v>1391508.2</v>
          </cell>
          <cell r="J634">
            <v>0</v>
          </cell>
          <cell r="K634">
            <v>0</v>
          </cell>
        </row>
        <row r="635">
          <cell r="C635" t="str">
            <v xml:space="preserve">    PREPAID EXPENSES                                                                                    </v>
          </cell>
          <cell r="D635">
            <v>259412.99</v>
          </cell>
          <cell r="H635">
            <v>259412.99</v>
          </cell>
          <cell r="J635">
            <v>-259412.99</v>
          </cell>
          <cell r="K635">
            <v>-259412.99</v>
          </cell>
        </row>
        <row r="636">
          <cell r="C636" t="str">
            <v xml:space="preserve">    STOCK AT BANGALORE (CURRENT ASSET)                                                                  </v>
          </cell>
          <cell r="D636">
            <v>7401677.8700000001</v>
          </cell>
          <cell r="G636">
            <v>7401677.8700000001</v>
          </cell>
          <cell r="J636">
            <v>0</v>
          </cell>
          <cell r="K636">
            <v>0</v>
          </cell>
        </row>
        <row r="637">
          <cell r="C637" t="str">
            <v>ASSET</v>
          </cell>
          <cell r="D637">
            <v>38563364.18</v>
          </cell>
          <cell r="F637">
            <v>7596418.8600000003</v>
          </cell>
          <cell r="G637">
            <v>8288213.1399999997</v>
          </cell>
          <cell r="H637">
            <v>37871569.899999999</v>
          </cell>
          <cell r="J637">
            <v>-37871569.899999999</v>
          </cell>
          <cell r="K637">
            <v>-37871569.899999999</v>
          </cell>
        </row>
        <row r="638">
          <cell r="C638" t="str">
            <v xml:space="preserve">    FIXED ASSETS</v>
          </cell>
          <cell r="D638">
            <v>34874419.369999997</v>
          </cell>
          <cell r="F638">
            <v>291322</v>
          </cell>
          <cell r="H638">
            <v>35165741.369999997</v>
          </cell>
          <cell r="J638">
            <v>-35165741.369999997</v>
          </cell>
          <cell r="K638">
            <v>-35165741.369999997</v>
          </cell>
        </row>
        <row r="639">
          <cell r="C639" t="str">
            <v xml:space="preserve">        BLOCK OF ASSET - 0% BUILDING</v>
          </cell>
          <cell r="D639">
            <v>4169550</v>
          </cell>
          <cell r="H639">
            <v>4169550</v>
          </cell>
          <cell r="J639">
            <v>-4169550</v>
          </cell>
          <cell r="K639">
            <v>-4169550</v>
          </cell>
        </row>
        <row r="640">
          <cell r="C640" t="str">
            <v xml:space="preserve">            BUILDING A/C                                                                                        </v>
          </cell>
          <cell r="D640">
            <v>4169550</v>
          </cell>
          <cell r="H640">
            <v>4169550</v>
          </cell>
          <cell r="J640">
            <v>-4169550</v>
          </cell>
          <cell r="K640">
            <v>-4169550</v>
          </cell>
        </row>
        <row r="641">
          <cell r="C641" t="str">
            <v xml:space="preserve">        BLOCK OF ASSET - 10% FURNITURE &amp; FIXTURES</v>
          </cell>
          <cell r="D641">
            <v>23947442.829999998</v>
          </cell>
          <cell r="H641">
            <v>23947442.829999998</v>
          </cell>
          <cell r="J641">
            <v>-23947442.829999998</v>
          </cell>
          <cell r="K641">
            <v>-23947442.829999998</v>
          </cell>
        </row>
        <row r="642">
          <cell r="C642" t="str">
            <v xml:space="preserve">            FURNITURE &amp; FIXTURES</v>
          </cell>
          <cell r="D642">
            <v>20007943.829999998</v>
          </cell>
          <cell r="H642">
            <v>20007943.829999998</v>
          </cell>
          <cell r="J642">
            <v>-20007943.829999998</v>
          </cell>
          <cell r="K642">
            <v>-20007943.829999998</v>
          </cell>
        </row>
        <row r="643">
          <cell r="C643" t="str">
            <v xml:space="preserve">                ELECTRICAL FITTING                                                                                  </v>
          </cell>
          <cell r="D643">
            <v>3714233.18</v>
          </cell>
          <cell r="H643">
            <v>3714233.18</v>
          </cell>
          <cell r="J643">
            <v>-3714233.18</v>
          </cell>
          <cell r="K643">
            <v>-3714233.18</v>
          </cell>
        </row>
        <row r="644">
          <cell r="C644" t="str">
            <v xml:space="preserve">                FURNITURE AND FIXTURES                                                                              </v>
          </cell>
          <cell r="D644">
            <v>16061945.550000001</v>
          </cell>
          <cell r="H644">
            <v>16061945.550000001</v>
          </cell>
          <cell r="J644">
            <v>-16061945.550000001</v>
          </cell>
          <cell r="K644">
            <v>-16061945.550000001</v>
          </cell>
        </row>
        <row r="645">
          <cell r="C645" t="str">
            <v xml:space="preserve">                LFS - FURNITURE &amp; FIXTURES RECOVERY                                                                 </v>
          </cell>
          <cell r="D645">
            <v>26565</v>
          </cell>
          <cell r="H645">
            <v>26565</v>
          </cell>
          <cell r="J645">
            <v>-26565</v>
          </cell>
          <cell r="K645">
            <v>-26565</v>
          </cell>
        </row>
        <row r="646">
          <cell r="C646" t="str">
            <v xml:space="preserve">                MANNEQUINS                                                                                          </v>
          </cell>
          <cell r="D646">
            <v>205200.1</v>
          </cell>
          <cell r="H646">
            <v>205200.1</v>
          </cell>
          <cell r="J646">
            <v>-205200.1</v>
          </cell>
          <cell r="K646">
            <v>-205200.1</v>
          </cell>
        </row>
        <row r="647">
          <cell r="C647" t="str">
            <v xml:space="preserve">            T-BASE DISPLAY ITEMS</v>
          </cell>
          <cell r="D647">
            <v>3939499</v>
          </cell>
          <cell r="H647">
            <v>3939499</v>
          </cell>
          <cell r="J647">
            <v>-3939499</v>
          </cell>
          <cell r="K647">
            <v>-3939499</v>
          </cell>
        </row>
        <row r="648">
          <cell r="C648" t="str">
            <v xml:space="preserve">                DISPLAY ITEM - BINDAL SONS - LUCKNOW                                                                </v>
          </cell>
          <cell r="D648">
            <v>96562</v>
          </cell>
          <cell r="H648">
            <v>96562</v>
          </cell>
          <cell r="J648">
            <v>-96562</v>
          </cell>
          <cell r="K648">
            <v>-96562</v>
          </cell>
        </row>
        <row r="649">
          <cell r="C649" t="str">
            <v xml:space="preserve">                DISPLAY ITEMS -  KAYSONS - JAUNPUR                                                                  </v>
          </cell>
          <cell r="D649">
            <v>89100</v>
          </cell>
          <cell r="H649">
            <v>89100</v>
          </cell>
          <cell r="J649">
            <v>-89100</v>
          </cell>
          <cell r="K649">
            <v>-89100</v>
          </cell>
        </row>
        <row r="650">
          <cell r="C650" t="str">
            <v xml:space="preserve">                DISPLAY ITEMS - AHUJA CLOTHIERS - HARYANA                                                           </v>
          </cell>
          <cell r="D650">
            <v>66265</v>
          </cell>
          <cell r="H650">
            <v>66265</v>
          </cell>
          <cell r="J650">
            <v>-66265</v>
          </cell>
          <cell r="K650">
            <v>-66265</v>
          </cell>
        </row>
        <row r="651">
          <cell r="C651" t="str">
            <v xml:space="preserve">                DISPLAY ITEMS - BACHOOMAL SONS - AGRA                                                               </v>
          </cell>
          <cell r="D651">
            <v>171222</v>
          </cell>
          <cell r="H651">
            <v>171222</v>
          </cell>
          <cell r="J651">
            <v>-171222</v>
          </cell>
          <cell r="K651">
            <v>-171222</v>
          </cell>
        </row>
        <row r="652">
          <cell r="C652" t="str">
            <v xml:space="preserve">                DISPLAY ITEMS - CENTRAL - AHMEDABAD                                                                 </v>
          </cell>
          <cell r="D652">
            <v>106300</v>
          </cell>
          <cell r="H652">
            <v>106300</v>
          </cell>
          <cell r="J652">
            <v>-106300</v>
          </cell>
          <cell r="K652">
            <v>-106300</v>
          </cell>
        </row>
        <row r="653">
          <cell r="C653" t="str">
            <v xml:space="preserve">                DISPLAY ITEMS - CENTRAL - JAIPUR                                                                    </v>
          </cell>
          <cell r="D653">
            <v>164729</v>
          </cell>
          <cell r="H653">
            <v>164729</v>
          </cell>
          <cell r="J653">
            <v>-164729</v>
          </cell>
          <cell r="K653">
            <v>-164729</v>
          </cell>
        </row>
        <row r="654">
          <cell r="C654" t="str">
            <v xml:space="preserve">                DISPLAY ITEMS - CENTRAL - MUKTSAR                                                                   </v>
          </cell>
          <cell r="D654">
            <v>139843</v>
          </cell>
          <cell r="H654">
            <v>139843</v>
          </cell>
          <cell r="J654">
            <v>-139843</v>
          </cell>
          <cell r="K654">
            <v>-139843</v>
          </cell>
        </row>
        <row r="655">
          <cell r="C655" t="str">
            <v xml:space="preserve">                DISPLAY ITEMS - CENTRAL - SURAT                                                                     </v>
          </cell>
          <cell r="D655">
            <v>106300</v>
          </cell>
          <cell r="H655">
            <v>106300</v>
          </cell>
          <cell r="J655">
            <v>-106300</v>
          </cell>
          <cell r="K655">
            <v>-106300</v>
          </cell>
        </row>
        <row r="656">
          <cell r="C656" t="str">
            <v xml:space="preserve">                DISPLAY ITEMS - CENTRAL - VISAKAPATNAM                                                              </v>
          </cell>
          <cell r="D656">
            <v>48000</v>
          </cell>
          <cell r="H656">
            <v>48000</v>
          </cell>
          <cell r="J656">
            <v>-48000</v>
          </cell>
          <cell r="K656">
            <v>-48000</v>
          </cell>
        </row>
        <row r="657">
          <cell r="C657" t="str">
            <v xml:space="preserve">                DISPLAY ITEMS - CENTRALS - BANGALORE (GANDOLA)                                                      </v>
          </cell>
          <cell r="D657">
            <v>103200</v>
          </cell>
          <cell r="H657">
            <v>103200</v>
          </cell>
          <cell r="J657">
            <v>-103200</v>
          </cell>
          <cell r="K657">
            <v>-103200</v>
          </cell>
        </row>
        <row r="658">
          <cell r="C658" t="str">
            <v xml:space="preserve">                DISPLAY ITEMS - CENTRALS - GACHIBOWLI                                                               </v>
          </cell>
          <cell r="D658">
            <v>110400</v>
          </cell>
          <cell r="H658">
            <v>110400</v>
          </cell>
          <cell r="J658">
            <v>-110400</v>
          </cell>
          <cell r="K658">
            <v>-110400</v>
          </cell>
        </row>
        <row r="659">
          <cell r="C659" t="str">
            <v xml:space="preserve">                DISPLAY ITEMS - CENTRALS - GURGEON                                                                  </v>
          </cell>
          <cell r="D659">
            <v>163287</v>
          </cell>
          <cell r="H659">
            <v>163287</v>
          </cell>
          <cell r="J659">
            <v>-163287</v>
          </cell>
          <cell r="K659">
            <v>-163287</v>
          </cell>
        </row>
        <row r="660">
          <cell r="C660" t="str">
            <v xml:space="preserve">                DISPLAY ITEMS - CENTRALS - KUKATPALLY                                                               </v>
          </cell>
          <cell r="D660">
            <v>103200</v>
          </cell>
          <cell r="H660">
            <v>103200</v>
          </cell>
          <cell r="J660">
            <v>-103200</v>
          </cell>
          <cell r="K660">
            <v>-103200</v>
          </cell>
        </row>
        <row r="661">
          <cell r="C661" t="str">
            <v xml:space="preserve">                DISPLAY ITEMS - CENTRALS - PATNA (GANDOLA)                                                          </v>
          </cell>
          <cell r="D661">
            <v>110400</v>
          </cell>
          <cell r="H661">
            <v>110400</v>
          </cell>
          <cell r="J661">
            <v>-110400</v>
          </cell>
          <cell r="K661">
            <v>-110400</v>
          </cell>
        </row>
        <row r="662">
          <cell r="C662" t="str">
            <v xml:space="preserve">                DISPLAY ITEMS - CENTRALS - PUNE                                                                     </v>
          </cell>
          <cell r="D662">
            <v>215585</v>
          </cell>
          <cell r="H662">
            <v>215585</v>
          </cell>
          <cell r="J662">
            <v>-215585</v>
          </cell>
          <cell r="K662">
            <v>-215585</v>
          </cell>
        </row>
        <row r="663">
          <cell r="C663" t="str">
            <v xml:space="preserve">                DISPLAY ITEMS - CENTRALS- BANGALORE                                                                 </v>
          </cell>
          <cell r="D663">
            <v>213707</v>
          </cell>
          <cell r="H663">
            <v>213707</v>
          </cell>
          <cell r="J663">
            <v>-213707</v>
          </cell>
          <cell r="K663">
            <v>-213707</v>
          </cell>
        </row>
        <row r="664">
          <cell r="C664" t="str">
            <v xml:space="preserve">                DISPLAY ITEMS - CENTRALS- PUNE (ASCENT MALL)                                                        </v>
          </cell>
          <cell r="D664">
            <v>94900</v>
          </cell>
          <cell r="H664">
            <v>94900</v>
          </cell>
          <cell r="J664">
            <v>-94900</v>
          </cell>
          <cell r="K664">
            <v>-94900</v>
          </cell>
        </row>
        <row r="665">
          <cell r="C665" t="str">
            <v xml:space="preserve">                DISPLAY ITEMS - GUWAHATI STORES                                                                     </v>
          </cell>
          <cell r="D665">
            <v>638854</v>
          </cell>
          <cell r="H665">
            <v>638854</v>
          </cell>
          <cell r="J665">
            <v>-638854</v>
          </cell>
          <cell r="K665">
            <v>-638854</v>
          </cell>
        </row>
        <row r="666">
          <cell r="C666" t="str">
            <v xml:space="preserve">                DISPLAY ITEMS - JANATA APPARELS - BAREILY                                                           </v>
          </cell>
          <cell r="D666">
            <v>43200</v>
          </cell>
          <cell r="H666">
            <v>43200</v>
          </cell>
          <cell r="J666">
            <v>-43200</v>
          </cell>
          <cell r="K666">
            <v>-43200</v>
          </cell>
        </row>
        <row r="667">
          <cell r="C667" t="str">
            <v xml:space="preserve">                DISPLAY ITEMS - LIVIN - GAZIABAD                                                                    </v>
          </cell>
          <cell r="D667">
            <v>83578</v>
          </cell>
          <cell r="H667">
            <v>83578</v>
          </cell>
          <cell r="J667">
            <v>-83578</v>
          </cell>
          <cell r="K667">
            <v>-83578</v>
          </cell>
        </row>
        <row r="668">
          <cell r="C668" t="str">
            <v xml:space="preserve">                DISPLAY ITEMS - MANGALAM - GURGEON                                                                  </v>
          </cell>
          <cell r="D668">
            <v>74922</v>
          </cell>
          <cell r="H668">
            <v>74922</v>
          </cell>
          <cell r="J668">
            <v>-74922</v>
          </cell>
          <cell r="K668">
            <v>-74922</v>
          </cell>
        </row>
        <row r="669">
          <cell r="C669" t="str">
            <v xml:space="preserve">                DISPLAY ITEMS - PARTHAS - COCHIN                                                                    </v>
          </cell>
          <cell r="D669">
            <v>8300</v>
          </cell>
          <cell r="H669">
            <v>8300</v>
          </cell>
          <cell r="J669">
            <v>-8300</v>
          </cell>
          <cell r="K669">
            <v>-8300</v>
          </cell>
        </row>
        <row r="670">
          <cell r="C670" t="str">
            <v xml:space="preserve">                DISPLAY ITEMS - ROORKEE                                                                             </v>
          </cell>
          <cell r="D670">
            <v>21124</v>
          </cell>
          <cell r="H670">
            <v>21124</v>
          </cell>
          <cell r="J670">
            <v>-21124</v>
          </cell>
          <cell r="K670">
            <v>-21124</v>
          </cell>
        </row>
        <row r="671">
          <cell r="C671" t="str">
            <v xml:space="preserve">                DISPLAY ITEMS - T PALYA - BANGALORE                                                                 </v>
          </cell>
          <cell r="D671">
            <v>869959</v>
          </cell>
          <cell r="H671">
            <v>869959</v>
          </cell>
          <cell r="J671">
            <v>-869959</v>
          </cell>
          <cell r="K671">
            <v>-869959</v>
          </cell>
        </row>
        <row r="672">
          <cell r="C672" t="str">
            <v xml:space="preserve">                DISPLAY ITEMS - VALENCIA - NOIDA                                                                    </v>
          </cell>
          <cell r="D672">
            <v>96562</v>
          </cell>
          <cell r="H672">
            <v>96562</v>
          </cell>
          <cell r="J672">
            <v>-96562</v>
          </cell>
          <cell r="K672">
            <v>-96562</v>
          </cell>
        </row>
        <row r="673">
          <cell r="C673" t="str">
            <v xml:space="preserve">        BLOCK OF ASSET - 15% OFFICE EQUIPMENTS</v>
          </cell>
          <cell r="D673">
            <v>4302104.03</v>
          </cell>
          <cell r="H673">
            <v>4302104.03</v>
          </cell>
          <cell r="J673">
            <v>-4302104.03</v>
          </cell>
          <cell r="K673">
            <v>-4302104.03</v>
          </cell>
        </row>
        <row r="674">
          <cell r="C674" t="str">
            <v xml:space="preserve">            AIR CONDITIONER                                                                                     </v>
          </cell>
          <cell r="D674">
            <v>712933.24</v>
          </cell>
          <cell r="H674">
            <v>712933.24</v>
          </cell>
          <cell r="J674">
            <v>-712933.24</v>
          </cell>
          <cell r="K674">
            <v>-712933.24</v>
          </cell>
        </row>
        <row r="675">
          <cell r="C675" t="str">
            <v xml:space="preserve">            CRATES                                                                                              </v>
          </cell>
          <cell r="D675">
            <v>84828.82</v>
          </cell>
          <cell r="H675">
            <v>84828.82</v>
          </cell>
          <cell r="J675">
            <v>-84828.82</v>
          </cell>
          <cell r="K675">
            <v>-84828.82</v>
          </cell>
        </row>
        <row r="676">
          <cell r="C676" t="str">
            <v xml:space="preserve">            FAX MACHINE                                                                                         </v>
          </cell>
          <cell r="D676">
            <v>1059.9000000000001</v>
          </cell>
          <cell r="H676">
            <v>1059.9000000000001</v>
          </cell>
          <cell r="J676">
            <v>-1059.9000000000001</v>
          </cell>
          <cell r="K676">
            <v>-1059.9000000000001</v>
          </cell>
        </row>
        <row r="677">
          <cell r="C677" t="str">
            <v xml:space="preserve">            FIRE EXTINGUISHERS                                                                                  </v>
          </cell>
          <cell r="D677">
            <v>384503.4</v>
          </cell>
          <cell r="H677">
            <v>384503.4</v>
          </cell>
          <cell r="J677">
            <v>-384503.4</v>
          </cell>
          <cell r="K677">
            <v>-384503.4</v>
          </cell>
        </row>
        <row r="678">
          <cell r="C678" t="str">
            <v xml:space="preserve">            REFRIDGERATOR                                                                                       </v>
          </cell>
          <cell r="D678">
            <v>63236.7</v>
          </cell>
          <cell r="H678">
            <v>63236.7</v>
          </cell>
          <cell r="J678">
            <v>-63236.7</v>
          </cell>
          <cell r="K678">
            <v>-63236.7</v>
          </cell>
        </row>
        <row r="679">
          <cell r="C679" t="str">
            <v xml:space="preserve">            SAMSUNG LCD TV                                                                                      </v>
          </cell>
          <cell r="D679">
            <v>13430.6</v>
          </cell>
          <cell r="H679">
            <v>13430.6</v>
          </cell>
          <cell r="J679">
            <v>-13430.6</v>
          </cell>
          <cell r="K679">
            <v>-13430.6</v>
          </cell>
        </row>
        <row r="680">
          <cell r="C680" t="str">
            <v xml:space="preserve">            TELEPHONE INSTRUMENT - ADC                                                                          </v>
          </cell>
          <cell r="D680">
            <v>49000</v>
          </cell>
          <cell r="H680">
            <v>49000</v>
          </cell>
          <cell r="J680">
            <v>-49000</v>
          </cell>
          <cell r="K680">
            <v>-49000</v>
          </cell>
        </row>
        <row r="681">
          <cell r="C681" t="str">
            <v xml:space="preserve">            TELEPHONE INSTRUMENTS                                                                               </v>
          </cell>
          <cell r="D681">
            <v>551546.69999999995</v>
          </cell>
          <cell r="H681">
            <v>551546.69999999995</v>
          </cell>
          <cell r="J681">
            <v>-551546.69999999995</v>
          </cell>
          <cell r="K681">
            <v>-551546.69999999995</v>
          </cell>
        </row>
        <row r="682">
          <cell r="C682" t="str">
            <v xml:space="preserve">            TOOLS AND OFFICE EQUIPMENTS                                                                         </v>
          </cell>
          <cell r="D682">
            <v>1094346.1200000001</v>
          </cell>
          <cell r="H682">
            <v>1094346.1200000001</v>
          </cell>
          <cell r="J682">
            <v>-1094346.1200000001</v>
          </cell>
          <cell r="K682">
            <v>-1094346.1200000001</v>
          </cell>
        </row>
        <row r="683">
          <cell r="C683" t="str">
            <v xml:space="preserve">            TV - DVD - CCTV                                                                                     </v>
          </cell>
          <cell r="D683">
            <v>1334720.25</v>
          </cell>
          <cell r="H683">
            <v>1334720.25</v>
          </cell>
          <cell r="J683">
            <v>-1334720.25</v>
          </cell>
          <cell r="K683">
            <v>-1334720.25</v>
          </cell>
        </row>
        <row r="684">
          <cell r="C684" t="str">
            <v xml:space="preserve">            WATER COOLER                                                                                        </v>
          </cell>
          <cell r="D684">
            <v>12498.3</v>
          </cell>
          <cell r="H684">
            <v>12498.3</v>
          </cell>
          <cell r="J684">
            <v>-12498.3</v>
          </cell>
          <cell r="K684">
            <v>-12498.3</v>
          </cell>
        </row>
        <row r="685">
          <cell r="C685" t="str">
            <v xml:space="preserve">        BLOCK OF ASSET - 15% PLANT &amp; MACHINERY</v>
          </cell>
          <cell r="D685">
            <v>42622649.310000002</v>
          </cell>
          <cell r="H685">
            <v>42622649.310000002</v>
          </cell>
          <cell r="J685">
            <v>-42622649.310000002</v>
          </cell>
          <cell r="K685">
            <v>-42622649.310000002</v>
          </cell>
        </row>
        <row r="686">
          <cell r="C686" t="str">
            <v xml:space="preserve">            BATTERIES                                                                                           </v>
          </cell>
          <cell r="D686">
            <v>301706.68</v>
          </cell>
          <cell r="H686">
            <v>301706.68</v>
          </cell>
          <cell r="J686">
            <v>-301706.68</v>
          </cell>
          <cell r="K686">
            <v>-301706.68</v>
          </cell>
        </row>
        <row r="687">
          <cell r="C687" t="str">
            <v xml:space="preserve">            COMPRESSOR                                                                                          </v>
          </cell>
          <cell r="D687">
            <v>69170</v>
          </cell>
          <cell r="H687">
            <v>69170</v>
          </cell>
          <cell r="J687">
            <v>-69170</v>
          </cell>
          <cell r="K687">
            <v>-69170</v>
          </cell>
        </row>
        <row r="688">
          <cell r="C688" t="str">
            <v xml:space="preserve">            CURRENCY COUNTING MACHINE                                                                           </v>
          </cell>
          <cell r="D688">
            <v>7182</v>
          </cell>
          <cell r="H688">
            <v>7182</v>
          </cell>
          <cell r="J688">
            <v>-7182</v>
          </cell>
          <cell r="K688">
            <v>-7182</v>
          </cell>
        </row>
        <row r="689">
          <cell r="C689" t="str">
            <v xml:space="preserve">            GENERATOR 4%                                                                                        </v>
          </cell>
          <cell r="D689">
            <v>51708</v>
          </cell>
          <cell r="H689">
            <v>51708</v>
          </cell>
          <cell r="J689">
            <v>-51708</v>
          </cell>
          <cell r="K689">
            <v>-51708</v>
          </cell>
        </row>
        <row r="690">
          <cell r="C690" t="str">
            <v xml:space="preserve">            GENERATOR 5.5%                                                                                      </v>
          </cell>
          <cell r="D690">
            <v>1573266.2</v>
          </cell>
          <cell r="H690">
            <v>1573266.2</v>
          </cell>
          <cell r="J690">
            <v>-1573266.2</v>
          </cell>
          <cell r="K690">
            <v>-1573266.2</v>
          </cell>
        </row>
        <row r="691">
          <cell r="C691" t="str">
            <v xml:space="preserve">            GENERATORS CUNNONS 5%                                                                               </v>
          </cell>
          <cell r="D691">
            <v>277505</v>
          </cell>
          <cell r="H691">
            <v>277505</v>
          </cell>
          <cell r="J691">
            <v>-277505</v>
          </cell>
          <cell r="K691">
            <v>-277505</v>
          </cell>
        </row>
        <row r="692">
          <cell r="C692" t="str">
            <v xml:space="preserve">            PLANT AND MACHINERY                                                                                 </v>
          </cell>
          <cell r="D692">
            <v>8508580.4700000007</v>
          </cell>
          <cell r="H692">
            <v>8508580.4700000007</v>
          </cell>
          <cell r="J692">
            <v>-8508580.4700000007</v>
          </cell>
          <cell r="K692">
            <v>-8508580.4700000007</v>
          </cell>
        </row>
        <row r="693">
          <cell r="C693" t="str">
            <v xml:space="preserve">            PLANT AND MACHINERY 14.5%                                                                           </v>
          </cell>
          <cell r="D693">
            <v>603053</v>
          </cell>
          <cell r="H693">
            <v>603053</v>
          </cell>
          <cell r="J693">
            <v>-603053</v>
          </cell>
          <cell r="K693">
            <v>-603053</v>
          </cell>
        </row>
        <row r="694">
          <cell r="C694" t="str">
            <v xml:space="preserve">            PLANT AND MACHINERY IMPORTS                                                                         </v>
          </cell>
          <cell r="D694">
            <v>30856280.460000001</v>
          </cell>
          <cell r="H694">
            <v>30856280.460000001</v>
          </cell>
          <cell r="J694">
            <v>-30856280.460000001</v>
          </cell>
          <cell r="K694">
            <v>-30856280.460000001</v>
          </cell>
        </row>
        <row r="695">
          <cell r="C695" t="str">
            <v xml:space="preserve">            TRANSFORMER                                                                                         </v>
          </cell>
          <cell r="D695">
            <v>317251.5</v>
          </cell>
          <cell r="H695">
            <v>317251.5</v>
          </cell>
          <cell r="J695">
            <v>-317251.5</v>
          </cell>
          <cell r="K695">
            <v>-317251.5</v>
          </cell>
        </row>
        <row r="696">
          <cell r="C696" t="str">
            <v xml:space="preserve">            WASHING MACHINE                                                                                     </v>
          </cell>
          <cell r="D696">
            <v>56946</v>
          </cell>
          <cell r="H696">
            <v>56946</v>
          </cell>
          <cell r="J696">
            <v>-56946</v>
          </cell>
          <cell r="K696">
            <v>-56946</v>
          </cell>
        </row>
        <row r="697">
          <cell r="C697" t="str">
            <v xml:space="preserve">        BLOCK OF ASSET - 15% VEHICLES</v>
          </cell>
          <cell r="D697">
            <v>9248720.3000000007</v>
          </cell>
          <cell r="H697">
            <v>9248720.3000000007</v>
          </cell>
          <cell r="J697">
            <v>-9248720.3000000007</v>
          </cell>
          <cell r="K697">
            <v>-9248720.3000000007</v>
          </cell>
        </row>
        <row r="698">
          <cell r="C698" t="str">
            <v xml:space="preserve">            EICHER CANTER                                                                                       </v>
          </cell>
          <cell r="D698">
            <v>1008096.2</v>
          </cell>
          <cell r="H698">
            <v>1008096.2</v>
          </cell>
          <cell r="J698">
            <v>-1008096.2</v>
          </cell>
          <cell r="K698">
            <v>-1008096.2</v>
          </cell>
        </row>
        <row r="699">
          <cell r="C699" t="str">
            <v xml:space="preserve">            ETIOS MOTOR CAR                                                                                     </v>
          </cell>
          <cell r="D699">
            <v>129501.1</v>
          </cell>
          <cell r="H699">
            <v>129501.1</v>
          </cell>
          <cell r="J699">
            <v>-129501.1</v>
          </cell>
          <cell r="K699">
            <v>-129501.1</v>
          </cell>
        </row>
        <row r="700">
          <cell r="C700" t="str">
            <v xml:space="preserve">            HONDA ACTIVA 3G                                                                                     </v>
          </cell>
          <cell r="D700">
            <v>56618</v>
          </cell>
          <cell r="H700">
            <v>56618</v>
          </cell>
          <cell r="J700">
            <v>-56618</v>
          </cell>
          <cell r="K700">
            <v>-56618</v>
          </cell>
        </row>
        <row r="701">
          <cell r="C701" t="str">
            <v xml:space="preserve">            HONDA CITY 1.5 VX CVT                                                                               </v>
          </cell>
          <cell r="D701">
            <v>1671821</v>
          </cell>
          <cell r="H701">
            <v>1671821</v>
          </cell>
          <cell r="J701">
            <v>-1671821</v>
          </cell>
          <cell r="K701">
            <v>-1671821</v>
          </cell>
        </row>
        <row r="702">
          <cell r="C702" t="str">
            <v xml:space="preserve">            MOTOR CAR  ALTO                                                                                     </v>
          </cell>
          <cell r="D702">
            <v>377855</v>
          </cell>
          <cell r="H702">
            <v>377855</v>
          </cell>
          <cell r="J702">
            <v>-377855</v>
          </cell>
          <cell r="K702">
            <v>-377855</v>
          </cell>
        </row>
        <row r="703">
          <cell r="C703" t="str">
            <v xml:space="preserve">            MOTOR CAR  DZIRE                                                                                    </v>
          </cell>
          <cell r="D703">
            <v>911619</v>
          </cell>
          <cell r="H703">
            <v>911619</v>
          </cell>
          <cell r="J703">
            <v>-911619</v>
          </cell>
          <cell r="K703">
            <v>-911619</v>
          </cell>
        </row>
        <row r="704">
          <cell r="C704" t="str">
            <v xml:space="preserve">            MOTOR CAR GETZ                                                                                      </v>
          </cell>
          <cell r="D704">
            <v>41395.75</v>
          </cell>
          <cell r="H704">
            <v>41395.75</v>
          </cell>
          <cell r="J704">
            <v>-41395.75</v>
          </cell>
          <cell r="K704">
            <v>-41395.75</v>
          </cell>
        </row>
        <row r="705">
          <cell r="C705" t="str">
            <v xml:space="preserve">            MOTOR CAR I 20                                                                                      </v>
          </cell>
          <cell r="D705">
            <v>161181.48000000001</v>
          </cell>
          <cell r="H705">
            <v>161181.48000000001</v>
          </cell>
          <cell r="J705">
            <v>-161181.48000000001</v>
          </cell>
          <cell r="K705">
            <v>-161181.48000000001</v>
          </cell>
        </row>
        <row r="706">
          <cell r="C706" t="str">
            <v xml:space="preserve">            MOTOR CAR INDICA SOLD                                                                               </v>
          </cell>
          <cell r="D706">
            <v>33401.449999999997</v>
          </cell>
          <cell r="H706">
            <v>33401.449999999997</v>
          </cell>
          <cell r="J706">
            <v>-33401.449999999997</v>
          </cell>
          <cell r="K706">
            <v>-33401.449999999997</v>
          </cell>
        </row>
        <row r="707">
          <cell r="C707" t="str">
            <v xml:space="preserve">            MOTOR CYCLE                                                                                         </v>
          </cell>
          <cell r="D707">
            <v>43228.04</v>
          </cell>
          <cell r="H707">
            <v>43228.04</v>
          </cell>
          <cell r="J707">
            <v>-43228.04</v>
          </cell>
          <cell r="K707">
            <v>-43228.04</v>
          </cell>
        </row>
        <row r="708">
          <cell r="C708" t="str">
            <v xml:space="preserve">            MOTORCAR SX4                                                                                        </v>
          </cell>
          <cell r="D708">
            <v>8786.43</v>
          </cell>
          <cell r="H708">
            <v>8786.43</v>
          </cell>
          <cell r="J708">
            <v>-8786.43</v>
          </cell>
          <cell r="K708">
            <v>-8786.43</v>
          </cell>
        </row>
        <row r="709">
          <cell r="C709" t="str">
            <v xml:space="preserve">            TATA MARCOPOLO(STARBUS)                                                                             </v>
          </cell>
          <cell r="D709">
            <v>1691406.25</v>
          </cell>
          <cell r="H709">
            <v>1691406.25</v>
          </cell>
          <cell r="J709">
            <v>-1691406.25</v>
          </cell>
          <cell r="K709">
            <v>-1691406.25</v>
          </cell>
        </row>
        <row r="710">
          <cell r="C710" t="str">
            <v xml:space="preserve">            TEMPOR TRAVELLER                                                                                    </v>
          </cell>
          <cell r="D710">
            <v>508706.4</v>
          </cell>
          <cell r="H710">
            <v>508706.4</v>
          </cell>
          <cell r="J710">
            <v>-508706.4</v>
          </cell>
          <cell r="K710">
            <v>-508706.4</v>
          </cell>
        </row>
        <row r="711">
          <cell r="C711" t="str">
            <v xml:space="preserve">            TOYOTO INNOVA                                                                                       </v>
          </cell>
          <cell r="D711">
            <v>1270942.2</v>
          </cell>
          <cell r="H711">
            <v>1270942.2</v>
          </cell>
          <cell r="J711">
            <v>-1270942.2</v>
          </cell>
          <cell r="K711">
            <v>-1270942.2</v>
          </cell>
        </row>
        <row r="712">
          <cell r="C712" t="str">
            <v xml:space="preserve">            VERNA MOTOR CAR DATED 19.8                                                                          </v>
          </cell>
          <cell r="D712">
            <v>689319</v>
          </cell>
          <cell r="H712">
            <v>689319</v>
          </cell>
          <cell r="J712">
            <v>-689319</v>
          </cell>
          <cell r="K712">
            <v>-689319</v>
          </cell>
        </row>
        <row r="713">
          <cell r="C713" t="str">
            <v xml:space="preserve">            VERNA MT DATE 29.8                                                                                  </v>
          </cell>
          <cell r="D713">
            <v>644843</v>
          </cell>
          <cell r="H713">
            <v>644843</v>
          </cell>
          <cell r="J713">
            <v>-644843</v>
          </cell>
          <cell r="K713">
            <v>-644843</v>
          </cell>
        </row>
        <row r="714">
          <cell r="C714" t="str">
            <v xml:space="preserve">        BLOCK OF ASSET - 60% COMPUTER</v>
          </cell>
          <cell r="D714">
            <v>5891150.4000000004</v>
          </cell>
          <cell r="F714">
            <v>291322</v>
          </cell>
          <cell r="H714">
            <v>6182472.4000000004</v>
          </cell>
          <cell r="J714">
            <v>-6182472.4000000004</v>
          </cell>
          <cell r="K714">
            <v>-6182472.4000000004</v>
          </cell>
        </row>
        <row r="715">
          <cell r="C715" t="str">
            <v xml:space="preserve">            COMPUTER &amp; ACCESSORIES                                                                              </v>
          </cell>
          <cell r="D715">
            <v>1622185.06</v>
          </cell>
          <cell r="F715">
            <v>291322</v>
          </cell>
          <cell r="H715">
            <v>1913507.06</v>
          </cell>
          <cell r="J715">
            <v>-1913507.06</v>
          </cell>
          <cell r="K715">
            <v>-1913507.06</v>
          </cell>
        </row>
        <row r="716">
          <cell r="C716" t="str">
            <v xml:space="preserve">            COMPUTER/LAPTOP                                                                                     </v>
          </cell>
          <cell r="D716">
            <v>2398895.66</v>
          </cell>
          <cell r="H716">
            <v>2398895.66</v>
          </cell>
          <cell r="J716">
            <v>-2398895.66</v>
          </cell>
          <cell r="K716">
            <v>-2398895.66</v>
          </cell>
        </row>
        <row r="717">
          <cell r="C717" t="str">
            <v xml:space="preserve">            LICENSE &amp; SOFTWARE                                                                                  </v>
          </cell>
          <cell r="D717">
            <v>1709005.7</v>
          </cell>
          <cell r="H717">
            <v>1709005.7</v>
          </cell>
          <cell r="J717">
            <v>-1709005.7</v>
          </cell>
          <cell r="K717">
            <v>-1709005.7</v>
          </cell>
        </row>
        <row r="718">
          <cell r="C718" t="str">
            <v xml:space="preserve">            PRINTER                                                                                             </v>
          </cell>
          <cell r="D718">
            <v>161063.98000000001</v>
          </cell>
          <cell r="H718">
            <v>161063.98000000001</v>
          </cell>
          <cell r="J718">
            <v>-161063.98000000001</v>
          </cell>
          <cell r="K718">
            <v>-161063.98000000001</v>
          </cell>
        </row>
        <row r="719">
          <cell r="C719" t="str">
            <v xml:space="preserve">        BLOCK OF ASSET - 80% UPS</v>
          </cell>
          <cell r="D719">
            <v>244950.08</v>
          </cell>
          <cell r="H719">
            <v>244950.08</v>
          </cell>
          <cell r="J719">
            <v>-244950.08</v>
          </cell>
          <cell r="K719">
            <v>-244950.08</v>
          </cell>
        </row>
        <row r="720">
          <cell r="C720" t="str">
            <v xml:space="preserve">            UPS                                                                                                 </v>
          </cell>
          <cell r="D720">
            <v>244950.08</v>
          </cell>
          <cell r="H720">
            <v>244950.08</v>
          </cell>
          <cell r="J720">
            <v>-244950.08</v>
          </cell>
          <cell r="K720">
            <v>-244950.08</v>
          </cell>
        </row>
        <row r="721">
          <cell r="C721" t="str">
            <v xml:space="preserve">        DEPRICATION RESERVE</v>
          </cell>
          <cell r="E721">
            <v>55552147.579999998</v>
          </cell>
          <cell r="I721">
            <v>55552147.579999998</v>
          </cell>
          <cell r="J721">
            <v>0</v>
          </cell>
          <cell r="K721">
            <v>55552147.579999998</v>
          </cell>
        </row>
        <row r="722">
          <cell r="C722" t="str">
            <v xml:space="preserve">            DEPRICATION RESERVE</v>
          </cell>
          <cell r="E722">
            <v>55552147.579999998</v>
          </cell>
          <cell r="I722">
            <v>55552147.579999998</v>
          </cell>
          <cell r="J722">
            <v>0</v>
          </cell>
          <cell r="K722">
            <v>55552147.579999998</v>
          </cell>
        </row>
        <row r="723">
          <cell r="C723" t="str">
            <v xml:space="preserve">                DEPRECIATION  RESERVE                                                                               </v>
          </cell>
          <cell r="E723">
            <v>55552147.579999998</v>
          </cell>
          <cell r="I723">
            <v>55552147.579999998</v>
          </cell>
          <cell r="J723">
            <v>0</v>
          </cell>
          <cell r="K723">
            <v>55552147.579999998</v>
          </cell>
        </row>
        <row r="724">
          <cell r="C724" t="str">
            <v xml:space="preserve">    INVESTMENTS</v>
          </cell>
          <cell r="D724">
            <v>3688944.81</v>
          </cell>
          <cell r="F724">
            <v>7305096.8600000003</v>
          </cell>
          <cell r="G724">
            <v>8288213.1399999997</v>
          </cell>
          <cell r="H724">
            <v>2705828.53</v>
          </cell>
          <cell r="J724">
            <v>-2705828.53</v>
          </cell>
          <cell r="K724">
            <v>-2705828.53</v>
          </cell>
        </row>
        <row r="725">
          <cell r="C725" t="str">
            <v xml:space="preserve">        FIXED DEPOSTI - SCB ( LC MARGIN MONEY)                                                              </v>
          </cell>
          <cell r="D725">
            <v>3688944.81</v>
          </cell>
          <cell r="F725">
            <v>7305096.8600000003</v>
          </cell>
          <cell r="G725">
            <v>8288213.1399999997</v>
          </cell>
          <cell r="H725">
            <v>2705828.53</v>
          </cell>
          <cell r="J725">
            <v>-2705828.53</v>
          </cell>
          <cell r="K725">
            <v>-2705828.53</v>
          </cell>
        </row>
        <row r="726">
          <cell r="C726" t="str">
            <v>CAPITAL</v>
          </cell>
          <cell r="E726">
            <v>43656096.649999999</v>
          </cell>
          <cell r="F726">
            <v>5148139.5199999996</v>
          </cell>
          <cell r="I726">
            <v>38507957.130000003</v>
          </cell>
          <cell r="J726">
            <v>0</v>
          </cell>
          <cell r="K726">
            <v>38507957.130000003</v>
          </cell>
        </row>
        <row r="727">
          <cell r="C727" t="str">
            <v xml:space="preserve">    SHARE CAPITAL</v>
          </cell>
          <cell r="E727">
            <v>43656096.649999999</v>
          </cell>
          <cell r="F727">
            <v>5148139.5199999996</v>
          </cell>
          <cell r="I727">
            <v>38507957.130000003</v>
          </cell>
          <cell r="J727">
            <v>0</v>
          </cell>
          <cell r="K727">
            <v>38507957.130000003</v>
          </cell>
        </row>
        <row r="728">
          <cell r="C728" t="str">
            <v xml:space="preserve">        SHARE CAPITAL</v>
          </cell>
          <cell r="E728">
            <v>43656096.649999999</v>
          </cell>
          <cell r="F728">
            <v>5148139.5199999996</v>
          </cell>
          <cell r="I728">
            <v>38507957.130000003</v>
          </cell>
          <cell r="J728">
            <v>0</v>
          </cell>
          <cell r="K728">
            <v>38507957.130000003</v>
          </cell>
        </row>
        <row r="729">
          <cell r="C729" t="str">
            <v xml:space="preserve">            RISHI CHHABRIA - CAPITAL ACCOUNT                                                                    </v>
          </cell>
          <cell r="E729">
            <v>13019626.630000001</v>
          </cell>
          <cell r="F729">
            <v>2524136.77</v>
          </cell>
          <cell r="I729">
            <v>10495489.859999999</v>
          </cell>
          <cell r="J729">
            <v>0</v>
          </cell>
          <cell r="K729">
            <v>10495489.859999999</v>
          </cell>
        </row>
        <row r="730">
          <cell r="C730" t="str">
            <v xml:space="preserve">            SATYAN CHHABRIA CAPITAL ACCOUNT                                                                     </v>
          </cell>
          <cell r="E730">
            <v>30636470.02</v>
          </cell>
          <cell r="F730">
            <v>2624002.75</v>
          </cell>
          <cell r="I730">
            <v>28012467.27</v>
          </cell>
          <cell r="J730">
            <v>0</v>
          </cell>
          <cell r="K730">
            <v>28012467.27</v>
          </cell>
        </row>
        <row r="731">
          <cell r="C731" t="str">
            <v>CURRENT LIABILITY</v>
          </cell>
          <cell r="E731">
            <v>103146588.94</v>
          </cell>
          <cell r="F731">
            <v>221865619.50999999</v>
          </cell>
          <cell r="G731">
            <v>219335661.08000001</v>
          </cell>
          <cell r="I731">
            <v>100616630.51000001</v>
          </cell>
          <cell r="J731">
            <v>0</v>
          </cell>
          <cell r="K731">
            <v>100616630.51000001</v>
          </cell>
        </row>
        <row r="732">
          <cell r="C732" t="str">
            <v xml:space="preserve">    DUTIES AND TAXES</v>
          </cell>
          <cell r="E732">
            <v>6311184.2999999998</v>
          </cell>
          <cell r="F732">
            <v>48252848.369999997</v>
          </cell>
          <cell r="G732">
            <v>52022118.32</v>
          </cell>
          <cell r="I732">
            <v>10080454.25</v>
          </cell>
          <cell r="J732">
            <v>0</v>
          </cell>
          <cell r="K732">
            <v>10080454.25</v>
          </cell>
        </row>
        <row r="733">
          <cell r="C733" t="str">
            <v xml:space="preserve">        DUTIES &amp; TAXES</v>
          </cell>
          <cell r="E733">
            <v>6311184.2999999998</v>
          </cell>
          <cell r="F733">
            <v>48252848.369999997</v>
          </cell>
          <cell r="G733">
            <v>52022118.32</v>
          </cell>
          <cell r="I733">
            <v>10080454.25</v>
          </cell>
          <cell r="J733">
            <v>0</v>
          </cell>
          <cell r="K733">
            <v>10080454.25</v>
          </cell>
        </row>
        <row r="734">
          <cell r="C734" t="str">
            <v xml:space="preserve">            CGST INPUT  2.5 % RCM                                                                               </v>
          </cell>
          <cell r="D734">
            <v>37</v>
          </cell>
          <cell r="F734">
            <v>12563.6</v>
          </cell>
          <cell r="H734">
            <v>12600.6</v>
          </cell>
          <cell r="J734">
            <v>-12600.6</v>
          </cell>
          <cell r="K734">
            <v>-12600.6</v>
          </cell>
        </row>
        <row r="735">
          <cell r="C735" t="str">
            <v xml:space="preserve">            CGST INPUT 14%                                                                                      </v>
          </cell>
          <cell r="F735">
            <v>3525.58</v>
          </cell>
          <cell r="H735">
            <v>3525.58</v>
          </cell>
          <cell r="J735">
            <v>-3525.58</v>
          </cell>
          <cell r="K735">
            <v>-3525.58</v>
          </cell>
        </row>
        <row r="736">
          <cell r="C736" t="str">
            <v xml:space="preserve">            CGST INPUT 2.5%                                                                                     </v>
          </cell>
          <cell r="E736">
            <v>37</v>
          </cell>
          <cell r="F736">
            <v>397199.11</v>
          </cell>
          <cell r="G736">
            <v>70092.850000000006</v>
          </cell>
          <cell r="H736">
            <v>327069.26</v>
          </cell>
          <cell r="J736">
            <v>-327069.26</v>
          </cell>
          <cell r="K736">
            <v>-327069.26</v>
          </cell>
        </row>
        <row r="737">
          <cell r="C737" t="str">
            <v xml:space="preserve">            CGST INPUT 6%                                                                                       </v>
          </cell>
          <cell r="F737">
            <v>416218.52</v>
          </cell>
          <cell r="G737">
            <v>15.3</v>
          </cell>
          <cell r="H737">
            <v>416203.22</v>
          </cell>
          <cell r="J737">
            <v>-416203.22</v>
          </cell>
          <cell r="K737">
            <v>-416203.22</v>
          </cell>
        </row>
        <row r="738">
          <cell r="C738" t="str">
            <v xml:space="preserve">            CGST INPUT 9%                                                                                       </v>
          </cell>
          <cell r="F738">
            <v>2190607.71</v>
          </cell>
          <cell r="G738">
            <v>935.5</v>
          </cell>
          <cell r="H738">
            <v>2189672.21</v>
          </cell>
          <cell r="J738">
            <v>-2189672.21</v>
          </cell>
          <cell r="K738">
            <v>-2189672.21</v>
          </cell>
        </row>
        <row r="739">
          <cell r="C739" t="str">
            <v xml:space="preserve">            CGST INPUT 9% - WB                                                                                  </v>
          </cell>
          <cell r="F739">
            <v>41937.550000000003</v>
          </cell>
          <cell r="H739">
            <v>41937.550000000003</v>
          </cell>
          <cell r="J739">
            <v>-41937.550000000003</v>
          </cell>
          <cell r="K739">
            <v>-41937.550000000003</v>
          </cell>
        </row>
        <row r="740">
          <cell r="C740" t="str">
            <v xml:space="preserve">            CGST INPUT 9% RCM                                                                                   </v>
          </cell>
          <cell r="F740">
            <v>122998.9</v>
          </cell>
          <cell r="G740">
            <v>1322</v>
          </cell>
          <cell r="H740">
            <v>121676.9</v>
          </cell>
          <cell r="J740">
            <v>-121676.9</v>
          </cell>
          <cell r="K740">
            <v>-121676.9</v>
          </cell>
        </row>
        <row r="741">
          <cell r="C741" t="str">
            <v xml:space="preserve">            CGST OUTPUT 2.5%                                                                                    </v>
          </cell>
          <cell r="D741">
            <v>37</v>
          </cell>
          <cell r="F741">
            <v>77801.37</v>
          </cell>
          <cell r="G741">
            <v>943690.28</v>
          </cell>
          <cell r="I741">
            <v>865851.91</v>
          </cell>
          <cell r="J741">
            <v>0</v>
          </cell>
          <cell r="K741">
            <v>865851.91</v>
          </cell>
        </row>
        <row r="742">
          <cell r="C742" t="str">
            <v xml:space="preserve">            CGST OUTPUT 2.5% RCM                                                                                </v>
          </cell>
          <cell r="E742">
            <v>37</v>
          </cell>
          <cell r="F742">
            <v>238.7</v>
          </cell>
          <cell r="G742">
            <v>12802.3</v>
          </cell>
          <cell r="I742">
            <v>12600.6</v>
          </cell>
          <cell r="J742">
            <v>0</v>
          </cell>
          <cell r="K742">
            <v>12600.6</v>
          </cell>
        </row>
        <row r="743">
          <cell r="C743" t="str">
            <v xml:space="preserve">            CGST OUTPUT 6%                                                                                      </v>
          </cell>
          <cell r="F743">
            <v>262965.43</v>
          </cell>
          <cell r="G743">
            <v>1436680.23</v>
          </cell>
          <cell r="I743">
            <v>1173714.8</v>
          </cell>
          <cell r="J743">
            <v>0</v>
          </cell>
          <cell r="K743">
            <v>1173714.8</v>
          </cell>
        </row>
        <row r="744">
          <cell r="C744" t="str">
            <v xml:space="preserve">            CGST OUTPUT 9%                                                                                      </v>
          </cell>
          <cell r="G744">
            <v>3460.42</v>
          </cell>
          <cell r="I744">
            <v>3460.42</v>
          </cell>
          <cell r="J744">
            <v>0</v>
          </cell>
          <cell r="K744">
            <v>3460.42</v>
          </cell>
        </row>
        <row r="745">
          <cell r="C745" t="str">
            <v xml:space="preserve">            CGST OUTPUT 9% RCM                                                                                  </v>
          </cell>
          <cell r="G745">
            <v>121676.9</v>
          </cell>
          <cell r="I745">
            <v>121676.9</v>
          </cell>
          <cell r="J745">
            <v>0</v>
          </cell>
          <cell r="K745">
            <v>121676.9</v>
          </cell>
        </row>
        <row r="746">
          <cell r="C746" t="str">
            <v xml:space="preserve">            ESI EMPLOYEE CONTRIBUTION                                                                           </v>
          </cell>
          <cell r="F746">
            <v>791649.75</v>
          </cell>
          <cell r="G746">
            <v>441477</v>
          </cell>
          <cell r="H746">
            <v>350172.75</v>
          </cell>
          <cell r="J746">
            <v>-350172.75</v>
          </cell>
          <cell r="K746">
            <v>-350172.75</v>
          </cell>
        </row>
        <row r="747">
          <cell r="C747" t="str">
            <v xml:space="preserve">            ESI PAYABLE                                                                                         </v>
          </cell>
          <cell r="E747">
            <v>2032949</v>
          </cell>
          <cell r="F747">
            <v>3288421</v>
          </cell>
          <cell r="G747">
            <v>2270410</v>
          </cell>
          <cell r="I747">
            <v>1014938</v>
          </cell>
          <cell r="J747">
            <v>0</v>
          </cell>
          <cell r="K747">
            <v>1014938</v>
          </cell>
        </row>
        <row r="748">
          <cell r="C748" t="str">
            <v xml:space="preserve">            GST TAX PAYABLE                                                                                     </v>
          </cell>
          <cell r="D748">
            <v>4136579.3</v>
          </cell>
          <cell r="F748">
            <v>10015116</v>
          </cell>
          <cell r="H748">
            <v>14151695.300000001</v>
          </cell>
          <cell r="J748">
            <v>-14151695.300000001</v>
          </cell>
          <cell r="K748">
            <v>-14151695.300000001</v>
          </cell>
        </row>
        <row r="749">
          <cell r="C749" t="str">
            <v xml:space="preserve">            GST TAX PAYABLE ( KARNATAKA)                                                                        </v>
          </cell>
          <cell r="D749">
            <v>861306.81</v>
          </cell>
          <cell r="F749">
            <v>61345</v>
          </cell>
          <cell r="H749">
            <v>922651.81</v>
          </cell>
          <cell r="J749">
            <v>-922651.81</v>
          </cell>
          <cell r="K749">
            <v>-922651.81</v>
          </cell>
        </row>
        <row r="750">
          <cell r="C750" t="str">
            <v xml:space="preserve">            GST TAX PAYABLE ( SILLIGURI)                                                                        </v>
          </cell>
          <cell r="D750">
            <v>218121.48</v>
          </cell>
          <cell r="H750">
            <v>218121.48</v>
          </cell>
          <cell r="J750">
            <v>-218121.48</v>
          </cell>
          <cell r="K750">
            <v>-218121.48</v>
          </cell>
        </row>
        <row r="751">
          <cell r="C751" t="str">
            <v xml:space="preserve">            GST TCS (E-COMMERCE)                                                                                </v>
          </cell>
          <cell r="D751">
            <v>181575</v>
          </cell>
          <cell r="H751">
            <v>181575</v>
          </cell>
          <cell r="J751">
            <v>-181575</v>
          </cell>
          <cell r="K751">
            <v>-181575</v>
          </cell>
        </row>
        <row r="752">
          <cell r="C752" t="str">
            <v xml:space="preserve">            IGST INPUT 12%                                                                                      </v>
          </cell>
          <cell r="F752">
            <v>1404998.75</v>
          </cell>
          <cell r="G752">
            <v>20065.72</v>
          </cell>
          <cell r="H752">
            <v>1384933.03</v>
          </cell>
          <cell r="J752">
            <v>-1384933.03</v>
          </cell>
          <cell r="K752">
            <v>-1384933.03</v>
          </cell>
        </row>
        <row r="753">
          <cell r="C753" t="str">
            <v xml:space="preserve">            IGST INPUT 12% IMPORTS                                                                              </v>
          </cell>
          <cell r="F753">
            <v>112916.72</v>
          </cell>
          <cell r="H753">
            <v>112916.72</v>
          </cell>
          <cell r="J753">
            <v>-112916.72</v>
          </cell>
          <cell r="K753">
            <v>-112916.72</v>
          </cell>
        </row>
        <row r="754">
          <cell r="C754" t="str">
            <v xml:space="preserve">            IGST INPUT 12% IMPORTS (NEW)                                                                        </v>
          </cell>
          <cell r="F754">
            <v>13061</v>
          </cell>
          <cell r="H754">
            <v>13061</v>
          </cell>
          <cell r="J754">
            <v>-13061</v>
          </cell>
          <cell r="K754">
            <v>-13061</v>
          </cell>
        </row>
        <row r="755">
          <cell r="C755" t="str">
            <v xml:space="preserve">            IGST INPUT 18%                                                                                      </v>
          </cell>
          <cell r="F755">
            <v>628577.27</v>
          </cell>
          <cell r="G755">
            <v>2342.5</v>
          </cell>
          <cell r="H755">
            <v>626234.77</v>
          </cell>
          <cell r="J755">
            <v>-626234.77</v>
          </cell>
          <cell r="K755">
            <v>-626234.77</v>
          </cell>
        </row>
        <row r="756">
          <cell r="C756" t="str">
            <v xml:space="preserve">            IGST INPUT 5%                                                                                       </v>
          </cell>
          <cell r="F756">
            <v>4194950.63</v>
          </cell>
          <cell r="G756">
            <v>96562.95</v>
          </cell>
          <cell r="H756">
            <v>4098387.68</v>
          </cell>
          <cell r="J756">
            <v>-4098387.68</v>
          </cell>
          <cell r="K756">
            <v>-4098387.68</v>
          </cell>
        </row>
        <row r="757">
          <cell r="C757" t="str">
            <v xml:space="preserve">            IGST INPUT 5% RCM                                                                                   </v>
          </cell>
          <cell r="F757">
            <v>1600</v>
          </cell>
          <cell r="H757">
            <v>1600</v>
          </cell>
          <cell r="J757">
            <v>-1600</v>
          </cell>
          <cell r="K757">
            <v>-1600</v>
          </cell>
        </row>
        <row r="758">
          <cell r="C758" t="str">
            <v xml:space="preserve">            IGST OUTPUT 12%</v>
          </cell>
          <cell r="F758">
            <v>2012278.43</v>
          </cell>
          <cell r="G758">
            <v>18560121.399999999</v>
          </cell>
          <cell r="I758">
            <v>16547842.970000001</v>
          </cell>
          <cell r="J758">
            <v>0</v>
          </cell>
          <cell r="K758">
            <v>16547842.970000001</v>
          </cell>
        </row>
        <row r="759">
          <cell r="C759" t="str">
            <v xml:space="preserve">            IGST OUTPUT 18%                                                                                     </v>
          </cell>
          <cell r="F759">
            <v>28076.400000000001</v>
          </cell>
          <cell r="G759">
            <v>178143.64</v>
          </cell>
          <cell r="I759">
            <v>150067.24</v>
          </cell>
          <cell r="J759">
            <v>0</v>
          </cell>
          <cell r="K759">
            <v>150067.24</v>
          </cell>
        </row>
        <row r="760">
          <cell r="C760" t="str">
            <v xml:space="preserve">            IGST OUTPUT 5%</v>
          </cell>
          <cell r="F760">
            <v>576163.05000000005</v>
          </cell>
          <cell r="G760">
            <v>5657391.0499999998</v>
          </cell>
          <cell r="I760">
            <v>5081228</v>
          </cell>
          <cell r="J760">
            <v>0</v>
          </cell>
          <cell r="K760">
            <v>5081228</v>
          </cell>
        </row>
        <row r="761">
          <cell r="C761" t="str">
            <v xml:space="preserve">            IGST OUTPUT 5% RCM                                                                                  </v>
          </cell>
          <cell r="G761">
            <v>1600</v>
          </cell>
          <cell r="I761">
            <v>1600</v>
          </cell>
          <cell r="J761">
            <v>0</v>
          </cell>
          <cell r="K761">
            <v>1600</v>
          </cell>
        </row>
        <row r="762">
          <cell r="C762" t="str">
            <v xml:space="preserve">            PF EMPLOYEE CONTRIBUTION                                                                            </v>
          </cell>
          <cell r="F762">
            <v>5791856.5</v>
          </cell>
          <cell r="G762">
            <v>5719699</v>
          </cell>
          <cell r="H762">
            <v>72157.5</v>
          </cell>
          <cell r="J762">
            <v>-72157.5</v>
          </cell>
          <cell r="K762">
            <v>-72157.5</v>
          </cell>
        </row>
        <row r="763">
          <cell r="C763" t="str">
            <v xml:space="preserve">            PF PAYABLE A/C                                                                                      </v>
          </cell>
          <cell r="E763">
            <v>7734725</v>
          </cell>
          <cell r="F763">
            <v>10244396</v>
          </cell>
          <cell r="G763">
            <v>11934960.5</v>
          </cell>
          <cell r="I763">
            <v>9425289.5</v>
          </cell>
          <cell r="J763">
            <v>0</v>
          </cell>
          <cell r="K763">
            <v>9425289.5</v>
          </cell>
        </row>
        <row r="764">
          <cell r="C764" t="str">
            <v xml:space="preserve">            PROFESSIONAL TAX ON EMPLOYMENT( RC 338136859)                                                       </v>
          </cell>
          <cell r="E764">
            <v>11200</v>
          </cell>
          <cell r="F764">
            <v>91400</v>
          </cell>
          <cell r="G764">
            <v>105000</v>
          </cell>
          <cell r="I764">
            <v>24800</v>
          </cell>
          <cell r="J764">
            <v>0</v>
          </cell>
          <cell r="K764">
            <v>24800</v>
          </cell>
        </row>
        <row r="765">
          <cell r="C765" t="str">
            <v xml:space="preserve">            SGST INPUT  9% - WB                                                                                 </v>
          </cell>
          <cell r="F765">
            <v>41937.550000000003</v>
          </cell>
          <cell r="H765">
            <v>41937.550000000003</v>
          </cell>
          <cell r="J765">
            <v>-41937.550000000003</v>
          </cell>
          <cell r="K765">
            <v>-41937.550000000003</v>
          </cell>
        </row>
        <row r="766">
          <cell r="C766" t="str">
            <v xml:space="preserve">            SGST INPUT 14%                                                                                      </v>
          </cell>
          <cell r="F766">
            <v>3525.58</v>
          </cell>
          <cell r="H766">
            <v>3525.58</v>
          </cell>
          <cell r="J766">
            <v>-3525.58</v>
          </cell>
          <cell r="K766">
            <v>-3525.58</v>
          </cell>
        </row>
        <row r="767">
          <cell r="C767" t="str">
            <v xml:space="preserve">            SGST INPUT 2.5 % RCM                                                                                </v>
          </cell>
          <cell r="D767">
            <v>37</v>
          </cell>
          <cell r="F767">
            <v>12802.3</v>
          </cell>
          <cell r="G767">
            <v>1373</v>
          </cell>
          <cell r="H767">
            <v>11466.3</v>
          </cell>
          <cell r="J767">
            <v>-11466.3</v>
          </cell>
          <cell r="K767">
            <v>-11466.3</v>
          </cell>
        </row>
        <row r="768">
          <cell r="C768" t="str">
            <v xml:space="preserve">            SGST INPUT 2.5%                                                                                     </v>
          </cell>
          <cell r="E768">
            <v>37</v>
          </cell>
          <cell r="F768">
            <v>397199.11</v>
          </cell>
          <cell r="G768">
            <v>70092.850000000006</v>
          </cell>
          <cell r="H768">
            <v>327069.26</v>
          </cell>
          <cell r="J768">
            <v>-327069.26</v>
          </cell>
          <cell r="K768">
            <v>-327069.26</v>
          </cell>
        </row>
        <row r="769">
          <cell r="C769" t="str">
            <v xml:space="preserve">            SGST INPUT 6%                                                                                       </v>
          </cell>
          <cell r="F769">
            <v>416218.52</v>
          </cell>
          <cell r="G769">
            <v>15.3</v>
          </cell>
          <cell r="H769">
            <v>416203.22</v>
          </cell>
          <cell r="J769">
            <v>-416203.22</v>
          </cell>
          <cell r="K769">
            <v>-416203.22</v>
          </cell>
        </row>
        <row r="770">
          <cell r="C770" t="str">
            <v xml:space="preserve">            SGST INPUT 9%                                                                                       </v>
          </cell>
          <cell r="F770">
            <v>2192319.64</v>
          </cell>
          <cell r="G770">
            <v>935.5</v>
          </cell>
          <cell r="H770">
            <v>2191384.14</v>
          </cell>
          <cell r="J770">
            <v>-2191384.14</v>
          </cell>
          <cell r="K770">
            <v>-2191384.14</v>
          </cell>
        </row>
        <row r="771">
          <cell r="C771" t="str">
            <v xml:space="preserve">            SGST INPUT 9% RCM                                                                                   </v>
          </cell>
          <cell r="F771">
            <v>122579.9</v>
          </cell>
          <cell r="G771">
            <v>3778</v>
          </cell>
          <cell r="H771">
            <v>118801.9</v>
          </cell>
          <cell r="J771">
            <v>-118801.9</v>
          </cell>
          <cell r="K771">
            <v>-118801.9</v>
          </cell>
        </row>
        <row r="772">
          <cell r="C772" t="str">
            <v xml:space="preserve">            SGST OUTPUT 2.5%                                                                                    </v>
          </cell>
          <cell r="D772">
            <v>37</v>
          </cell>
          <cell r="F772">
            <v>77801.37</v>
          </cell>
          <cell r="G772">
            <v>943690.28</v>
          </cell>
          <cell r="I772">
            <v>865851.91</v>
          </cell>
          <cell r="J772">
            <v>0</v>
          </cell>
          <cell r="K772">
            <v>865851.91</v>
          </cell>
        </row>
        <row r="773">
          <cell r="C773" t="str">
            <v xml:space="preserve">            SGST OUTPUT 2.5%  RCM                                                                               </v>
          </cell>
          <cell r="E773">
            <v>37</v>
          </cell>
          <cell r="G773">
            <v>11429.3</v>
          </cell>
          <cell r="I773">
            <v>11466.3</v>
          </cell>
          <cell r="J773">
            <v>0</v>
          </cell>
          <cell r="K773">
            <v>11466.3</v>
          </cell>
        </row>
        <row r="774">
          <cell r="C774" t="str">
            <v xml:space="preserve">            SGST OUTPUT 6%                                                                                      </v>
          </cell>
          <cell r="F774">
            <v>262965.43</v>
          </cell>
          <cell r="G774">
            <v>1436680.23</v>
          </cell>
          <cell r="I774">
            <v>1173714.8</v>
          </cell>
          <cell r="J774">
            <v>0</v>
          </cell>
          <cell r="K774">
            <v>1173714.8</v>
          </cell>
        </row>
        <row r="775">
          <cell r="C775" t="str">
            <v xml:space="preserve">            SGST OUTPUT 9%                                                                                      </v>
          </cell>
          <cell r="G775">
            <v>3460.42</v>
          </cell>
          <cell r="I775">
            <v>3460.42</v>
          </cell>
          <cell r="J775">
            <v>0</v>
          </cell>
          <cell r="K775">
            <v>3460.42</v>
          </cell>
        </row>
        <row r="776">
          <cell r="C776" t="str">
            <v xml:space="preserve">            SGST OUTPUT 9%  RCM                                                                                 </v>
          </cell>
          <cell r="F776">
            <v>419</v>
          </cell>
          <cell r="G776">
            <v>119220.9</v>
          </cell>
          <cell r="I776">
            <v>118801.9</v>
          </cell>
          <cell r="J776">
            <v>0</v>
          </cell>
          <cell r="K776">
            <v>118801.9</v>
          </cell>
        </row>
        <row r="777">
          <cell r="C777" t="str">
            <v xml:space="preserve">            TDS-194A@10% INTEREST                                                                               </v>
          </cell>
          <cell r="E777">
            <v>538751.32999999996</v>
          </cell>
          <cell r="F777">
            <v>538752</v>
          </cell>
          <cell r="G777">
            <v>28266</v>
          </cell>
          <cell r="I777">
            <v>28265.33</v>
          </cell>
          <cell r="J777">
            <v>0</v>
          </cell>
          <cell r="K777">
            <v>28265.33</v>
          </cell>
        </row>
        <row r="778">
          <cell r="C778" t="str">
            <v xml:space="preserve">            TDS-194C@1% - WORKS CONTRACT                                                                        </v>
          </cell>
          <cell r="E778">
            <v>62735.45</v>
          </cell>
          <cell r="F778">
            <v>62736</v>
          </cell>
          <cell r="G778">
            <v>61171.64</v>
          </cell>
          <cell r="I778">
            <v>61171.09</v>
          </cell>
          <cell r="J778">
            <v>0</v>
          </cell>
          <cell r="K778">
            <v>61171.09</v>
          </cell>
        </row>
        <row r="779">
          <cell r="C779" t="str">
            <v xml:space="preserve">            TDS-194C@2% - WORKS CONTRACT                                                                        </v>
          </cell>
          <cell r="E779">
            <v>166640.06</v>
          </cell>
          <cell r="F779">
            <v>166640</v>
          </cell>
          <cell r="G779">
            <v>216394.47</v>
          </cell>
          <cell r="I779">
            <v>216394.53</v>
          </cell>
          <cell r="J779">
            <v>0</v>
          </cell>
          <cell r="K779">
            <v>216394.53</v>
          </cell>
        </row>
        <row r="780">
          <cell r="C780" t="str">
            <v xml:space="preserve">            TDS-194H@5% COMMISSION /BROKERAGE                                                                   </v>
          </cell>
          <cell r="E780">
            <v>342829.25</v>
          </cell>
          <cell r="F780">
            <v>342829</v>
          </cell>
          <cell r="G780">
            <v>129476</v>
          </cell>
          <cell r="I780">
            <v>129476.25</v>
          </cell>
          <cell r="J780">
            <v>0</v>
          </cell>
          <cell r="K780">
            <v>129476.25</v>
          </cell>
        </row>
        <row r="781">
          <cell r="C781" t="str">
            <v xml:space="preserve">            TDS-194I@10% - RENT LAND&amp;BUILDINGS/FURNITURE&amp;FIXTURE                                                </v>
          </cell>
          <cell r="E781">
            <v>421051.8</v>
          </cell>
          <cell r="F781">
            <v>421052</v>
          </cell>
          <cell r="G781">
            <v>808956.62</v>
          </cell>
          <cell r="I781">
            <v>808956.42</v>
          </cell>
          <cell r="J781">
            <v>0</v>
          </cell>
          <cell r="K781">
            <v>808956.42</v>
          </cell>
        </row>
        <row r="782">
          <cell r="C782" t="str">
            <v xml:space="preserve">            TDS-194J@10% - FEES / ROYALTY (OTHERS)                                                              </v>
          </cell>
          <cell r="E782">
            <v>215893</v>
          </cell>
          <cell r="F782">
            <v>236052</v>
          </cell>
          <cell r="G782">
            <v>231152.3</v>
          </cell>
          <cell r="I782">
            <v>210993.3</v>
          </cell>
          <cell r="J782">
            <v>0</v>
          </cell>
          <cell r="K782">
            <v>210993.3</v>
          </cell>
        </row>
        <row r="783">
          <cell r="C783" t="str">
            <v xml:space="preserve">            TDS-194J@2% -FEES FOR TECHNICAL SERVICES / ROYALTY (CINEMATOGRAPHIC FILMS)                          </v>
          </cell>
          <cell r="E783">
            <v>7908</v>
          </cell>
          <cell r="G783">
            <v>8739</v>
          </cell>
          <cell r="I783">
            <v>16647</v>
          </cell>
          <cell r="J783">
            <v>0</v>
          </cell>
          <cell r="K783">
            <v>16647</v>
          </cell>
        </row>
        <row r="784">
          <cell r="C784" t="str">
            <v xml:space="preserve">            TDS-194Q@0.1% - PURCHASE OF GOODS                                                                   </v>
          </cell>
          <cell r="E784">
            <v>20724</v>
          </cell>
          <cell r="F784">
            <v>20796</v>
          </cell>
          <cell r="G784">
            <v>60836.97</v>
          </cell>
          <cell r="I784">
            <v>60764.97</v>
          </cell>
          <cell r="J784">
            <v>0</v>
          </cell>
          <cell r="K784">
            <v>60764.97</v>
          </cell>
        </row>
        <row r="785">
          <cell r="C785" t="str">
            <v xml:space="preserve">            TDS-92B-NON GOVT EMPLOYEE                                                                           </v>
          </cell>
          <cell r="E785">
            <v>153360</v>
          </cell>
          <cell r="F785">
            <v>153360</v>
          </cell>
          <cell r="G785">
            <v>308000</v>
          </cell>
          <cell r="I785">
            <v>308000</v>
          </cell>
          <cell r="J785">
            <v>0</v>
          </cell>
          <cell r="K785">
            <v>308000</v>
          </cell>
        </row>
        <row r="786">
          <cell r="C786" t="str">
            <v xml:space="preserve">    OTHER LIABILITY</v>
          </cell>
          <cell r="E786">
            <v>2804859</v>
          </cell>
          <cell r="F786">
            <v>78307</v>
          </cell>
          <cell r="G786">
            <v>64905</v>
          </cell>
          <cell r="I786">
            <v>2791457</v>
          </cell>
          <cell r="J786">
            <v>0</v>
          </cell>
          <cell r="K786">
            <v>2791457</v>
          </cell>
        </row>
        <row r="787">
          <cell r="C787" t="str">
            <v xml:space="preserve">        SECURITY DEPOSIT RECD</v>
          </cell>
          <cell r="E787">
            <v>2800000</v>
          </cell>
          <cell r="I787">
            <v>2800000</v>
          </cell>
          <cell r="J787">
            <v>0</v>
          </cell>
          <cell r="K787">
            <v>2800000</v>
          </cell>
        </row>
        <row r="788">
          <cell r="C788" t="str">
            <v xml:space="preserve">            A R CLOTHING CO- SECURITY DEPOSIT                                                                   </v>
          </cell>
          <cell r="E788">
            <v>500000</v>
          </cell>
          <cell r="I788">
            <v>500000</v>
          </cell>
          <cell r="J788">
            <v>0</v>
          </cell>
          <cell r="K788">
            <v>500000</v>
          </cell>
        </row>
        <row r="789">
          <cell r="C789" t="str">
            <v xml:space="preserve">            KS SELECTIONS PRIVATE LIMITED - SECURITY DEPOSITS                                                   </v>
          </cell>
          <cell r="E789">
            <v>500000</v>
          </cell>
          <cell r="I789">
            <v>500000</v>
          </cell>
          <cell r="J789">
            <v>0</v>
          </cell>
          <cell r="K789">
            <v>500000</v>
          </cell>
        </row>
        <row r="790">
          <cell r="C790" t="str">
            <v xml:space="preserve">            KUMAR CLOTHING CO - SECURITY DEPOSIT -                                                              </v>
          </cell>
          <cell r="E790">
            <v>1100000</v>
          </cell>
          <cell r="I790">
            <v>1100000</v>
          </cell>
          <cell r="J790">
            <v>0</v>
          </cell>
          <cell r="K790">
            <v>1100000</v>
          </cell>
        </row>
        <row r="791">
          <cell r="C791" t="str">
            <v xml:space="preserve">            PANCHAJANYA FASHIONS PVT LTD - SECURITY DEPOSIT                                                     </v>
          </cell>
          <cell r="E791">
            <v>200000</v>
          </cell>
          <cell r="I791">
            <v>200000</v>
          </cell>
          <cell r="J791">
            <v>0</v>
          </cell>
          <cell r="K791">
            <v>200000</v>
          </cell>
        </row>
        <row r="792">
          <cell r="C792" t="str">
            <v xml:space="preserve">            WARDROBE (JMD CREATIONS)- SECURITY DEPOSIT                                                          </v>
          </cell>
          <cell r="E792">
            <v>500000</v>
          </cell>
          <cell r="I792">
            <v>500000</v>
          </cell>
          <cell r="J792">
            <v>0</v>
          </cell>
          <cell r="K792">
            <v>500000</v>
          </cell>
        </row>
        <row r="793">
          <cell r="C793" t="str">
            <v xml:space="preserve">        UNITED INDIA INSURANCE COMPANY LIMITED -BANAGLORE</v>
          </cell>
          <cell r="E793">
            <v>4859</v>
          </cell>
          <cell r="F793">
            <v>78307</v>
          </cell>
          <cell r="G793">
            <v>64905</v>
          </cell>
          <cell r="H793">
            <v>8543</v>
          </cell>
          <cell r="J793">
            <v>-8543</v>
          </cell>
          <cell r="K793">
            <v>-8543</v>
          </cell>
        </row>
        <row r="794">
          <cell r="C794" t="str">
            <v xml:space="preserve">    SUNDRY CREDITORS</v>
          </cell>
          <cell r="E794">
            <v>94030545.640000001</v>
          </cell>
          <cell r="F794">
            <v>173534464.13999999</v>
          </cell>
          <cell r="G794">
            <v>167248637.75999999</v>
          </cell>
          <cell r="I794">
            <v>87744719.260000005</v>
          </cell>
          <cell r="J794">
            <v>0</v>
          </cell>
          <cell r="K794">
            <v>87744719.260000005</v>
          </cell>
        </row>
        <row r="795">
          <cell r="C795" t="str">
            <v xml:space="preserve">        CONSUMABLES</v>
          </cell>
          <cell r="E795">
            <v>821489.26</v>
          </cell>
          <cell r="F795">
            <v>715479.76</v>
          </cell>
          <cell r="G795">
            <v>461765.9</v>
          </cell>
          <cell r="I795">
            <v>567775.4</v>
          </cell>
          <cell r="J795">
            <v>0</v>
          </cell>
          <cell r="K795">
            <v>567775.4</v>
          </cell>
        </row>
        <row r="796">
          <cell r="C796" t="str">
            <v xml:space="preserve">            CONSUMBALES</v>
          </cell>
          <cell r="E796">
            <v>821489.26</v>
          </cell>
          <cell r="F796">
            <v>715479.76</v>
          </cell>
          <cell r="G796">
            <v>461765.9</v>
          </cell>
          <cell r="I796">
            <v>567775.4</v>
          </cell>
          <cell r="J796">
            <v>0</v>
          </cell>
          <cell r="K796">
            <v>567775.4</v>
          </cell>
        </row>
        <row r="797">
          <cell r="C797" t="str">
            <v xml:space="preserve">                HANUMAN CHEMICALS             -BANGALORE</v>
          </cell>
          <cell r="E797">
            <v>192772.26</v>
          </cell>
          <cell r="F797">
            <v>192771.76</v>
          </cell>
          <cell r="G797">
            <v>138379.34</v>
          </cell>
          <cell r="I797">
            <v>138379.84</v>
          </cell>
          <cell r="J797">
            <v>0</v>
          </cell>
          <cell r="K797">
            <v>138379.84</v>
          </cell>
        </row>
        <row r="798">
          <cell r="C798" t="str">
            <v xml:space="preserve">                NEEDLES  MARKETING (P) LTD    -BANGALORE</v>
          </cell>
          <cell r="E798">
            <v>578877</v>
          </cell>
          <cell r="F798">
            <v>511498</v>
          </cell>
          <cell r="G798">
            <v>291644.56</v>
          </cell>
          <cell r="I798">
            <v>359023.56</v>
          </cell>
          <cell r="J798">
            <v>0</v>
          </cell>
          <cell r="K798">
            <v>359023.56</v>
          </cell>
        </row>
        <row r="799">
          <cell r="C799" t="str">
            <v xml:space="preserve">                SUNSHINE GARMENT FINISHING EQUIPMEN -BANGALORE</v>
          </cell>
          <cell r="E799">
            <v>36344</v>
          </cell>
          <cell r="F799">
            <v>11210</v>
          </cell>
          <cell r="G799">
            <v>31742</v>
          </cell>
          <cell r="I799">
            <v>56876</v>
          </cell>
          <cell r="J799">
            <v>0</v>
          </cell>
          <cell r="K799">
            <v>56876</v>
          </cell>
        </row>
        <row r="800">
          <cell r="C800" t="str">
            <v xml:space="preserve">                YASH INTERNATIONAL            -BANAGLORE</v>
          </cell>
          <cell r="E800">
            <v>13496</v>
          </cell>
          <cell r="I800">
            <v>13496</v>
          </cell>
          <cell r="J800">
            <v>0</v>
          </cell>
          <cell r="K800">
            <v>13496</v>
          </cell>
        </row>
        <row r="801">
          <cell r="C801" t="str">
            <v xml:space="preserve">        EXPENSE</v>
          </cell>
          <cell r="E801">
            <v>20576356.460000001</v>
          </cell>
          <cell r="F801">
            <v>52090434.200000003</v>
          </cell>
          <cell r="G801">
            <v>52364709.850000001</v>
          </cell>
          <cell r="I801">
            <v>20850632.109999999</v>
          </cell>
          <cell r="J801">
            <v>0</v>
          </cell>
          <cell r="K801">
            <v>20850632.109999999</v>
          </cell>
        </row>
        <row r="802">
          <cell r="C802" t="str">
            <v xml:space="preserve">            OTHER EXPENSE</v>
          </cell>
          <cell r="E802">
            <v>2523001.6800000002</v>
          </cell>
          <cell r="F802">
            <v>5673018.2599999998</v>
          </cell>
          <cell r="G802">
            <v>4438434.4400000004</v>
          </cell>
          <cell r="I802">
            <v>1288417.8600000001</v>
          </cell>
          <cell r="J802">
            <v>0</v>
          </cell>
          <cell r="K802">
            <v>1288417.8600000001</v>
          </cell>
        </row>
        <row r="803">
          <cell r="C803" t="str">
            <v xml:space="preserve">                A R KOLOR KRAFT               -BANGALORE</v>
          </cell>
          <cell r="E803">
            <v>13230</v>
          </cell>
          <cell r="I803">
            <v>13230</v>
          </cell>
          <cell r="J803">
            <v>0</v>
          </cell>
          <cell r="K803">
            <v>13230</v>
          </cell>
        </row>
        <row r="804">
          <cell r="C804" t="str">
            <v xml:space="preserve">                AD WAVE CREATIONS             -BANAGLORE</v>
          </cell>
          <cell r="E804">
            <v>1194.76</v>
          </cell>
          <cell r="I804">
            <v>1194.76</v>
          </cell>
          <cell r="J804">
            <v>0</v>
          </cell>
          <cell r="K804">
            <v>1194.76</v>
          </cell>
        </row>
        <row r="805">
          <cell r="C805" t="str">
            <v xml:space="preserve">                ADECCO INDIA PVT LTD          -BANGALORE</v>
          </cell>
          <cell r="E805">
            <v>0</v>
          </cell>
          <cell r="I805">
            <v>0</v>
          </cell>
          <cell r="J805">
            <v>0</v>
          </cell>
          <cell r="K805">
            <v>0</v>
          </cell>
        </row>
        <row r="806">
          <cell r="C806" t="str">
            <v xml:space="preserve">                AMERICAN EXPRESS 372293198281009 -BANGALORE</v>
          </cell>
          <cell r="E806">
            <v>667659.12</v>
          </cell>
          <cell r="F806">
            <v>1729000</v>
          </cell>
          <cell r="G806">
            <v>956625</v>
          </cell>
          <cell r="H806">
            <v>104715.88</v>
          </cell>
          <cell r="J806">
            <v>-104715.88</v>
          </cell>
          <cell r="K806">
            <v>-104715.88</v>
          </cell>
        </row>
        <row r="807">
          <cell r="C807" t="str">
            <v xml:space="preserve">                BINODH SHAH                                                                                         </v>
          </cell>
          <cell r="F807">
            <v>7890</v>
          </cell>
          <cell r="G807">
            <v>18390</v>
          </cell>
          <cell r="I807">
            <v>10500</v>
          </cell>
          <cell r="J807">
            <v>0</v>
          </cell>
          <cell r="K807">
            <v>10500</v>
          </cell>
        </row>
        <row r="808">
          <cell r="C808" t="str">
            <v xml:space="preserve">                BSNL-(BHARAT SANCHAR NIGAM LIMITED) -BANGALORE</v>
          </cell>
          <cell r="F808">
            <v>29950</v>
          </cell>
          <cell r="G808">
            <v>29950</v>
          </cell>
          <cell r="J808">
            <v>0</v>
          </cell>
          <cell r="K808">
            <v>0</v>
          </cell>
        </row>
        <row r="809">
          <cell r="C809" t="str">
            <v xml:space="preserve">                PANDIT CARGO                  -BANGALORE</v>
          </cell>
          <cell r="E809">
            <v>60977.4</v>
          </cell>
          <cell r="F809">
            <v>170248.4</v>
          </cell>
          <cell r="G809">
            <v>109271</v>
          </cell>
          <cell r="J809">
            <v>0</v>
          </cell>
          <cell r="K809">
            <v>0</v>
          </cell>
        </row>
        <row r="810">
          <cell r="C810" t="str">
            <v xml:space="preserve">                PAVAN ELECTRICALS             -BANGALORE</v>
          </cell>
          <cell r="E810">
            <v>34304.400000000001</v>
          </cell>
          <cell r="G810">
            <v>28792</v>
          </cell>
          <cell r="I810">
            <v>63096.4</v>
          </cell>
          <cell r="J810">
            <v>0</v>
          </cell>
          <cell r="K810">
            <v>63096.4</v>
          </cell>
        </row>
        <row r="811">
          <cell r="C811" t="str">
            <v xml:space="preserve">                QODE QUAY TECHNOLOGIES PRIVATE LIMITED -PUNE</v>
          </cell>
          <cell r="G811">
            <v>95580</v>
          </cell>
          <cell r="I811">
            <v>95580</v>
          </cell>
          <cell r="J811">
            <v>0</v>
          </cell>
          <cell r="K811">
            <v>95580</v>
          </cell>
        </row>
        <row r="812">
          <cell r="C812" t="str">
            <v xml:space="preserve">                RCPL LOGISTICS PVT  LTD       -BANAGLORE</v>
          </cell>
          <cell r="E812">
            <v>31506</v>
          </cell>
          <cell r="F812">
            <v>135802.4</v>
          </cell>
          <cell r="G812">
            <v>152217.4</v>
          </cell>
          <cell r="I812">
            <v>47921</v>
          </cell>
          <cell r="J812">
            <v>0</v>
          </cell>
          <cell r="K812">
            <v>47921</v>
          </cell>
        </row>
        <row r="813">
          <cell r="C813" t="str">
            <v xml:space="preserve">                S.L.R. ENTERPRISES            -BANGALORE</v>
          </cell>
          <cell r="F813">
            <v>177313.22</v>
          </cell>
          <cell r="G813">
            <v>336537</v>
          </cell>
          <cell r="I813">
            <v>159223.78</v>
          </cell>
          <cell r="J813">
            <v>0</v>
          </cell>
          <cell r="K813">
            <v>159223.78</v>
          </cell>
        </row>
        <row r="814">
          <cell r="C814" t="str">
            <v xml:space="preserve">                SAHANA LOGISTICS PVT LTD      -BANGALORE</v>
          </cell>
          <cell r="E814">
            <v>5364</v>
          </cell>
          <cell r="F814">
            <v>21617.24</v>
          </cell>
          <cell r="G814">
            <v>16253.24</v>
          </cell>
          <cell r="J814">
            <v>0</v>
          </cell>
          <cell r="K814">
            <v>0</v>
          </cell>
        </row>
        <row r="815">
          <cell r="C815" t="str">
            <v xml:space="preserve">                SCB CREDIT CARD NO.4541-9823-3633-2454 (RDC) -BANGALORE</v>
          </cell>
          <cell r="F815">
            <v>1355476</v>
          </cell>
          <cell r="G815">
            <v>1511803</v>
          </cell>
          <cell r="I815">
            <v>156327</v>
          </cell>
          <cell r="J815">
            <v>0</v>
          </cell>
          <cell r="K815">
            <v>156327</v>
          </cell>
        </row>
        <row r="816">
          <cell r="C816" t="str">
            <v xml:space="preserve">                SHAFEEQ AHMED - EXPENSES                                                                            </v>
          </cell>
          <cell r="F816">
            <v>45000</v>
          </cell>
          <cell r="H816">
            <v>45000</v>
          </cell>
          <cell r="J816">
            <v>-45000</v>
          </cell>
          <cell r="K816">
            <v>-45000</v>
          </cell>
        </row>
        <row r="817">
          <cell r="C817" t="str">
            <v xml:space="preserve">                SHARMA TRANSPORTS             -BANGALORE</v>
          </cell>
          <cell r="E817">
            <v>2370</v>
          </cell>
          <cell r="F817">
            <v>8311</v>
          </cell>
          <cell r="G817">
            <v>7400</v>
          </cell>
          <cell r="I817">
            <v>1459</v>
          </cell>
          <cell r="J817">
            <v>0</v>
          </cell>
          <cell r="K817">
            <v>1459</v>
          </cell>
        </row>
        <row r="818">
          <cell r="C818" t="str">
            <v xml:space="preserve">                SRE AMBAL GARMENTS            -TIRUPUR</v>
          </cell>
          <cell r="E818">
            <v>1133982</v>
          </cell>
          <cell r="F818">
            <v>1712611</v>
          </cell>
          <cell r="G818">
            <v>840541</v>
          </cell>
          <cell r="I818">
            <v>261912</v>
          </cell>
          <cell r="J818">
            <v>0</v>
          </cell>
          <cell r="K818">
            <v>261912</v>
          </cell>
        </row>
        <row r="819">
          <cell r="C819" t="str">
            <v xml:space="preserve">                SRI AMMAJEE ENTERPRISES       -BANGALORE</v>
          </cell>
          <cell r="F819">
            <v>19124</v>
          </cell>
          <cell r="G819">
            <v>23906.799999999999</v>
          </cell>
          <cell r="I819">
            <v>4782.8</v>
          </cell>
          <cell r="J819">
            <v>0</v>
          </cell>
          <cell r="K819">
            <v>4782.8</v>
          </cell>
        </row>
        <row r="820">
          <cell r="C820" t="str">
            <v xml:space="preserve">                SRI SRINIVASA ENTERPRISES     -BANGALORE</v>
          </cell>
          <cell r="E820">
            <v>566674</v>
          </cell>
          <cell r="I820">
            <v>566674</v>
          </cell>
          <cell r="J820">
            <v>0</v>
          </cell>
          <cell r="K820">
            <v>566674</v>
          </cell>
        </row>
        <row r="821">
          <cell r="C821" t="str">
            <v xml:space="preserve">                SUPER TRADE BULK CARGO        -TIRUPUR</v>
          </cell>
          <cell r="E821">
            <v>22861</v>
          </cell>
          <cell r="I821">
            <v>22861</v>
          </cell>
          <cell r="J821">
            <v>0</v>
          </cell>
          <cell r="K821">
            <v>22861</v>
          </cell>
        </row>
        <row r="822">
          <cell r="C822" t="str">
            <v xml:space="preserve">                SUPREME TRANSPORT SOLUTIONS  PVT  LTD -BANGALORE</v>
          </cell>
          <cell r="D822">
            <v>17121</v>
          </cell>
          <cell r="F822">
            <v>231068</v>
          </cell>
          <cell r="G822">
            <v>229722</v>
          </cell>
          <cell r="H822">
            <v>18467</v>
          </cell>
          <cell r="J822">
            <v>-18467</v>
          </cell>
          <cell r="K822">
            <v>-18467</v>
          </cell>
        </row>
        <row r="823">
          <cell r="C823" t="str">
            <v xml:space="preserve">                TNS  EXPRESS PVT LTD          -NORTH WEST DELHI</v>
          </cell>
          <cell r="G823">
            <v>36756</v>
          </cell>
          <cell r="I823">
            <v>36756</v>
          </cell>
          <cell r="J823">
            <v>0</v>
          </cell>
          <cell r="K823">
            <v>36756</v>
          </cell>
        </row>
        <row r="824">
          <cell r="C824" t="str">
            <v xml:space="preserve">                TUV SUD SOUTH ASIA PVT LTD    -BANGALORE</v>
          </cell>
          <cell r="F824">
            <v>29607</v>
          </cell>
          <cell r="G824">
            <v>44690</v>
          </cell>
          <cell r="I824">
            <v>15083</v>
          </cell>
          <cell r="J824">
            <v>0</v>
          </cell>
          <cell r="K824">
            <v>15083</v>
          </cell>
        </row>
        <row r="825">
          <cell r="C825" t="str">
            <v xml:space="preserve">            A &amp; A GRAPHICS                                                                                      </v>
          </cell>
          <cell r="D825">
            <v>3000</v>
          </cell>
          <cell r="H825">
            <v>3000</v>
          </cell>
          <cell r="J825">
            <v>-3000</v>
          </cell>
          <cell r="K825">
            <v>-3000</v>
          </cell>
        </row>
        <row r="826">
          <cell r="C826" t="str">
            <v xml:space="preserve">            A TO Z TRAVELS                -TUMKUR</v>
          </cell>
          <cell r="F826">
            <v>55050</v>
          </cell>
          <cell r="G826">
            <v>105450</v>
          </cell>
          <cell r="I826">
            <v>50400</v>
          </cell>
          <cell r="J826">
            <v>0</v>
          </cell>
          <cell r="K826">
            <v>50400</v>
          </cell>
        </row>
        <row r="827">
          <cell r="C827" t="str">
            <v xml:space="preserve">            A.P. ENTERPRISES              -BANAGLORE</v>
          </cell>
          <cell r="E827">
            <v>171988</v>
          </cell>
          <cell r="F827">
            <v>124579</v>
          </cell>
          <cell r="I827">
            <v>47409</v>
          </cell>
          <cell r="J827">
            <v>0</v>
          </cell>
          <cell r="K827">
            <v>47409</v>
          </cell>
        </row>
        <row r="828">
          <cell r="C828" t="str">
            <v xml:space="preserve">            A.S. DYEING                   -BANGALORE</v>
          </cell>
          <cell r="E828">
            <v>6971</v>
          </cell>
          <cell r="F828">
            <v>22303.4</v>
          </cell>
          <cell r="G828">
            <v>15332.4</v>
          </cell>
          <cell r="J828">
            <v>0</v>
          </cell>
          <cell r="K828">
            <v>0</v>
          </cell>
        </row>
        <row r="829">
          <cell r="C829" t="str">
            <v xml:space="preserve">            AARYAN COMFORTS (  MAA HOSPITALITY ) -BANAGLORE</v>
          </cell>
          <cell r="F829">
            <v>20577.77</v>
          </cell>
          <cell r="G829">
            <v>18000</v>
          </cell>
          <cell r="H829">
            <v>2577.77</v>
          </cell>
          <cell r="J829">
            <v>-2577.77</v>
          </cell>
          <cell r="K829">
            <v>-2577.77</v>
          </cell>
        </row>
        <row r="830">
          <cell r="C830" t="str">
            <v xml:space="preserve">            ABS QE ASSURANCE SERVICES PRIVATE LIMITED -MUMBAI</v>
          </cell>
          <cell r="D830">
            <v>163860</v>
          </cell>
          <cell r="F830">
            <v>223560</v>
          </cell>
          <cell r="G830">
            <v>269322.84000000003</v>
          </cell>
          <cell r="H830">
            <v>118097.16</v>
          </cell>
          <cell r="J830">
            <v>-118097.16</v>
          </cell>
          <cell r="K830">
            <v>-118097.16</v>
          </cell>
        </row>
        <row r="831">
          <cell r="C831" t="str">
            <v xml:space="preserve">            ACC CLOTHING LLP              -BANAGLORE</v>
          </cell>
          <cell r="E831">
            <v>693</v>
          </cell>
          <cell r="F831">
            <v>68883</v>
          </cell>
          <cell r="G831">
            <v>151000</v>
          </cell>
          <cell r="I831">
            <v>82810</v>
          </cell>
          <cell r="J831">
            <v>0</v>
          </cell>
          <cell r="K831">
            <v>82810</v>
          </cell>
        </row>
        <row r="832">
          <cell r="C832" t="str">
            <v xml:space="preserve">            ADISHWAR INDIA LIMITED                                                                              </v>
          </cell>
          <cell r="E832">
            <v>1079.05</v>
          </cell>
          <cell r="I832">
            <v>1079.05</v>
          </cell>
          <cell r="J832">
            <v>0</v>
          </cell>
          <cell r="K832">
            <v>1079.05</v>
          </cell>
        </row>
        <row r="833">
          <cell r="C833" t="str">
            <v xml:space="preserve">            AIR INDIA LIMITED                                                                                   </v>
          </cell>
          <cell r="G833">
            <v>11490</v>
          </cell>
          <cell r="I833">
            <v>11490</v>
          </cell>
          <cell r="J833">
            <v>0</v>
          </cell>
          <cell r="K833">
            <v>11490</v>
          </cell>
        </row>
        <row r="834">
          <cell r="C834" t="str">
            <v xml:space="preserve">            AIRTEL-(BHARTI  AIRTEL  LTD)  -BANGALORE</v>
          </cell>
          <cell r="F834">
            <v>44954.44</v>
          </cell>
          <cell r="G834">
            <v>44953.7</v>
          </cell>
          <cell r="H834">
            <v>0.74</v>
          </cell>
          <cell r="J834">
            <v>-0.74</v>
          </cell>
          <cell r="K834">
            <v>-0.74</v>
          </cell>
        </row>
        <row r="835">
          <cell r="C835" t="str">
            <v xml:space="preserve">            AK ENTERPRISES                -BENGALURU</v>
          </cell>
          <cell r="F835">
            <v>24452</v>
          </cell>
          <cell r="H835">
            <v>24452</v>
          </cell>
          <cell r="J835">
            <v>-24452</v>
          </cell>
          <cell r="K835">
            <v>-24452</v>
          </cell>
        </row>
        <row r="836">
          <cell r="C836" t="str">
            <v xml:space="preserve">            AKHIL KHAN                                                                                          </v>
          </cell>
          <cell r="F836">
            <v>59503</v>
          </cell>
          <cell r="G836">
            <v>50509</v>
          </cell>
          <cell r="H836">
            <v>8994</v>
          </cell>
          <cell r="J836">
            <v>-8994</v>
          </cell>
          <cell r="K836">
            <v>-8994</v>
          </cell>
        </row>
        <row r="837">
          <cell r="C837" t="str">
            <v xml:space="preserve">            AKSHARA PRINTS                -BANAGLORE</v>
          </cell>
          <cell r="E837">
            <v>403588</v>
          </cell>
          <cell r="F837">
            <v>186539</v>
          </cell>
          <cell r="G837">
            <v>143305.20000000001</v>
          </cell>
          <cell r="I837">
            <v>360354.2</v>
          </cell>
          <cell r="J837">
            <v>0</v>
          </cell>
          <cell r="K837">
            <v>360354.2</v>
          </cell>
        </row>
        <row r="838">
          <cell r="C838" t="str">
            <v xml:space="preserve">            ALANKAR ENTERPRISES           -BANAGLORE</v>
          </cell>
          <cell r="E838">
            <v>0.66</v>
          </cell>
          <cell r="F838">
            <v>0.66</v>
          </cell>
          <cell r="J838">
            <v>0</v>
          </cell>
          <cell r="K838">
            <v>0</v>
          </cell>
        </row>
        <row r="839">
          <cell r="C839" t="str">
            <v xml:space="preserve">            AL-ANWAR ENTERPRISES          -BANAGLORE</v>
          </cell>
          <cell r="F839">
            <v>15000</v>
          </cell>
          <cell r="H839">
            <v>15000</v>
          </cell>
          <cell r="J839">
            <v>-15000</v>
          </cell>
          <cell r="K839">
            <v>-15000</v>
          </cell>
        </row>
        <row r="840">
          <cell r="C840" t="str">
            <v xml:space="preserve">            ALLIANCE AIR AVIATION LIMITED-DELHI                                                                 </v>
          </cell>
          <cell r="E840">
            <v>53932</v>
          </cell>
          <cell r="I840">
            <v>53932</v>
          </cell>
          <cell r="J840">
            <v>0</v>
          </cell>
          <cell r="K840">
            <v>53932</v>
          </cell>
        </row>
        <row r="841">
          <cell r="C841" t="str">
            <v xml:space="preserve">            ALLIANCE AIR AVIATION LIMITED-MP                                                                    </v>
          </cell>
          <cell r="E841">
            <v>25262</v>
          </cell>
          <cell r="I841">
            <v>25262</v>
          </cell>
          <cell r="J841">
            <v>0</v>
          </cell>
          <cell r="K841">
            <v>25262</v>
          </cell>
        </row>
        <row r="842">
          <cell r="C842" t="str">
            <v xml:space="preserve">            ALPHA ACE                     -BANAGLORE</v>
          </cell>
          <cell r="E842">
            <v>0.5</v>
          </cell>
          <cell r="F842">
            <v>0.5</v>
          </cell>
          <cell r="J842">
            <v>0</v>
          </cell>
          <cell r="K842">
            <v>0</v>
          </cell>
        </row>
        <row r="843">
          <cell r="C843" t="str">
            <v xml:space="preserve">            AMITH GARMENT SERVICES        -BANAGLORE</v>
          </cell>
          <cell r="D843">
            <v>1864</v>
          </cell>
          <cell r="F843">
            <v>6537</v>
          </cell>
          <cell r="G843">
            <v>32296.400000000001</v>
          </cell>
          <cell r="I843">
            <v>23895.4</v>
          </cell>
          <cell r="J843">
            <v>0</v>
          </cell>
          <cell r="K843">
            <v>23895.4</v>
          </cell>
        </row>
        <row r="844">
          <cell r="C844" t="str">
            <v xml:space="preserve">            ANIL SOOD - EXPENSES                                                                                </v>
          </cell>
          <cell r="E844">
            <v>15018</v>
          </cell>
          <cell r="F844">
            <v>73458</v>
          </cell>
          <cell r="G844">
            <v>58440</v>
          </cell>
          <cell r="J844">
            <v>0</v>
          </cell>
          <cell r="K844">
            <v>0</v>
          </cell>
        </row>
        <row r="845">
          <cell r="C845" t="str">
            <v xml:space="preserve">            ANKITA CREATION               -BANGALORE</v>
          </cell>
          <cell r="E845">
            <v>0.25</v>
          </cell>
          <cell r="F845">
            <v>0.25</v>
          </cell>
          <cell r="J845">
            <v>0</v>
          </cell>
          <cell r="K845">
            <v>0</v>
          </cell>
        </row>
        <row r="846">
          <cell r="C846" t="str">
            <v xml:space="preserve">            ANNAPURNA INDUSTRIAL HARDWARE &amp; ELECTRICAL -BANAGLORE</v>
          </cell>
          <cell r="D846">
            <v>1</v>
          </cell>
          <cell r="G846">
            <v>58487.18</v>
          </cell>
          <cell r="I846">
            <v>58486.18</v>
          </cell>
          <cell r="J846">
            <v>0</v>
          </cell>
          <cell r="K846">
            <v>58486.18</v>
          </cell>
        </row>
        <row r="847">
          <cell r="C847" t="str">
            <v xml:space="preserve">            APEX INDUSTRIAL SOLUTIONS     -BANAGLORE</v>
          </cell>
          <cell r="E847">
            <v>45379</v>
          </cell>
          <cell r="F847">
            <v>45379</v>
          </cell>
          <cell r="J847">
            <v>0</v>
          </cell>
          <cell r="K847">
            <v>0</v>
          </cell>
        </row>
        <row r="848">
          <cell r="C848" t="str">
            <v xml:space="preserve">            APP ALLOYS PRIVATE LIMITED    -JODHPUR</v>
          </cell>
          <cell r="E848">
            <v>55300</v>
          </cell>
          <cell r="F848">
            <v>55300</v>
          </cell>
          <cell r="J848">
            <v>0</v>
          </cell>
          <cell r="K848">
            <v>0</v>
          </cell>
        </row>
        <row r="849">
          <cell r="C849" t="str">
            <v xml:space="preserve">            APPAREL EXPORT PROMOTION COUNCIL -BANAGLORE</v>
          </cell>
          <cell r="F849">
            <v>13581.8</v>
          </cell>
          <cell r="G849">
            <v>13570</v>
          </cell>
          <cell r="H849">
            <v>11.8</v>
          </cell>
          <cell r="J849">
            <v>-11.8</v>
          </cell>
          <cell r="K849">
            <v>-11.8</v>
          </cell>
        </row>
        <row r="850">
          <cell r="C850" t="str">
            <v xml:space="preserve">            APPARELS1179                  -BANAGLORE</v>
          </cell>
          <cell r="E850">
            <v>11626</v>
          </cell>
          <cell r="I850">
            <v>11626</v>
          </cell>
          <cell r="J850">
            <v>0</v>
          </cell>
          <cell r="K850">
            <v>11626</v>
          </cell>
        </row>
        <row r="851">
          <cell r="C851" t="str">
            <v xml:space="preserve">            ASHA MOTOR SALES AND SERVICE  -TUMKUR</v>
          </cell>
          <cell r="F851">
            <v>67319</v>
          </cell>
          <cell r="G851">
            <v>67319</v>
          </cell>
          <cell r="J851">
            <v>0</v>
          </cell>
          <cell r="K851">
            <v>0</v>
          </cell>
        </row>
        <row r="852">
          <cell r="C852" t="str">
            <v xml:space="preserve">            ASHISH THYAGI ( EXPENSES ) NEW                                                                      </v>
          </cell>
          <cell r="D852">
            <v>68063</v>
          </cell>
          <cell r="F852">
            <v>60000</v>
          </cell>
          <cell r="G852">
            <v>85730</v>
          </cell>
          <cell r="H852">
            <v>42333</v>
          </cell>
          <cell r="J852">
            <v>-42333</v>
          </cell>
          <cell r="K852">
            <v>-42333</v>
          </cell>
        </row>
        <row r="853">
          <cell r="C853" t="str">
            <v xml:space="preserve">            ASHOK ENTERPRISES             -BANGALORE</v>
          </cell>
          <cell r="F853">
            <v>92778</v>
          </cell>
          <cell r="G853">
            <v>92778</v>
          </cell>
          <cell r="J853">
            <v>0</v>
          </cell>
          <cell r="K853">
            <v>0</v>
          </cell>
        </row>
        <row r="854">
          <cell r="C854" t="str">
            <v xml:space="preserve">            ASIA PACIFIC LOGISTICS        -BANAGLORE</v>
          </cell>
          <cell r="F854">
            <v>9097</v>
          </cell>
          <cell r="G854">
            <v>9097</v>
          </cell>
          <cell r="J854">
            <v>0</v>
          </cell>
          <cell r="K854">
            <v>0</v>
          </cell>
        </row>
        <row r="855">
          <cell r="C855" t="str">
            <v xml:space="preserve">            BANGALORE APPAREL MANUFACTURERS ASSOCIATION -BANAGLORE</v>
          </cell>
          <cell r="E855">
            <v>3540</v>
          </cell>
          <cell r="I855">
            <v>3540</v>
          </cell>
          <cell r="J855">
            <v>0</v>
          </cell>
          <cell r="K855">
            <v>3540</v>
          </cell>
        </row>
        <row r="856">
          <cell r="C856" t="str">
            <v xml:space="preserve">            BESCOM                        -BANGALORE</v>
          </cell>
          <cell r="E856">
            <v>682007.99</v>
          </cell>
          <cell r="F856">
            <v>3130580.83</v>
          </cell>
          <cell r="G856">
            <v>3659702</v>
          </cell>
          <cell r="I856">
            <v>1211129.1599999999</v>
          </cell>
          <cell r="J856">
            <v>0</v>
          </cell>
          <cell r="K856">
            <v>1211129.1599999999</v>
          </cell>
        </row>
        <row r="857">
          <cell r="C857" t="str">
            <v xml:space="preserve">            BHARANI HOSPITALITY SERVICES  -TUMKUR</v>
          </cell>
          <cell r="F857">
            <v>125144</v>
          </cell>
          <cell r="G857">
            <v>279452</v>
          </cell>
          <cell r="I857">
            <v>154308</v>
          </cell>
          <cell r="J857">
            <v>0</v>
          </cell>
          <cell r="K857">
            <v>154308</v>
          </cell>
        </row>
        <row r="858">
          <cell r="C858" t="str">
            <v xml:space="preserve">            BHARATH COMPRESSORS &amp; INDUSTRIALS -BANGALORE</v>
          </cell>
          <cell r="E858">
            <v>2439</v>
          </cell>
          <cell r="F858">
            <v>2439</v>
          </cell>
          <cell r="J858">
            <v>0</v>
          </cell>
          <cell r="K858">
            <v>0</v>
          </cell>
        </row>
        <row r="859">
          <cell r="C859" t="str">
            <v xml:space="preserve">            BLISS INTERNATIONAL CARGO     -BANAGLORE</v>
          </cell>
          <cell r="E859">
            <v>0.86</v>
          </cell>
          <cell r="F859">
            <v>0.86</v>
          </cell>
          <cell r="J859">
            <v>0</v>
          </cell>
          <cell r="K859">
            <v>0</v>
          </cell>
        </row>
        <row r="860">
          <cell r="C860" t="str">
            <v xml:space="preserve">            BLUE DART EXPRESS LTD         -BANGALORE</v>
          </cell>
          <cell r="E860">
            <v>44480.55</v>
          </cell>
          <cell r="F860">
            <v>176110.18</v>
          </cell>
          <cell r="G860">
            <v>184920.05</v>
          </cell>
          <cell r="I860">
            <v>53290.42</v>
          </cell>
          <cell r="J860">
            <v>0</v>
          </cell>
          <cell r="K860">
            <v>53290.42</v>
          </cell>
        </row>
        <row r="861">
          <cell r="C861" t="str">
            <v xml:space="preserve">            BUDGET COURIERS PRIVATE LIMITED -BANGALORE</v>
          </cell>
          <cell r="D861">
            <v>8613.68</v>
          </cell>
          <cell r="H861">
            <v>8613.68</v>
          </cell>
          <cell r="J861">
            <v>-8613.68</v>
          </cell>
          <cell r="K861">
            <v>-8613.68</v>
          </cell>
        </row>
        <row r="862">
          <cell r="C862" t="str">
            <v xml:space="preserve">            BULLET LOGISTICS INDIA PVT LTD -BANAGLORE</v>
          </cell>
          <cell r="D862">
            <v>7024.76</v>
          </cell>
          <cell r="F862">
            <v>18647</v>
          </cell>
          <cell r="G862">
            <v>15663</v>
          </cell>
          <cell r="H862">
            <v>10008.76</v>
          </cell>
          <cell r="J862">
            <v>-10008.76</v>
          </cell>
          <cell r="K862">
            <v>-10008.76</v>
          </cell>
        </row>
        <row r="863">
          <cell r="C863" t="str">
            <v xml:space="preserve">            BUREAU VERITAS CONSUMER PRODUCTS SERVICES (INDIA) PVT LTD -BANAGLORE</v>
          </cell>
          <cell r="E863">
            <v>32365.119999999999</v>
          </cell>
          <cell r="F863">
            <v>104524.68</v>
          </cell>
          <cell r="G863">
            <v>109925.26</v>
          </cell>
          <cell r="I863">
            <v>37765.699999999997</v>
          </cell>
          <cell r="J863">
            <v>0</v>
          </cell>
          <cell r="K863">
            <v>37765.699999999997</v>
          </cell>
        </row>
        <row r="864">
          <cell r="C864" t="str">
            <v xml:space="preserve">            C T NAGARAJA                  -BANGALORE</v>
          </cell>
          <cell r="E864">
            <v>3741</v>
          </cell>
          <cell r="I864">
            <v>3741</v>
          </cell>
          <cell r="J864">
            <v>0</v>
          </cell>
          <cell r="K864">
            <v>3741</v>
          </cell>
        </row>
        <row r="865">
          <cell r="C865" t="str">
            <v xml:space="preserve">            CANARA CATERERS               -TUMKUR</v>
          </cell>
          <cell r="E865">
            <v>123354</v>
          </cell>
          <cell r="F865">
            <v>123354</v>
          </cell>
          <cell r="J865">
            <v>0</v>
          </cell>
          <cell r="K865">
            <v>0</v>
          </cell>
        </row>
        <row r="866">
          <cell r="C866" t="str">
            <v xml:space="preserve">            CEEPEE ELECTRONICS                                                                                  </v>
          </cell>
          <cell r="F866">
            <v>1593</v>
          </cell>
          <cell r="G866">
            <v>1593</v>
          </cell>
          <cell r="J866">
            <v>0</v>
          </cell>
          <cell r="K866">
            <v>0</v>
          </cell>
        </row>
        <row r="867">
          <cell r="C867" t="str">
            <v xml:space="preserve">            CHANDAN KUMAR DAS - EXPENSES                                                                        </v>
          </cell>
          <cell r="D867">
            <v>40000</v>
          </cell>
          <cell r="F867">
            <v>171409</v>
          </cell>
          <cell r="G867">
            <v>211409</v>
          </cell>
          <cell r="J867">
            <v>0</v>
          </cell>
          <cell r="K867">
            <v>0</v>
          </cell>
        </row>
        <row r="868">
          <cell r="C868" t="str">
            <v xml:space="preserve">            CHARISMA                      -BANAGLORE</v>
          </cell>
          <cell r="G868">
            <v>196000</v>
          </cell>
          <cell r="I868">
            <v>196000</v>
          </cell>
          <cell r="J868">
            <v>0</v>
          </cell>
          <cell r="K868">
            <v>196000</v>
          </cell>
        </row>
        <row r="869">
          <cell r="C869" t="str">
            <v xml:space="preserve">            CHETHAN TOURS AND TRAVELS     -TUMKUR</v>
          </cell>
          <cell r="F869">
            <v>394924</v>
          </cell>
          <cell r="G869">
            <v>471000</v>
          </cell>
          <cell r="I869">
            <v>76076</v>
          </cell>
          <cell r="J869">
            <v>0</v>
          </cell>
          <cell r="K869">
            <v>76076</v>
          </cell>
        </row>
        <row r="870">
          <cell r="C870" t="str">
            <v xml:space="preserve">            CITI BANK CREDIT CARD (ARC)  5546-3770-1361-6117 -BANGALORE</v>
          </cell>
          <cell r="F870">
            <v>60251</v>
          </cell>
          <cell r="G870">
            <v>60251</v>
          </cell>
          <cell r="J870">
            <v>0</v>
          </cell>
          <cell r="K870">
            <v>0</v>
          </cell>
        </row>
        <row r="871">
          <cell r="C871" t="str">
            <v xml:space="preserve">            CITI BANK CREDIT CARD (SDC) 4304636300737000 -BANGALORE</v>
          </cell>
          <cell r="F871">
            <v>3231775</v>
          </cell>
          <cell r="G871">
            <v>4034353</v>
          </cell>
          <cell r="I871">
            <v>802578</v>
          </cell>
          <cell r="J871">
            <v>0</v>
          </cell>
          <cell r="K871">
            <v>802578</v>
          </cell>
        </row>
        <row r="872">
          <cell r="C872" t="str">
            <v xml:space="preserve">            CLASSIC GARMENT PROCESSORS    -BANGLORE</v>
          </cell>
          <cell r="F872">
            <v>192112</v>
          </cell>
          <cell r="G872">
            <v>240859.9</v>
          </cell>
          <cell r="I872">
            <v>48747.9</v>
          </cell>
          <cell r="J872">
            <v>0</v>
          </cell>
          <cell r="K872">
            <v>48747.9</v>
          </cell>
        </row>
        <row r="873">
          <cell r="C873" t="str">
            <v xml:space="preserve">            COSMIC SOLUTIONS              -BANAGLORE</v>
          </cell>
          <cell r="E873">
            <v>56255</v>
          </cell>
          <cell r="F873">
            <v>45076</v>
          </cell>
          <cell r="G873">
            <v>70679.149999999994</v>
          </cell>
          <cell r="I873">
            <v>81858.149999999994</v>
          </cell>
          <cell r="J873">
            <v>0</v>
          </cell>
          <cell r="K873">
            <v>81858.149999999994</v>
          </cell>
        </row>
        <row r="874">
          <cell r="C874" t="str">
            <v xml:space="preserve">            COSMOPOLITAN INDUSTRIAL SECURITY &amp; DETECTIVE SERVICES PVT LTD -BANAGLORE</v>
          </cell>
          <cell r="E874">
            <v>520634</v>
          </cell>
          <cell r="F874">
            <v>969093</v>
          </cell>
          <cell r="G874">
            <v>886036</v>
          </cell>
          <cell r="I874">
            <v>437577</v>
          </cell>
          <cell r="J874">
            <v>0</v>
          </cell>
          <cell r="K874">
            <v>437577</v>
          </cell>
        </row>
        <row r="875">
          <cell r="C875" t="str">
            <v xml:space="preserve">            CRESTMANN EVENTS UNLTD        -BANAGLORE</v>
          </cell>
          <cell r="E875">
            <v>0.2</v>
          </cell>
          <cell r="F875">
            <v>0.2</v>
          </cell>
          <cell r="J875">
            <v>0</v>
          </cell>
          <cell r="K875">
            <v>0</v>
          </cell>
        </row>
        <row r="876">
          <cell r="C876" t="str">
            <v xml:space="preserve">            DELHIVERY PVT LTD (SHOPIFY)                                                                         </v>
          </cell>
          <cell r="D876">
            <v>22480.52</v>
          </cell>
          <cell r="G876">
            <v>1447.86</v>
          </cell>
          <cell r="H876">
            <v>21032.66</v>
          </cell>
          <cell r="J876">
            <v>-21032.66</v>
          </cell>
          <cell r="K876">
            <v>-21032.66</v>
          </cell>
        </row>
        <row r="877">
          <cell r="C877" t="str">
            <v xml:space="preserve">            DESIGN ARTS                   -BANAGLORE</v>
          </cell>
          <cell r="G877">
            <v>6300</v>
          </cell>
          <cell r="I877">
            <v>6300</v>
          </cell>
          <cell r="J877">
            <v>0</v>
          </cell>
          <cell r="K877">
            <v>6300</v>
          </cell>
        </row>
        <row r="878">
          <cell r="C878" t="str">
            <v xml:space="preserve">            DHARNIISS TRADERS             -TIRUPUR</v>
          </cell>
          <cell r="D878">
            <v>616</v>
          </cell>
          <cell r="F878">
            <v>700</v>
          </cell>
          <cell r="G878">
            <v>301</v>
          </cell>
          <cell r="H878">
            <v>1015</v>
          </cell>
          <cell r="J878">
            <v>-1015</v>
          </cell>
          <cell r="K878">
            <v>-1015</v>
          </cell>
        </row>
        <row r="879">
          <cell r="C879" t="str">
            <v xml:space="preserve">            DHL EXPRESS INDIA PVT LTD     -BANGALORE</v>
          </cell>
          <cell r="D879">
            <v>1</v>
          </cell>
          <cell r="F879">
            <v>11895</v>
          </cell>
          <cell r="G879">
            <v>9073</v>
          </cell>
          <cell r="H879">
            <v>2823</v>
          </cell>
          <cell r="J879">
            <v>-2823</v>
          </cell>
          <cell r="K879">
            <v>-2823</v>
          </cell>
        </row>
        <row r="880">
          <cell r="C880" t="str">
            <v xml:space="preserve">            DINESH KUMAR D.B - ASM -EXPENSES                                                                    </v>
          </cell>
          <cell r="D880">
            <v>20877</v>
          </cell>
          <cell r="F880">
            <v>98252</v>
          </cell>
          <cell r="G880">
            <v>117904</v>
          </cell>
          <cell r="H880">
            <v>1225</v>
          </cell>
          <cell r="J880">
            <v>-1225</v>
          </cell>
          <cell r="K880">
            <v>-1225</v>
          </cell>
        </row>
        <row r="881">
          <cell r="C881" t="str">
            <v xml:space="preserve">            DODDA BASAVESHWARA PARCEL CARRIERS -BELLARY</v>
          </cell>
          <cell r="E881">
            <v>8270</v>
          </cell>
          <cell r="I881">
            <v>8270</v>
          </cell>
          <cell r="J881">
            <v>0</v>
          </cell>
          <cell r="K881">
            <v>8270</v>
          </cell>
        </row>
        <row r="882">
          <cell r="C882" t="str">
            <v xml:space="preserve">            DR SAI PRASAD A.V             -TUMAKURU</v>
          </cell>
          <cell r="E882">
            <v>48000</v>
          </cell>
          <cell r="F882">
            <v>48000</v>
          </cell>
          <cell r="G882">
            <v>66800</v>
          </cell>
          <cell r="I882">
            <v>66800</v>
          </cell>
          <cell r="J882">
            <v>0</v>
          </cell>
          <cell r="K882">
            <v>66800</v>
          </cell>
        </row>
        <row r="883">
          <cell r="C883" t="str">
            <v xml:space="preserve">            DSV AIR &amp; SEA PVT LTD         -BANAGLORE</v>
          </cell>
          <cell r="F883">
            <v>4130</v>
          </cell>
          <cell r="G883">
            <v>4130</v>
          </cell>
          <cell r="J883">
            <v>0</v>
          </cell>
          <cell r="K883">
            <v>0</v>
          </cell>
        </row>
        <row r="884">
          <cell r="C884" t="str">
            <v xml:space="preserve">            DTDC ( GANESH ENTERPRISES)    -BANAGLORE</v>
          </cell>
          <cell r="E884">
            <v>6267.24</v>
          </cell>
          <cell r="F884">
            <v>76046</v>
          </cell>
          <cell r="G884">
            <v>75269.02</v>
          </cell>
          <cell r="I884">
            <v>5490.26</v>
          </cell>
          <cell r="J884">
            <v>0</v>
          </cell>
          <cell r="K884">
            <v>5490.26</v>
          </cell>
        </row>
        <row r="885">
          <cell r="C885" t="str">
            <v xml:space="preserve">            D-TECH MACHINERY              -BANAGLORE</v>
          </cell>
          <cell r="E885">
            <v>45303</v>
          </cell>
          <cell r="I885">
            <v>45303</v>
          </cell>
          <cell r="J885">
            <v>0</v>
          </cell>
          <cell r="K885">
            <v>45303</v>
          </cell>
        </row>
        <row r="886">
          <cell r="C886" t="str">
            <v xml:space="preserve">            ELPRO ENERGY DIMENSIONS PVT LTD -BANAGLORE</v>
          </cell>
          <cell r="E886">
            <v>32450</v>
          </cell>
          <cell r="I886">
            <v>32450</v>
          </cell>
          <cell r="J886">
            <v>0</v>
          </cell>
          <cell r="K886">
            <v>32450</v>
          </cell>
        </row>
        <row r="887">
          <cell r="C887" t="str">
            <v xml:space="preserve">            ESHWARI TEXTILES PROCESSING PVT LTD -BANGALORE</v>
          </cell>
          <cell r="F887">
            <v>1418</v>
          </cell>
          <cell r="G887">
            <v>1418</v>
          </cell>
          <cell r="J887">
            <v>0</v>
          </cell>
          <cell r="K887">
            <v>0</v>
          </cell>
        </row>
        <row r="888">
          <cell r="C888" t="str">
            <v xml:space="preserve">            EUROFINS ASSURANCE INDIA PVT LTD -BANAGLORE</v>
          </cell>
          <cell r="D888">
            <v>137356</v>
          </cell>
          <cell r="G888">
            <v>137356</v>
          </cell>
          <cell r="J888">
            <v>0</v>
          </cell>
          <cell r="K888">
            <v>0</v>
          </cell>
        </row>
        <row r="889">
          <cell r="C889" t="str">
            <v xml:space="preserve">            EVER LOGISTICS                -BANGALORE</v>
          </cell>
          <cell r="E889">
            <v>2285070</v>
          </cell>
          <cell r="F889">
            <v>2680712</v>
          </cell>
          <cell r="G889">
            <v>2173315</v>
          </cell>
          <cell r="I889">
            <v>1777673</v>
          </cell>
          <cell r="J889">
            <v>0</v>
          </cell>
          <cell r="K889">
            <v>1777673</v>
          </cell>
        </row>
        <row r="890">
          <cell r="C890" t="str">
            <v xml:space="preserve">            EVEREST TECHNOLOGY            -BANAGLORE</v>
          </cell>
          <cell r="F890">
            <v>20267.68</v>
          </cell>
          <cell r="G890">
            <v>20267.68</v>
          </cell>
          <cell r="J890">
            <v>0</v>
          </cell>
          <cell r="K890">
            <v>0</v>
          </cell>
        </row>
        <row r="891">
          <cell r="C891" t="str">
            <v xml:space="preserve">            FAST WHEELS                                                                                         </v>
          </cell>
          <cell r="D891">
            <v>11201</v>
          </cell>
          <cell r="F891">
            <v>81596.3</v>
          </cell>
          <cell r="G891">
            <v>54993.3</v>
          </cell>
          <cell r="H891">
            <v>37804</v>
          </cell>
          <cell r="J891">
            <v>-37804</v>
          </cell>
          <cell r="K891">
            <v>-37804</v>
          </cell>
        </row>
        <row r="892">
          <cell r="C892" t="str">
            <v xml:space="preserve">            FLYWING CARGO PVT LTD                                                                               </v>
          </cell>
          <cell r="E892">
            <v>12479.68</v>
          </cell>
          <cell r="F892">
            <v>44179</v>
          </cell>
          <cell r="G892">
            <v>43294.52</v>
          </cell>
          <cell r="I892">
            <v>11595.2</v>
          </cell>
          <cell r="J892">
            <v>0</v>
          </cell>
          <cell r="K892">
            <v>11595.2</v>
          </cell>
        </row>
        <row r="893">
          <cell r="C893" t="str">
            <v xml:space="preserve">            FULL AND FINAL SETTLEMENT PAYABLE -STAFF CORPORATE                                                  </v>
          </cell>
          <cell r="E893">
            <v>86550</v>
          </cell>
          <cell r="F893">
            <v>1038922</v>
          </cell>
          <cell r="G893">
            <v>2637899</v>
          </cell>
          <cell r="I893">
            <v>1685527</v>
          </cell>
          <cell r="J893">
            <v>0</v>
          </cell>
          <cell r="K893">
            <v>1685527</v>
          </cell>
        </row>
        <row r="894">
          <cell r="C894" t="str">
            <v xml:space="preserve">            FUTURE MARKET NETWORKS LTD    -SILIGURI</v>
          </cell>
          <cell r="E894">
            <v>95869.8</v>
          </cell>
          <cell r="F894">
            <v>636685</v>
          </cell>
          <cell r="G894">
            <v>682972.39</v>
          </cell>
          <cell r="I894">
            <v>142157.19</v>
          </cell>
          <cell r="J894">
            <v>0</v>
          </cell>
          <cell r="K894">
            <v>142157.19</v>
          </cell>
        </row>
        <row r="895">
          <cell r="C895" t="str">
            <v xml:space="preserve">            G  AMARNATH                   -BANGALORE</v>
          </cell>
          <cell r="E895">
            <v>19824</v>
          </cell>
          <cell r="F895">
            <v>19824</v>
          </cell>
          <cell r="G895">
            <v>23364</v>
          </cell>
          <cell r="I895">
            <v>23364</v>
          </cell>
          <cell r="J895">
            <v>0</v>
          </cell>
          <cell r="K895">
            <v>23364</v>
          </cell>
        </row>
        <row r="896">
          <cell r="C896" t="str">
            <v xml:space="preserve">            G ARUNAKSHI                   -BANGALORE</v>
          </cell>
          <cell r="D896">
            <v>418049</v>
          </cell>
          <cell r="F896">
            <v>4597883.2</v>
          </cell>
          <cell r="G896">
            <v>5881102.8799999999</v>
          </cell>
          <cell r="I896">
            <v>865170.68</v>
          </cell>
          <cell r="J896">
            <v>0</v>
          </cell>
          <cell r="K896">
            <v>865170.68</v>
          </cell>
        </row>
        <row r="897">
          <cell r="C897" t="str">
            <v xml:space="preserve">            G P SOLUTIONS                 -BANGALORE</v>
          </cell>
          <cell r="F897">
            <v>71458</v>
          </cell>
          <cell r="G897">
            <v>71458</v>
          </cell>
          <cell r="J897">
            <v>0</v>
          </cell>
          <cell r="K897">
            <v>0</v>
          </cell>
        </row>
        <row r="898">
          <cell r="C898" t="str">
            <v xml:space="preserve">            G.S SYSTEMS                   -BANGALORE</v>
          </cell>
          <cell r="E898">
            <v>4720.3999999999996</v>
          </cell>
          <cell r="F898">
            <v>13829.2</v>
          </cell>
          <cell r="G898">
            <v>11857.8</v>
          </cell>
          <cell r="I898">
            <v>2749</v>
          </cell>
          <cell r="J898">
            <v>0</v>
          </cell>
          <cell r="K898">
            <v>2749</v>
          </cell>
        </row>
        <row r="899">
          <cell r="C899" t="str">
            <v xml:space="preserve">            G.S.SRIDHAR AND ASSOCIATES    -BANGALORE</v>
          </cell>
          <cell r="E899">
            <v>86400</v>
          </cell>
          <cell r="F899">
            <v>9604</v>
          </cell>
          <cell r="I899">
            <v>76796</v>
          </cell>
          <cell r="J899">
            <v>0</v>
          </cell>
          <cell r="K899">
            <v>76796</v>
          </cell>
        </row>
        <row r="900">
          <cell r="C900" t="str">
            <v xml:space="preserve">            GANAPATI ELECTRIC CO.         -BANGALORE</v>
          </cell>
          <cell r="E900">
            <v>1239</v>
          </cell>
          <cell r="I900">
            <v>1239</v>
          </cell>
          <cell r="J900">
            <v>0</v>
          </cell>
          <cell r="K900">
            <v>1239</v>
          </cell>
        </row>
        <row r="901">
          <cell r="C901" t="str">
            <v xml:space="preserve">            GANESH HARDWARE &amp; STEEL       -BANAGLORE</v>
          </cell>
          <cell r="E901">
            <v>1147</v>
          </cell>
          <cell r="I901">
            <v>1147</v>
          </cell>
          <cell r="J901">
            <v>0</v>
          </cell>
          <cell r="K901">
            <v>1147</v>
          </cell>
        </row>
        <row r="902">
          <cell r="C902" t="str">
            <v xml:space="preserve">            GANGA FILLING CENTRE                                                                                </v>
          </cell>
          <cell r="E902">
            <v>370647.55</v>
          </cell>
          <cell r="F902">
            <v>1327095.54</v>
          </cell>
          <cell r="G902">
            <v>1253423.19</v>
          </cell>
          <cell r="I902">
            <v>296975.2</v>
          </cell>
          <cell r="J902">
            <v>0</v>
          </cell>
          <cell r="K902">
            <v>296975.2</v>
          </cell>
        </row>
        <row r="903">
          <cell r="C903" t="str">
            <v xml:space="preserve">            GANGADHAR TRADERS             -BANAGLORE</v>
          </cell>
          <cell r="E903">
            <v>3985</v>
          </cell>
          <cell r="F903">
            <v>19022</v>
          </cell>
          <cell r="G903">
            <v>34054.959999999999</v>
          </cell>
          <cell r="I903">
            <v>19017.96</v>
          </cell>
          <cell r="J903">
            <v>0</v>
          </cell>
          <cell r="K903">
            <v>19017.96</v>
          </cell>
        </row>
        <row r="904">
          <cell r="C904" t="str">
            <v xml:space="preserve">            GANGANARASAIAH ( CREATCE RENT)                                                                      </v>
          </cell>
          <cell r="E904">
            <v>9200</v>
          </cell>
          <cell r="F904">
            <v>64400</v>
          </cell>
          <cell r="G904">
            <v>74000</v>
          </cell>
          <cell r="I904">
            <v>18800</v>
          </cell>
          <cell r="J904">
            <v>0</v>
          </cell>
          <cell r="K904">
            <v>18800</v>
          </cell>
        </row>
        <row r="905">
          <cell r="C905" t="str">
            <v xml:space="preserve">            GANGOTHRI FIRE SERVICE        -BANAGLORE</v>
          </cell>
          <cell r="E905">
            <v>3100</v>
          </cell>
          <cell r="I905">
            <v>3100</v>
          </cell>
          <cell r="J905">
            <v>0</v>
          </cell>
          <cell r="K905">
            <v>3100</v>
          </cell>
        </row>
        <row r="906">
          <cell r="C906" t="str">
            <v xml:space="preserve">            GATI KINTETSU EXPRESS PVT LTD -19987001 -BANGALORE</v>
          </cell>
          <cell r="E906">
            <v>709305.8</v>
          </cell>
          <cell r="F906">
            <v>1821785</v>
          </cell>
          <cell r="G906">
            <v>2352506.3199999998</v>
          </cell>
          <cell r="I906">
            <v>1240027.1200000001</v>
          </cell>
          <cell r="J906">
            <v>0</v>
          </cell>
          <cell r="K906">
            <v>1240027.1200000001</v>
          </cell>
        </row>
        <row r="907">
          <cell r="C907" t="str">
            <v xml:space="preserve">            GAUGE INTERNATIONAL           -BANAGLORE</v>
          </cell>
          <cell r="F907">
            <v>5877.3</v>
          </cell>
          <cell r="G907">
            <v>5876.14</v>
          </cell>
          <cell r="H907">
            <v>1.1599999999999999</v>
          </cell>
          <cell r="J907">
            <v>-1.1599999999999999</v>
          </cell>
          <cell r="K907">
            <v>-1.1599999999999999</v>
          </cell>
        </row>
        <row r="908">
          <cell r="C908" t="str">
            <v xml:space="preserve">            GAUTAM PAUL                   -SILIGURI</v>
          </cell>
          <cell r="E908">
            <v>21600</v>
          </cell>
          <cell r="F908">
            <v>1224</v>
          </cell>
          <cell r="G908">
            <v>21600</v>
          </cell>
          <cell r="I908">
            <v>41976</v>
          </cell>
          <cell r="J908">
            <v>0</v>
          </cell>
          <cell r="K908">
            <v>41976</v>
          </cell>
        </row>
        <row r="909">
          <cell r="C909" t="str">
            <v xml:space="preserve">            GEM FURNISHINGS               -BANGALORE</v>
          </cell>
          <cell r="E909">
            <v>52</v>
          </cell>
          <cell r="F909">
            <v>52</v>
          </cell>
          <cell r="J909">
            <v>0</v>
          </cell>
          <cell r="K909">
            <v>0</v>
          </cell>
        </row>
        <row r="910">
          <cell r="C910" t="str">
            <v xml:space="preserve">            GEMINI DYEING &amp; PRINTING MILLS PVT LTD -BANGALORE</v>
          </cell>
          <cell r="F910">
            <v>26985</v>
          </cell>
          <cell r="G910">
            <v>26985</v>
          </cell>
          <cell r="J910">
            <v>0</v>
          </cell>
          <cell r="K910">
            <v>0</v>
          </cell>
        </row>
        <row r="911">
          <cell r="C911" t="str">
            <v xml:space="preserve">            GOLDEN POWER SOLUTIONS        -BANGALORE</v>
          </cell>
          <cell r="E911">
            <v>9440</v>
          </cell>
          <cell r="F911">
            <v>33040</v>
          </cell>
          <cell r="G911">
            <v>37760</v>
          </cell>
          <cell r="I911">
            <v>14160</v>
          </cell>
          <cell r="J911">
            <v>0</v>
          </cell>
          <cell r="K911">
            <v>14160</v>
          </cell>
        </row>
        <row r="912">
          <cell r="C912" t="str">
            <v xml:space="preserve">            GOLDEN SUNRISE CATERING       -TUMAKURU</v>
          </cell>
          <cell r="F912">
            <v>429214</v>
          </cell>
          <cell r="G912">
            <v>429214</v>
          </cell>
          <cell r="J912">
            <v>0</v>
          </cell>
          <cell r="K912">
            <v>0</v>
          </cell>
        </row>
        <row r="913">
          <cell r="C913" t="str">
            <v xml:space="preserve">            GVM GLOBAL FREIGHT PRIVATE LIMITED -BANAGLORE</v>
          </cell>
          <cell r="E913">
            <v>50682</v>
          </cell>
          <cell r="F913">
            <v>317623.05</v>
          </cell>
          <cell r="G913">
            <v>331025.05</v>
          </cell>
          <cell r="I913">
            <v>64084</v>
          </cell>
          <cell r="J913">
            <v>0</v>
          </cell>
          <cell r="K913">
            <v>64084</v>
          </cell>
        </row>
        <row r="914">
          <cell r="C914" t="str">
            <v xml:space="preserve">            H.B. MINERALS                 -TUMKUR</v>
          </cell>
          <cell r="E914">
            <v>95544</v>
          </cell>
          <cell r="F914">
            <v>82188</v>
          </cell>
          <cell r="G914">
            <v>93688</v>
          </cell>
          <cell r="I914">
            <v>107044</v>
          </cell>
          <cell r="J914">
            <v>0</v>
          </cell>
          <cell r="K914">
            <v>107044</v>
          </cell>
        </row>
        <row r="915">
          <cell r="C915" t="str">
            <v xml:space="preserve">            HARI AQUA RO SYSTEMS          -BANAGLORE</v>
          </cell>
          <cell r="E915">
            <v>5546</v>
          </cell>
          <cell r="F915">
            <v>16083.4</v>
          </cell>
          <cell r="G915">
            <v>10537.4</v>
          </cell>
          <cell r="J915">
            <v>0</v>
          </cell>
          <cell r="K915">
            <v>0</v>
          </cell>
        </row>
        <row r="916">
          <cell r="C916" t="str">
            <v xml:space="preserve">            HARI CHAND ANAND &amp; CO         -BANGALORE</v>
          </cell>
          <cell r="F916">
            <v>17472</v>
          </cell>
          <cell r="G916">
            <v>17472</v>
          </cell>
          <cell r="J916">
            <v>0</v>
          </cell>
          <cell r="K916">
            <v>0</v>
          </cell>
        </row>
        <row r="917">
          <cell r="C917" t="str">
            <v xml:space="preserve">            HASH TAG ADVERTISING                                                                                </v>
          </cell>
          <cell r="E917">
            <v>14100</v>
          </cell>
          <cell r="I917">
            <v>14100</v>
          </cell>
          <cell r="J917">
            <v>0</v>
          </cell>
          <cell r="K917">
            <v>14100</v>
          </cell>
        </row>
        <row r="918">
          <cell r="C918" t="str">
            <v xml:space="preserve">            HDFC CREDIT CARD-4854 9808 0820 3873-ADC -BANGALORE</v>
          </cell>
          <cell r="F918">
            <v>2642870</v>
          </cell>
          <cell r="G918">
            <v>2642870</v>
          </cell>
          <cell r="J918">
            <v>0</v>
          </cell>
          <cell r="K918">
            <v>0</v>
          </cell>
        </row>
        <row r="919">
          <cell r="C919" t="str">
            <v xml:space="preserve">            HDFC CREDIT CARD-4854 9808 0820 9888 - DNC -BANGALORE</v>
          </cell>
          <cell r="E919">
            <v>1459027</v>
          </cell>
          <cell r="F919">
            <v>2817190.4</v>
          </cell>
          <cell r="G919">
            <v>1358163.4</v>
          </cell>
          <cell r="J919">
            <v>0</v>
          </cell>
          <cell r="K919">
            <v>0</v>
          </cell>
        </row>
        <row r="920">
          <cell r="C920" t="str">
            <v xml:space="preserve">            HINDUSTAN ANALYTICAL &amp; TESTING LABORATORY                                                           </v>
          </cell>
          <cell r="F920">
            <v>1416</v>
          </cell>
          <cell r="G920">
            <v>1416</v>
          </cell>
          <cell r="J920">
            <v>0</v>
          </cell>
          <cell r="K920">
            <v>0</v>
          </cell>
        </row>
        <row r="921">
          <cell r="C921" t="str">
            <v xml:space="preserve">            IMMANUEL FIRE PROTECTION      -BANGALORE</v>
          </cell>
          <cell r="F921">
            <v>0.8</v>
          </cell>
          <cell r="G921">
            <v>27533.8</v>
          </cell>
          <cell r="I921">
            <v>27533</v>
          </cell>
          <cell r="J921">
            <v>0</v>
          </cell>
          <cell r="K921">
            <v>27533</v>
          </cell>
        </row>
        <row r="922">
          <cell r="C922" t="str">
            <v xml:space="preserve">            INCORP ADVISORY SERVICES PRIVATE LIMITED -BANGALORE</v>
          </cell>
          <cell r="E922">
            <v>261900</v>
          </cell>
          <cell r="F922">
            <v>94500</v>
          </cell>
          <cell r="G922">
            <v>43200</v>
          </cell>
          <cell r="I922">
            <v>210600</v>
          </cell>
          <cell r="J922">
            <v>0</v>
          </cell>
          <cell r="K922">
            <v>210600</v>
          </cell>
        </row>
        <row r="923">
          <cell r="C923" t="str">
            <v xml:space="preserve">            INDIA LABELS                                                                                        </v>
          </cell>
          <cell r="F923">
            <v>28025</v>
          </cell>
          <cell r="G923">
            <v>33630</v>
          </cell>
          <cell r="I923">
            <v>5605</v>
          </cell>
          <cell r="J923">
            <v>0</v>
          </cell>
          <cell r="K923">
            <v>5605</v>
          </cell>
        </row>
        <row r="924">
          <cell r="C924" t="str">
            <v xml:space="preserve">            INNOVATIVE SOLUTIONS          -MYSORE</v>
          </cell>
          <cell r="E924">
            <v>1</v>
          </cell>
          <cell r="F924">
            <v>1</v>
          </cell>
          <cell r="J924">
            <v>0</v>
          </cell>
          <cell r="K924">
            <v>0</v>
          </cell>
        </row>
        <row r="925">
          <cell r="C925" t="str">
            <v xml:space="preserve">            INTERGLOBE AVIATION LIMITED-DELHI -DELHI</v>
          </cell>
          <cell r="G925">
            <v>7012</v>
          </cell>
          <cell r="I925">
            <v>7012</v>
          </cell>
          <cell r="J925">
            <v>0</v>
          </cell>
          <cell r="K925">
            <v>7012</v>
          </cell>
        </row>
        <row r="926">
          <cell r="C926" t="str">
            <v xml:space="preserve">            INTERGLOBE AVIATION LIMITED-KA -BANAGLORE</v>
          </cell>
          <cell r="G926">
            <v>50084</v>
          </cell>
          <cell r="I926">
            <v>50084</v>
          </cell>
          <cell r="J926">
            <v>0</v>
          </cell>
          <cell r="K926">
            <v>50084</v>
          </cell>
        </row>
        <row r="927">
          <cell r="C927" t="str">
            <v xml:space="preserve">            INTERGLOBE AVIATION LIMITED-MH -MUMBAI</v>
          </cell>
          <cell r="G927">
            <v>6685</v>
          </cell>
          <cell r="I927">
            <v>6685</v>
          </cell>
          <cell r="J927">
            <v>0</v>
          </cell>
          <cell r="K927">
            <v>6685</v>
          </cell>
        </row>
        <row r="928">
          <cell r="C928" t="str">
            <v xml:space="preserve">            INTERGLOBE AVIATION LIMITED-WB -KOLKATTA</v>
          </cell>
          <cell r="G928">
            <v>1499</v>
          </cell>
          <cell r="I928">
            <v>1499</v>
          </cell>
          <cell r="J928">
            <v>0</v>
          </cell>
          <cell r="K928">
            <v>1499</v>
          </cell>
        </row>
        <row r="929">
          <cell r="C929" t="str">
            <v xml:space="preserve">            INTERTEK INDIA PVT LTD        -BANGALORE</v>
          </cell>
          <cell r="E929">
            <v>53291.71</v>
          </cell>
          <cell r="F929">
            <v>287675.33</v>
          </cell>
          <cell r="G929">
            <v>267025.62</v>
          </cell>
          <cell r="I929">
            <v>32642</v>
          </cell>
          <cell r="J929">
            <v>0</v>
          </cell>
          <cell r="K929">
            <v>32642</v>
          </cell>
        </row>
        <row r="930">
          <cell r="C930" t="str">
            <v xml:space="preserve">            JAI MARUTHI REFILLING SERVICE -BANGALORE</v>
          </cell>
          <cell r="E930">
            <v>7847</v>
          </cell>
          <cell r="F930">
            <v>19824</v>
          </cell>
          <cell r="G930">
            <v>17877</v>
          </cell>
          <cell r="I930">
            <v>5900</v>
          </cell>
          <cell r="J930">
            <v>0</v>
          </cell>
          <cell r="K930">
            <v>5900</v>
          </cell>
        </row>
        <row r="931">
          <cell r="C931" t="str">
            <v xml:space="preserve">            JALARAM ENTERPRISES           -BANAGLORE</v>
          </cell>
          <cell r="E931">
            <v>1.02</v>
          </cell>
          <cell r="F931">
            <v>1.02</v>
          </cell>
          <cell r="J931">
            <v>0</v>
          </cell>
          <cell r="K931">
            <v>0</v>
          </cell>
        </row>
        <row r="932">
          <cell r="C932" t="str">
            <v xml:space="preserve">            JALLAN EMBROIDERY             -BANGALORE RURAL</v>
          </cell>
          <cell r="G932">
            <v>60642.5</v>
          </cell>
          <cell r="I932">
            <v>60642.5</v>
          </cell>
          <cell r="J932">
            <v>0</v>
          </cell>
          <cell r="K932">
            <v>60642.5</v>
          </cell>
        </row>
        <row r="933">
          <cell r="C933" t="str">
            <v xml:space="preserve">            JEEVAN YADAV (EXPENSES) NEW                                                                         </v>
          </cell>
          <cell r="E933">
            <v>48207</v>
          </cell>
          <cell r="F933">
            <v>48207</v>
          </cell>
          <cell r="J933">
            <v>0</v>
          </cell>
          <cell r="K933">
            <v>0</v>
          </cell>
        </row>
        <row r="934">
          <cell r="C934" t="str">
            <v xml:space="preserve">            JITHENDRANATH PAI             -BANAGLORE</v>
          </cell>
          <cell r="E934">
            <v>13216</v>
          </cell>
          <cell r="I934">
            <v>13216</v>
          </cell>
          <cell r="J934">
            <v>0</v>
          </cell>
          <cell r="K934">
            <v>13216</v>
          </cell>
        </row>
        <row r="935">
          <cell r="C935" t="str">
            <v xml:space="preserve">            JYOTHI EMBROIDERY             -BANAGLORE</v>
          </cell>
          <cell r="E935">
            <v>4797</v>
          </cell>
          <cell r="F935">
            <v>4797</v>
          </cell>
          <cell r="G935">
            <v>7474</v>
          </cell>
          <cell r="I935">
            <v>7474</v>
          </cell>
          <cell r="J935">
            <v>0</v>
          </cell>
          <cell r="K935">
            <v>7474</v>
          </cell>
        </row>
        <row r="936">
          <cell r="C936" t="str">
            <v xml:space="preserve">            K SURYAPRAKASH                -BANAGLORE</v>
          </cell>
          <cell r="D936">
            <v>15000</v>
          </cell>
          <cell r="F936">
            <v>13500</v>
          </cell>
          <cell r="G936">
            <v>13500</v>
          </cell>
          <cell r="H936">
            <v>15000</v>
          </cell>
          <cell r="J936">
            <v>-15000</v>
          </cell>
          <cell r="K936">
            <v>-15000</v>
          </cell>
        </row>
        <row r="937">
          <cell r="C937" t="str">
            <v xml:space="preserve">            K V S FASHIONS                -BANAGLORE</v>
          </cell>
          <cell r="E937">
            <v>0.64</v>
          </cell>
          <cell r="F937">
            <v>0.64</v>
          </cell>
          <cell r="J937">
            <v>0</v>
          </cell>
          <cell r="K937">
            <v>0</v>
          </cell>
        </row>
        <row r="938">
          <cell r="C938" t="str">
            <v xml:space="preserve">            KAY YES ENTERPRISES           -BANGALORE</v>
          </cell>
          <cell r="E938">
            <v>219348.28</v>
          </cell>
          <cell r="F938">
            <v>241302</v>
          </cell>
          <cell r="G938">
            <v>312684</v>
          </cell>
          <cell r="I938">
            <v>290730.28000000003</v>
          </cell>
          <cell r="J938">
            <v>0</v>
          </cell>
          <cell r="K938">
            <v>290730.28000000003</v>
          </cell>
        </row>
        <row r="939">
          <cell r="C939" t="str">
            <v xml:space="preserve">            KHANDELWAL JAIN AND  ASSOCIATES -PUNE</v>
          </cell>
          <cell r="E939">
            <v>545000</v>
          </cell>
          <cell r="I939">
            <v>545000</v>
          </cell>
          <cell r="J939">
            <v>0</v>
          </cell>
          <cell r="K939">
            <v>545000</v>
          </cell>
        </row>
        <row r="940">
          <cell r="C940" t="str">
            <v xml:space="preserve">            KLUB MARKETING                -BANAGLORE</v>
          </cell>
          <cell r="D940">
            <v>23600</v>
          </cell>
          <cell r="H940">
            <v>23600</v>
          </cell>
          <cell r="J940">
            <v>-23600</v>
          </cell>
          <cell r="K940">
            <v>-23600</v>
          </cell>
        </row>
        <row r="941">
          <cell r="C941" t="str">
            <v xml:space="preserve">            KRAFT STUDIO                  -BANAGLORE</v>
          </cell>
          <cell r="E941">
            <v>324000</v>
          </cell>
          <cell r="F941">
            <v>81000</v>
          </cell>
          <cell r="I941">
            <v>243000</v>
          </cell>
          <cell r="J941">
            <v>0</v>
          </cell>
          <cell r="K941">
            <v>243000</v>
          </cell>
        </row>
        <row r="942">
          <cell r="C942" t="str">
            <v xml:space="preserve">            KRISHNA DYEING                -BANAGLORE</v>
          </cell>
          <cell r="E942">
            <v>22995.23</v>
          </cell>
          <cell r="F942">
            <v>44799.23</v>
          </cell>
          <cell r="G942">
            <v>33494</v>
          </cell>
          <cell r="I942">
            <v>11690</v>
          </cell>
          <cell r="J942">
            <v>0</v>
          </cell>
          <cell r="K942">
            <v>11690</v>
          </cell>
        </row>
        <row r="943">
          <cell r="C943" t="str">
            <v xml:space="preserve">            KS SELECTIONS PVT LTD ( ROADSHOW EXPENSES) -DELHI</v>
          </cell>
          <cell r="E943">
            <v>650000</v>
          </cell>
          <cell r="F943">
            <v>650000</v>
          </cell>
          <cell r="J943">
            <v>0</v>
          </cell>
          <cell r="K943">
            <v>0</v>
          </cell>
        </row>
        <row r="944">
          <cell r="C944" t="str">
            <v xml:space="preserve">            KUSHI SPORTS WEAR             -BANGALORE</v>
          </cell>
          <cell r="E944">
            <v>139131.76</v>
          </cell>
          <cell r="F944">
            <v>171986.76</v>
          </cell>
          <cell r="G944">
            <v>32855</v>
          </cell>
          <cell r="J944">
            <v>0</v>
          </cell>
          <cell r="K944">
            <v>0</v>
          </cell>
        </row>
        <row r="945">
          <cell r="C945" t="str">
            <v xml:space="preserve">            LAKHWARA ENTERPRISES          -NEW DELHI</v>
          </cell>
          <cell r="D945">
            <v>2075</v>
          </cell>
          <cell r="H945">
            <v>2075</v>
          </cell>
          <cell r="J945">
            <v>-2075</v>
          </cell>
          <cell r="K945">
            <v>-2075</v>
          </cell>
        </row>
        <row r="946">
          <cell r="C946" t="str">
            <v xml:space="preserve">            LAXMI PLASTOPACK INDIA PVT LTD -BANAGLORE</v>
          </cell>
          <cell r="D946">
            <v>4874.8</v>
          </cell>
          <cell r="F946">
            <v>3372</v>
          </cell>
          <cell r="G946">
            <v>6888.84</v>
          </cell>
          <cell r="H946">
            <v>1357.96</v>
          </cell>
          <cell r="J946">
            <v>-1357.96</v>
          </cell>
          <cell r="K946">
            <v>-1357.96</v>
          </cell>
        </row>
        <row r="947">
          <cell r="C947" t="str">
            <v xml:space="preserve">            LEI REGISTER INDIA PRIVATE LIMITED -SILIGURI</v>
          </cell>
          <cell r="G947">
            <v>4989</v>
          </cell>
          <cell r="I947">
            <v>4989</v>
          </cell>
          <cell r="J947">
            <v>0</v>
          </cell>
          <cell r="K947">
            <v>4989</v>
          </cell>
        </row>
        <row r="948">
          <cell r="C948" t="str">
            <v xml:space="preserve">            LEVEL 10 CREATION             -BANAGLORE</v>
          </cell>
          <cell r="E948">
            <v>0.5</v>
          </cell>
          <cell r="F948">
            <v>0.5</v>
          </cell>
          <cell r="J948">
            <v>0</v>
          </cell>
          <cell r="K948">
            <v>0</v>
          </cell>
        </row>
        <row r="949">
          <cell r="C949" t="str">
            <v xml:space="preserve">            LIGHT SOURCE                  -BANAGLORE</v>
          </cell>
          <cell r="E949">
            <v>4113</v>
          </cell>
          <cell r="F949">
            <v>24898</v>
          </cell>
          <cell r="G949">
            <v>13688</v>
          </cell>
          <cell r="H949">
            <v>7097</v>
          </cell>
          <cell r="J949">
            <v>-7097</v>
          </cell>
          <cell r="K949">
            <v>-7097</v>
          </cell>
        </row>
        <row r="950">
          <cell r="C950" t="str">
            <v xml:space="preserve">            LOGIC ERP SOLUTIONS PVT LTD   -MOHALI</v>
          </cell>
          <cell r="D950">
            <v>13611</v>
          </cell>
          <cell r="F950">
            <v>383819</v>
          </cell>
          <cell r="G950">
            <v>383316.78</v>
          </cell>
          <cell r="H950">
            <v>14113.22</v>
          </cell>
          <cell r="J950">
            <v>-14113.22</v>
          </cell>
          <cell r="K950">
            <v>-14113.22</v>
          </cell>
        </row>
        <row r="951">
          <cell r="C951" t="str">
            <v xml:space="preserve">            MAHALAXMI BUTTON &amp; THREADS CO                                                                       </v>
          </cell>
          <cell r="F951">
            <v>2006</v>
          </cell>
          <cell r="G951">
            <v>2006</v>
          </cell>
          <cell r="J951">
            <v>0</v>
          </cell>
          <cell r="K951">
            <v>0</v>
          </cell>
        </row>
        <row r="952">
          <cell r="C952" t="str">
            <v xml:space="preserve">            MAKE MY TRIPS                                                                                       </v>
          </cell>
          <cell r="D952">
            <v>0</v>
          </cell>
          <cell r="F952">
            <v>397961</v>
          </cell>
          <cell r="G952">
            <v>401352</v>
          </cell>
          <cell r="I952">
            <v>3391</v>
          </cell>
          <cell r="J952">
            <v>0</v>
          </cell>
          <cell r="K952">
            <v>3391</v>
          </cell>
        </row>
        <row r="953">
          <cell r="C953" t="str">
            <v xml:space="preserve">            MANJUNATHA FUEL STATION       -BANAGLORE</v>
          </cell>
          <cell r="E953">
            <v>45894.5</v>
          </cell>
          <cell r="F953">
            <v>491379.35</v>
          </cell>
          <cell r="G953">
            <v>445484.85</v>
          </cell>
          <cell r="J953">
            <v>0</v>
          </cell>
          <cell r="K953">
            <v>0</v>
          </cell>
        </row>
        <row r="954">
          <cell r="C954" t="str">
            <v xml:space="preserve">            MARKS TRANS PRIVATE LIMITED   -CHENNAI</v>
          </cell>
          <cell r="E954">
            <v>203770</v>
          </cell>
          <cell r="F954">
            <v>50000</v>
          </cell>
          <cell r="G954">
            <v>31360</v>
          </cell>
          <cell r="I954">
            <v>185130</v>
          </cell>
          <cell r="J954">
            <v>0</v>
          </cell>
          <cell r="K954">
            <v>185130</v>
          </cell>
        </row>
        <row r="955">
          <cell r="C955" t="str">
            <v xml:space="preserve">            MARUTHI CABLE NETWORK                                                                               </v>
          </cell>
          <cell r="E955">
            <v>1650</v>
          </cell>
          <cell r="F955">
            <v>14850</v>
          </cell>
          <cell r="G955">
            <v>13200</v>
          </cell>
          <cell r="J955">
            <v>0</v>
          </cell>
          <cell r="K955">
            <v>0</v>
          </cell>
        </row>
        <row r="956">
          <cell r="C956" t="str">
            <v xml:space="preserve">            MARUTHI ELETRIC UDHYOG        -BANAGLORE</v>
          </cell>
          <cell r="D956">
            <v>23600</v>
          </cell>
          <cell r="F956">
            <v>23600</v>
          </cell>
          <cell r="G956">
            <v>47200</v>
          </cell>
          <cell r="J956">
            <v>0</v>
          </cell>
          <cell r="K956">
            <v>0</v>
          </cell>
        </row>
        <row r="957">
          <cell r="C957" t="str">
            <v xml:space="preserve">            MARUTHI MARKETING             -BANAGLORE</v>
          </cell>
          <cell r="E957">
            <v>7450</v>
          </cell>
          <cell r="F957">
            <v>18750</v>
          </cell>
          <cell r="G957">
            <v>13450</v>
          </cell>
          <cell r="I957">
            <v>2150</v>
          </cell>
          <cell r="J957">
            <v>0</v>
          </cell>
          <cell r="K957">
            <v>2150</v>
          </cell>
        </row>
        <row r="958">
          <cell r="C958" t="str">
            <v xml:space="preserve">            MASTER ENTERPRISES            -BANAGLORE</v>
          </cell>
          <cell r="E958">
            <v>10620</v>
          </cell>
          <cell r="I958">
            <v>10620</v>
          </cell>
          <cell r="J958">
            <v>0</v>
          </cell>
          <cell r="K958">
            <v>10620</v>
          </cell>
        </row>
        <row r="959">
          <cell r="C959" t="str">
            <v xml:space="preserve">            MATAJI HARDWARES &amp; ELECTRICALS -BANGALORE</v>
          </cell>
          <cell r="E959">
            <v>3668</v>
          </cell>
          <cell r="F959">
            <v>13912</v>
          </cell>
          <cell r="G959">
            <v>10244</v>
          </cell>
          <cell r="J959">
            <v>0</v>
          </cell>
          <cell r="K959">
            <v>0</v>
          </cell>
        </row>
        <row r="960">
          <cell r="C960" t="str">
            <v xml:space="preserve">            MATHA TOURS AND TRAVELS       -TUMKUR</v>
          </cell>
          <cell r="F960">
            <v>75600</v>
          </cell>
          <cell r="G960">
            <v>75600</v>
          </cell>
          <cell r="J960">
            <v>0</v>
          </cell>
          <cell r="K960">
            <v>0</v>
          </cell>
        </row>
        <row r="961">
          <cell r="C961" t="str">
            <v xml:space="preserve">            MATHRUSHREE ARTS              -BANGALORE</v>
          </cell>
          <cell r="F961">
            <v>6000</v>
          </cell>
          <cell r="G961">
            <v>4400</v>
          </cell>
          <cell r="H961">
            <v>1600</v>
          </cell>
          <cell r="J961">
            <v>-1600</v>
          </cell>
          <cell r="K961">
            <v>-1600</v>
          </cell>
        </row>
        <row r="962">
          <cell r="C962" t="str">
            <v xml:space="preserve">            METAL SHAPERS                 -BANGALORE</v>
          </cell>
          <cell r="E962">
            <v>10000</v>
          </cell>
          <cell r="I962">
            <v>10000</v>
          </cell>
          <cell r="J962">
            <v>0</v>
          </cell>
          <cell r="K962">
            <v>10000</v>
          </cell>
        </row>
        <row r="963">
          <cell r="C963" t="str">
            <v xml:space="preserve">            METRO  CASH &amp; CARRY INDIA PVT LTD -BANGALORE</v>
          </cell>
          <cell r="E963">
            <v>6386</v>
          </cell>
          <cell r="I963">
            <v>6386</v>
          </cell>
          <cell r="J963">
            <v>0</v>
          </cell>
          <cell r="K963">
            <v>6386</v>
          </cell>
        </row>
        <row r="964">
          <cell r="C964" t="str">
            <v xml:space="preserve">            MODERN TESTING SERVICES (INDIA) PRIVATE LTD -BANGALORE</v>
          </cell>
          <cell r="D964">
            <v>1774</v>
          </cell>
          <cell r="H964">
            <v>1774</v>
          </cell>
          <cell r="J964">
            <v>-1774</v>
          </cell>
          <cell r="K964">
            <v>-1774</v>
          </cell>
        </row>
        <row r="965">
          <cell r="C965" t="str">
            <v xml:space="preserve">            MOHAMMED MAQSOOD              -BANAGLORE</v>
          </cell>
          <cell r="E965">
            <v>1715109</v>
          </cell>
          <cell r="F965">
            <v>623676</v>
          </cell>
          <cell r="G965">
            <v>1314195</v>
          </cell>
          <cell r="I965">
            <v>2405628</v>
          </cell>
          <cell r="J965">
            <v>0</v>
          </cell>
          <cell r="K965">
            <v>2405628</v>
          </cell>
        </row>
        <row r="966">
          <cell r="C966" t="str">
            <v xml:space="preserve">            MOHAMMED MASOOD               -BANAGLORE</v>
          </cell>
          <cell r="E966">
            <v>1715109</v>
          </cell>
          <cell r="F966">
            <v>623676</v>
          </cell>
          <cell r="G966">
            <v>1314195</v>
          </cell>
          <cell r="I966">
            <v>2405628</v>
          </cell>
          <cell r="J966">
            <v>0</v>
          </cell>
          <cell r="K966">
            <v>2405628</v>
          </cell>
        </row>
        <row r="967">
          <cell r="C967" t="str">
            <v xml:space="preserve">            MOTHERLAND GARMENTS (PVT) LTD (CREDITOR AC) -BANAGLORE</v>
          </cell>
          <cell r="E967">
            <v>202498</v>
          </cell>
          <cell r="I967">
            <v>202498</v>
          </cell>
          <cell r="J967">
            <v>0</v>
          </cell>
          <cell r="K967">
            <v>202498</v>
          </cell>
        </row>
        <row r="968">
          <cell r="C968" t="str">
            <v xml:space="preserve">            MRL LOGISTICS                 -CHENNAI</v>
          </cell>
          <cell r="F968">
            <v>2610</v>
          </cell>
          <cell r="H968">
            <v>2610</v>
          </cell>
          <cell r="J968">
            <v>-2610</v>
          </cell>
          <cell r="K968">
            <v>-2610</v>
          </cell>
        </row>
        <row r="969">
          <cell r="C969" t="str">
            <v xml:space="preserve">            MSEDL                         -PUNE</v>
          </cell>
          <cell r="D969">
            <v>2000</v>
          </cell>
          <cell r="H969">
            <v>2000</v>
          </cell>
          <cell r="J969">
            <v>-2000</v>
          </cell>
          <cell r="K969">
            <v>-2000</v>
          </cell>
        </row>
        <row r="970">
          <cell r="C970" t="str">
            <v xml:space="preserve">            NANDI APPARELS TECHNICS       -BANAGLORE</v>
          </cell>
          <cell r="F970">
            <v>25252</v>
          </cell>
          <cell r="H970">
            <v>25252</v>
          </cell>
          <cell r="J970">
            <v>-25252</v>
          </cell>
          <cell r="K970">
            <v>-25252</v>
          </cell>
        </row>
        <row r="971">
          <cell r="C971" t="str">
            <v xml:space="preserve">            NANDI FAB TECH                -BANAGLORE</v>
          </cell>
          <cell r="E971">
            <v>28261</v>
          </cell>
          <cell r="F971">
            <v>182777</v>
          </cell>
          <cell r="G971">
            <v>80058</v>
          </cell>
          <cell r="H971">
            <v>74458</v>
          </cell>
          <cell r="J971">
            <v>-74458</v>
          </cell>
          <cell r="K971">
            <v>-74458</v>
          </cell>
        </row>
        <row r="972">
          <cell r="C972" t="str">
            <v xml:space="preserve">            NATIONAL AVIATION COMPANY                                                                           </v>
          </cell>
          <cell r="E972">
            <v>22462</v>
          </cell>
          <cell r="I972">
            <v>22462</v>
          </cell>
          <cell r="J972">
            <v>0</v>
          </cell>
          <cell r="K972">
            <v>22462</v>
          </cell>
        </row>
        <row r="973">
          <cell r="C973" t="str">
            <v xml:space="preserve">            NAVNIRMAN  MEDIA PUBLICITY    -PACHAKULA</v>
          </cell>
          <cell r="E973">
            <v>100000.07</v>
          </cell>
          <cell r="I973">
            <v>100000.07</v>
          </cell>
          <cell r="J973">
            <v>0</v>
          </cell>
          <cell r="K973">
            <v>100000.07</v>
          </cell>
        </row>
        <row r="974">
          <cell r="C974" t="str">
            <v xml:space="preserve">            NEXSSYS                                                                                             </v>
          </cell>
          <cell r="E974">
            <v>84100</v>
          </cell>
          <cell r="I974">
            <v>84100</v>
          </cell>
          <cell r="J974">
            <v>0</v>
          </cell>
          <cell r="K974">
            <v>84100</v>
          </cell>
        </row>
        <row r="975">
          <cell r="C975" t="str">
            <v xml:space="preserve">            NEXUSONE EXPRESS PVT LTD      -BANGALORE</v>
          </cell>
          <cell r="E975">
            <v>4112</v>
          </cell>
          <cell r="F975">
            <v>61276.9</v>
          </cell>
          <cell r="G975">
            <v>60321.4</v>
          </cell>
          <cell r="I975">
            <v>3156.5</v>
          </cell>
          <cell r="J975">
            <v>0</v>
          </cell>
          <cell r="K975">
            <v>3156.5</v>
          </cell>
        </row>
        <row r="976">
          <cell r="C976" t="str">
            <v xml:space="preserve">            NISHI ARTS                                                                                          </v>
          </cell>
          <cell r="G976">
            <v>81986.899999999994</v>
          </cell>
          <cell r="I976">
            <v>81986.899999999994</v>
          </cell>
          <cell r="J976">
            <v>0</v>
          </cell>
          <cell r="K976">
            <v>81986.899999999994</v>
          </cell>
        </row>
        <row r="977">
          <cell r="C977" t="str">
            <v xml:space="preserve">            OLYMPIC SPORTING CO- CREDITORS -BANGLORE</v>
          </cell>
          <cell r="E977">
            <v>27140</v>
          </cell>
          <cell r="F977">
            <v>27140</v>
          </cell>
          <cell r="J977">
            <v>0</v>
          </cell>
          <cell r="K977">
            <v>0</v>
          </cell>
        </row>
        <row r="978">
          <cell r="C978" t="str">
            <v xml:space="preserve">            OM SHAKTHI ENTERPRISES        -BANAGLORE</v>
          </cell>
          <cell r="E978">
            <v>6280</v>
          </cell>
          <cell r="I978">
            <v>6280</v>
          </cell>
          <cell r="J978">
            <v>0</v>
          </cell>
          <cell r="K978">
            <v>6280</v>
          </cell>
        </row>
        <row r="979">
          <cell r="C979" t="str">
            <v xml:space="preserve">            OMNAMAHSHIVAYA TRAVELS        -TUMKUR</v>
          </cell>
          <cell r="F979">
            <v>24000</v>
          </cell>
          <cell r="G979">
            <v>24000</v>
          </cell>
          <cell r="J979">
            <v>0</v>
          </cell>
          <cell r="K979">
            <v>0</v>
          </cell>
        </row>
        <row r="980">
          <cell r="C980" t="str">
            <v xml:space="preserve">            OSPREY SECURITY SOLUTIONS     -BANAGLORE</v>
          </cell>
          <cell r="E980">
            <v>488575.83</v>
          </cell>
          <cell r="F980">
            <v>915067</v>
          </cell>
          <cell r="G980">
            <v>792247</v>
          </cell>
          <cell r="I980">
            <v>365755.83</v>
          </cell>
          <cell r="J980">
            <v>0</v>
          </cell>
          <cell r="K980">
            <v>365755.83</v>
          </cell>
        </row>
        <row r="981">
          <cell r="C981" t="str">
            <v xml:space="preserve">            P SQUARE TECHNOLOGIES         -BANAGLORE</v>
          </cell>
          <cell r="G981">
            <v>3200</v>
          </cell>
          <cell r="I981">
            <v>3200</v>
          </cell>
          <cell r="J981">
            <v>0</v>
          </cell>
          <cell r="K981">
            <v>3200</v>
          </cell>
        </row>
        <row r="982">
          <cell r="C982" t="str">
            <v xml:space="preserve">            PAP PEST CONTROL SERVICE      -BANGALORE</v>
          </cell>
          <cell r="F982">
            <v>8968</v>
          </cell>
          <cell r="G982">
            <v>22420</v>
          </cell>
          <cell r="I982">
            <v>13452</v>
          </cell>
          <cell r="J982">
            <v>0</v>
          </cell>
          <cell r="K982">
            <v>13452</v>
          </cell>
        </row>
        <row r="983">
          <cell r="C983" t="str">
            <v xml:space="preserve">            PAVAN COMPUTECH               -BANAGLORE</v>
          </cell>
          <cell r="E983">
            <v>0.9</v>
          </cell>
          <cell r="F983">
            <v>0.9</v>
          </cell>
          <cell r="J983">
            <v>0</v>
          </cell>
          <cell r="K983">
            <v>0</v>
          </cell>
        </row>
        <row r="984">
          <cell r="C984" t="str">
            <v xml:space="preserve">            PHONOGRAPHIC PERFORMANCE LTD  -PUNE</v>
          </cell>
          <cell r="D984">
            <v>3717</v>
          </cell>
          <cell r="H984">
            <v>3717</v>
          </cell>
          <cell r="J984">
            <v>-3717</v>
          </cell>
          <cell r="K984">
            <v>-3717</v>
          </cell>
        </row>
        <row r="985">
          <cell r="C985" t="str">
            <v xml:space="preserve">            PORTER (SMARTSHIFT LOGISTICS) -BANAGLORE</v>
          </cell>
          <cell r="D985">
            <v>20000</v>
          </cell>
          <cell r="F985">
            <v>107562.1</v>
          </cell>
          <cell r="G985">
            <v>123939</v>
          </cell>
          <cell r="H985">
            <v>3623.1</v>
          </cell>
          <cell r="J985">
            <v>-3623.1</v>
          </cell>
          <cell r="K985">
            <v>-3623.1</v>
          </cell>
        </row>
        <row r="986">
          <cell r="C986" t="str">
            <v xml:space="preserve">            PRERANA MOTORS (P) LTD        -BANGALORE</v>
          </cell>
          <cell r="F986">
            <v>10616</v>
          </cell>
          <cell r="G986">
            <v>10615.93</v>
          </cell>
          <cell r="H986">
            <v>7.0000000000000007E-2</v>
          </cell>
          <cell r="J986">
            <v>-7.0000000000000007E-2</v>
          </cell>
          <cell r="K986">
            <v>-7.0000000000000007E-2</v>
          </cell>
        </row>
        <row r="987">
          <cell r="C987" t="str">
            <v xml:space="preserve">            PRISM INTERNATIONAL           -BANAGLORE</v>
          </cell>
          <cell r="E987">
            <v>40000</v>
          </cell>
          <cell r="I987">
            <v>40000</v>
          </cell>
          <cell r="J987">
            <v>0</v>
          </cell>
          <cell r="K987">
            <v>40000</v>
          </cell>
        </row>
        <row r="988">
          <cell r="C988" t="str">
            <v xml:space="preserve">            PUSHPENDER - EXPENSES                                                                               </v>
          </cell>
          <cell r="E988">
            <v>7590</v>
          </cell>
          <cell r="F988">
            <v>297279</v>
          </cell>
          <cell r="G988">
            <v>280263</v>
          </cell>
          <cell r="H988">
            <v>9426</v>
          </cell>
          <cell r="J988">
            <v>-9426</v>
          </cell>
          <cell r="K988">
            <v>-9426</v>
          </cell>
        </row>
        <row r="989">
          <cell r="C989" t="str">
            <v xml:space="preserve">            QUALITY HYDRAULIC SOLUTIONS                                                                         </v>
          </cell>
          <cell r="G989">
            <v>862</v>
          </cell>
          <cell r="I989">
            <v>862</v>
          </cell>
          <cell r="J989">
            <v>0</v>
          </cell>
          <cell r="K989">
            <v>862</v>
          </cell>
        </row>
        <row r="990">
          <cell r="C990" t="str">
            <v xml:space="preserve">            QUICK TECH                    -BANAGLORE</v>
          </cell>
          <cell r="E990">
            <v>3900</v>
          </cell>
          <cell r="I990">
            <v>3900</v>
          </cell>
          <cell r="J990">
            <v>0</v>
          </cell>
          <cell r="K990">
            <v>3900</v>
          </cell>
        </row>
        <row r="991">
          <cell r="C991" t="str">
            <v xml:space="preserve">            R J CREATION VISUAL           -LUCKNOW</v>
          </cell>
          <cell r="D991">
            <v>9732</v>
          </cell>
          <cell r="H991">
            <v>9732</v>
          </cell>
          <cell r="J991">
            <v>-9732</v>
          </cell>
          <cell r="K991">
            <v>-9732</v>
          </cell>
        </row>
        <row r="992">
          <cell r="C992" t="str">
            <v xml:space="preserve">            R.R.FASHION                   -BANGALORE</v>
          </cell>
          <cell r="E992">
            <v>577039</v>
          </cell>
          <cell r="F992">
            <v>655195</v>
          </cell>
          <cell r="G992">
            <v>78156</v>
          </cell>
          <cell r="J992">
            <v>0</v>
          </cell>
          <cell r="K992">
            <v>0</v>
          </cell>
        </row>
        <row r="993">
          <cell r="C993" t="str">
            <v xml:space="preserve">            RED CHERRY HR SOLUTIONS       -BANAGLORE</v>
          </cell>
          <cell r="F993">
            <v>32400</v>
          </cell>
          <cell r="G993">
            <v>32400</v>
          </cell>
          <cell r="J993">
            <v>0</v>
          </cell>
          <cell r="K993">
            <v>0</v>
          </cell>
        </row>
        <row r="994">
          <cell r="C994" t="str">
            <v xml:space="preserve">            RED SCOOTER EVENTS            -MUMBAI</v>
          </cell>
          <cell r="E994">
            <v>8000</v>
          </cell>
          <cell r="F994">
            <v>8000</v>
          </cell>
          <cell r="J994">
            <v>0</v>
          </cell>
          <cell r="K994">
            <v>0</v>
          </cell>
        </row>
        <row r="995">
          <cell r="C995" t="str">
            <v xml:space="preserve">            RHEMS INDUSTRIES              -CHE NNAI</v>
          </cell>
          <cell r="E995">
            <v>709</v>
          </cell>
          <cell r="I995">
            <v>709</v>
          </cell>
          <cell r="J995">
            <v>0</v>
          </cell>
          <cell r="K995">
            <v>709</v>
          </cell>
        </row>
        <row r="996">
          <cell r="C996" t="str">
            <v xml:space="preserve">            RITECK PERIPHERALS            -BANGALORE</v>
          </cell>
          <cell r="G996">
            <v>2714</v>
          </cell>
          <cell r="I996">
            <v>2714</v>
          </cell>
          <cell r="J996">
            <v>0</v>
          </cell>
          <cell r="K996">
            <v>2714</v>
          </cell>
        </row>
        <row r="997">
          <cell r="C997" t="str">
            <v xml:space="preserve">            ROOTS MULTICLEAN LTD(BLR)     -BANGALORE</v>
          </cell>
          <cell r="F997">
            <v>5417</v>
          </cell>
          <cell r="G997">
            <v>8956.2000000000007</v>
          </cell>
          <cell r="I997">
            <v>3539.2</v>
          </cell>
          <cell r="J997">
            <v>0</v>
          </cell>
          <cell r="K997">
            <v>3539.2</v>
          </cell>
        </row>
        <row r="998">
          <cell r="C998" t="str">
            <v xml:space="preserve">            ROYAL EMBROIDERY THREADS PVT LTD (BLR) -BANGALORE</v>
          </cell>
          <cell r="F998">
            <v>5044</v>
          </cell>
          <cell r="G998">
            <v>5845.04</v>
          </cell>
          <cell r="I998">
            <v>801.04</v>
          </cell>
          <cell r="J998">
            <v>0</v>
          </cell>
          <cell r="K998">
            <v>801.04</v>
          </cell>
        </row>
        <row r="999">
          <cell r="C999" t="str">
            <v xml:space="preserve">            S R ELECTRICALS               -BANAGLORE</v>
          </cell>
          <cell r="E999">
            <v>23600</v>
          </cell>
          <cell r="F999">
            <v>23600</v>
          </cell>
          <cell r="J999">
            <v>0</v>
          </cell>
          <cell r="K999">
            <v>0</v>
          </cell>
        </row>
        <row r="1000">
          <cell r="C1000" t="str">
            <v xml:space="preserve">            S V ASSOCIATES MANAGEMENT CONSULTANCY PVT LTD -BANGALORE</v>
          </cell>
          <cell r="E1000">
            <v>8433</v>
          </cell>
          <cell r="I1000">
            <v>8433</v>
          </cell>
          <cell r="J1000">
            <v>0</v>
          </cell>
          <cell r="K1000">
            <v>8433</v>
          </cell>
        </row>
        <row r="1001">
          <cell r="C1001" t="str">
            <v xml:space="preserve">            S.L.N TOURS AND TRAVELS       -TUMAKURU</v>
          </cell>
          <cell r="F1001">
            <v>230060</v>
          </cell>
          <cell r="G1001">
            <v>230060</v>
          </cell>
          <cell r="J1001">
            <v>0</v>
          </cell>
          <cell r="K1001">
            <v>0</v>
          </cell>
        </row>
        <row r="1002">
          <cell r="C1002" t="str">
            <v xml:space="preserve">            S.L.V. TOURS AND TRAVELS      -TUMAKURU</v>
          </cell>
          <cell r="E1002">
            <v>87086</v>
          </cell>
          <cell r="F1002">
            <v>795386</v>
          </cell>
          <cell r="G1002">
            <v>708300</v>
          </cell>
          <cell r="J1002">
            <v>0</v>
          </cell>
          <cell r="K1002">
            <v>0</v>
          </cell>
        </row>
        <row r="1003">
          <cell r="C1003" t="str">
            <v xml:space="preserve">            S.R.GARMENTS                  -BANGALORE</v>
          </cell>
          <cell r="F1003">
            <v>173251.8</v>
          </cell>
          <cell r="G1003">
            <v>173251.8</v>
          </cell>
          <cell r="J1003">
            <v>0</v>
          </cell>
          <cell r="K1003">
            <v>0</v>
          </cell>
        </row>
        <row r="1004">
          <cell r="C1004" t="str">
            <v xml:space="preserve">            S.V.S TOURS AND TRAVELS       -TUMKUR</v>
          </cell>
          <cell r="E1004">
            <v>70000</v>
          </cell>
          <cell r="F1004">
            <v>629600</v>
          </cell>
          <cell r="G1004">
            <v>626800</v>
          </cell>
          <cell r="I1004">
            <v>67200</v>
          </cell>
          <cell r="J1004">
            <v>0</v>
          </cell>
          <cell r="K1004">
            <v>67200</v>
          </cell>
        </row>
        <row r="1005">
          <cell r="C1005" t="str">
            <v xml:space="preserve">            SAFE EXPRESS PVT LTD          -NEWDELHI</v>
          </cell>
          <cell r="D1005">
            <v>5480.72</v>
          </cell>
          <cell r="H1005">
            <v>5480.72</v>
          </cell>
          <cell r="J1005">
            <v>-5480.72</v>
          </cell>
          <cell r="K1005">
            <v>-5480.72</v>
          </cell>
        </row>
        <row r="1006">
          <cell r="C1006" t="str">
            <v xml:space="preserve">            SAGARIKA SAHU- DESIGN-TRAVELLING EXPENSES                                                           </v>
          </cell>
          <cell r="D1006">
            <v>1439</v>
          </cell>
          <cell r="H1006">
            <v>1439</v>
          </cell>
          <cell r="J1006">
            <v>-1439</v>
          </cell>
          <cell r="K1006">
            <v>-1439</v>
          </cell>
        </row>
        <row r="1007">
          <cell r="C1007" t="str">
            <v xml:space="preserve">            SAI BABA TYRES                -BANAGLORE</v>
          </cell>
          <cell r="E1007">
            <v>28050</v>
          </cell>
          <cell r="I1007">
            <v>28050</v>
          </cell>
          <cell r="J1007">
            <v>0</v>
          </cell>
          <cell r="K1007">
            <v>28050</v>
          </cell>
        </row>
        <row r="1008">
          <cell r="C1008" t="str">
            <v xml:space="preserve">            SAI ENVIRO TECH               -ANKOLA</v>
          </cell>
          <cell r="D1008">
            <v>17700</v>
          </cell>
          <cell r="H1008">
            <v>17700</v>
          </cell>
          <cell r="J1008">
            <v>-17700</v>
          </cell>
          <cell r="K1008">
            <v>-17700</v>
          </cell>
        </row>
        <row r="1009">
          <cell r="C1009" t="str">
            <v xml:space="preserve">            SAKETH AUTOMOBILES                                                                                  </v>
          </cell>
          <cell r="G1009">
            <v>6721.96</v>
          </cell>
          <cell r="I1009">
            <v>6721.96</v>
          </cell>
          <cell r="J1009">
            <v>0</v>
          </cell>
          <cell r="K1009">
            <v>6721.96</v>
          </cell>
        </row>
        <row r="1010">
          <cell r="C1010" t="str">
            <v xml:space="preserve">            SAKHO ENTERPRISES             -BANGALORE</v>
          </cell>
          <cell r="D1010">
            <v>12853</v>
          </cell>
          <cell r="H1010">
            <v>12853</v>
          </cell>
          <cell r="J1010">
            <v>-12853</v>
          </cell>
          <cell r="K1010">
            <v>-12853</v>
          </cell>
        </row>
        <row r="1011">
          <cell r="C1011" t="str">
            <v xml:space="preserve">            SARASWATHI HI TECH            -BANGALORE</v>
          </cell>
          <cell r="G1011">
            <v>19706</v>
          </cell>
          <cell r="I1011">
            <v>19706</v>
          </cell>
          <cell r="J1011">
            <v>0</v>
          </cell>
          <cell r="K1011">
            <v>19706</v>
          </cell>
        </row>
        <row r="1012">
          <cell r="C1012" t="str">
            <v xml:space="preserve">            SARVIN PRINTERS PVT LTD       -NASHIK</v>
          </cell>
          <cell r="E1012">
            <v>44488</v>
          </cell>
          <cell r="F1012">
            <v>75435</v>
          </cell>
          <cell r="G1012">
            <v>75433</v>
          </cell>
          <cell r="I1012">
            <v>44486</v>
          </cell>
          <cell r="J1012">
            <v>0</v>
          </cell>
          <cell r="K1012">
            <v>44486</v>
          </cell>
        </row>
        <row r="1013">
          <cell r="C1013" t="str">
            <v xml:space="preserve">            SECUREMENT PACKAGING PVT LTD  -AHMEDABAD</v>
          </cell>
          <cell r="E1013">
            <v>45792</v>
          </cell>
          <cell r="I1013">
            <v>45792</v>
          </cell>
          <cell r="J1013">
            <v>0</v>
          </cell>
          <cell r="K1013">
            <v>45792</v>
          </cell>
        </row>
        <row r="1014">
          <cell r="C1014" t="str">
            <v xml:space="preserve">            SHAKTHI TRADING COMPANY       -BANAGLORE</v>
          </cell>
          <cell r="E1014">
            <v>29932</v>
          </cell>
          <cell r="F1014">
            <v>678790</v>
          </cell>
          <cell r="G1014">
            <v>650000</v>
          </cell>
          <cell r="I1014">
            <v>1142</v>
          </cell>
          <cell r="J1014">
            <v>0</v>
          </cell>
          <cell r="K1014">
            <v>1142</v>
          </cell>
        </row>
        <row r="1015">
          <cell r="C1015" t="str">
            <v xml:space="preserve">            SHAM ALLUMINIUM FABRICATORS   -BANAGLORE</v>
          </cell>
          <cell r="D1015">
            <v>10000</v>
          </cell>
          <cell r="F1015">
            <v>115000</v>
          </cell>
          <cell r="G1015">
            <v>115000</v>
          </cell>
          <cell r="H1015">
            <v>10000</v>
          </cell>
          <cell r="J1015">
            <v>-10000</v>
          </cell>
          <cell r="K1015">
            <v>-10000</v>
          </cell>
        </row>
        <row r="1016">
          <cell r="C1016" t="str">
            <v xml:space="preserve">            SHASTIK TEX                                                                                         </v>
          </cell>
          <cell r="F1016">
            <v>24255</v>
          </cell>
          <cell r="G1016">
            <v>24255</v>
          </cell>
          <cell r="J1016">
            <v>0</v>
          </cell>
          <cell r="K1016">
            <v>0</v>
          </cell>
        </row>
        <row r="1017">
          <cell r="C1017" t="str">
            <v xml:space="preserve">            SHIVALAYA GRAPHIC             -DELHI</v>
          </cell>
          <cell r="E1017">
            <v>142328.15</v>
          </cell>
          <cell r="G1017">
            <v>74789.62</v>
          </cell>
          <cell r="I1017">
            <v>217117.77</v>
          </cell>
          <cell r="J1017">
            <v>0</v>
          </cell>
          <cell r="K1017">
            <v>217117.77</v>
          </cell>
        </row>
        <row r="1018">
          <cell r="C1018" t="str">
            <v xml:space="preserve">            SHIVAM ENTERPRISES            -MUMBAI</v>
          </cell>
          <cell r="F1018">
            <v>6838</v>
          </cell>
          <cell r="G1018">
            <v>6838</v>
          </cell>
          <cell r="J1018">
            <v>0</v>
          </cell>
          <cell r="K1018">
            <v>0</v>
          </cell>
        </row>
        <row r="1019">
          <cell r="C1019" t="str">
            <v xml:space="preserve">            SHREE HANUMAN TEXTILE PRINTING -BANGALORE</v>
          </cell>
          <cell r="F1019">
            <v>143071</v>
          </cell>
          <cell r="G1019">
            <v>154162</v>
          </cell>
          <cell r="I1019">
            <v>11091</v>
          </cell>
          <cell r="J1019">
            <v>0</v>
          </cell>
          <cell r="K1019">
            <v>11091</v>
          </cell>
        </row>
        <row r="1020">
          <cell r="C1020" t="str">
            <v xml:space="preserve">            SHRINIVAS                     -BANAGLORE</v>
          </cell>
          <cell r="D1020">
            <v>2580</v>
          </cell>
          <cell r="H1020">
            <v>2580</v>
          </cell>
          <cell r="J1020">
            <v>-2580</v>
          </cell>
          <cell r="K1020">
            <v>-2580</v>
          </cell>
        </row>
        <row r="1021">
          <cell r="C1021" t="str">
            <v xml:space="preserve">            SHUTTER SPEED                 -BANAGLORE</v>
          </cell>
          <cell r="F1021">
            <v>271552</v>
          </cell>
          <cell r="G1021">
            <v>311444</v>
          </cell>
          <cell r="I1021">
            <v>39892</v>
          </cell>
          <cell r="J1021">
            <v>0</v>
          </cell>
          <cell r="K1021">
            <v>39892</v>
          </cell>
        </row>
        <row r="1022">
          <cell r="C1022" t="str">
            <v xml:space="preserve">            SLN ENTERPRISES               -BANAGLORE</v>
          </cell>
          <cell r="E1022">
            <v>2654</v>
          </cell>
          <cell r="I1022">
            <v>2654</v>
          </cell>
          <cell r="J1022">
            <v>0</v>
          </cell>
          <cell r="K1022">
            <v>2654</v>
          </cell>
        </row>
        <row r="1023">
          <cell r="C1023" t="str">
            <v xml:space="preserve">            SLN FASHIONS                  -BANAGLORE</v>
          </cell>
          <cell r="E1023">
            <v>4926</v>
          </cell>
          <cell r="I1023">
            <v>4926</v>
          </cell>
          <cell r="J1023">
            <v>0</v>
          </cell>
          <cell r="K1023">
            <v>4926</v>
          </cell>
        </row>
        <row r="1024">
          <cell r="C1024" t="str">
            <v xml:space="preserve">            SLV WASH TECH                 -BANAGLORE</v>
          </cell>
          <cell r="E1024">
            <v>4</v>
          </cell>
          <cell r="F1024">
            <v>4</v>
          </cell>
          <cell r="J1024">
            <v>0</v>
          </cell>
          <cell r="K1024">
            <v>0</v>
          </cell>
        </row>
        <row r="1025">
          <cell r="C1025" t="str">
            <v xml:space="preserve">            SMS APPARELS                  -BANGALORE</v>
          </cell>
          <cell r="E1025">
            <v>110564</v>
          </cell>
          <cell r="F1025">
            <v>911503</v>
          </cell>
          <cell r="G1025">
            <v>834794</v>
          </cell>
          <cell r="I1025">
            <v>33855</v>
          </cell>
          <cell r="J1025">
            <v>0</v>
          </cell>
          <cell r="K1025">
            <v>33855</v>
          </cell>
        </row>
        <row r="1026">
          <cell r="C1026" t="str">
            <v xml:space="preserve">            SMS CREATIONS                 -BANAGLORE</v>
          </cell>
          <cell r="E1026">
            <v>222886</v>
          </cell>
          <cell r="F1026">
            <v>222886</v>
          </cell>
          <cell r="J1026">
            <v>0</v>
          </cell>
          <cell r="K1026">
            <v>0</v>
          </cell>
        </row>
        <row r="1027">
          <cell r="C1027" t="str">
            <v xml:space="preserve">            SNEHA HI TECH PRODUCTS &amp; TEST HOUSE -BANGALORE</v>
          </cell>
          <cell r="F1027">
            <v>7257</v>
          </cell>
          <cell r="G1027">
            <v>7257</v>
          </cell>
          <cell r="J1027">
            <v>0</v>
          </cell>
          <cell r="K1027">
            <v>0</v>
          </cell>
        </row>
        <row r="1028">
          <cell r="C1028" t="str">
            <v xml:space="preserve">            SOURABH GOSWAMI - INCENTIVES                                                                        </v>
          </cell>
          <cell r="D1028">
            <v>20000</v>
          </cell>
          <cell r="H1028">
            <v>20000</v>
          </cell>
          <cell r="J1028">
            <v>-20000</v>
          </cell>
          <cell r="K1028">
            <v>-20000</v>
          </cell>
        </row>
        <row r="1029">
          <cell r="C1029" t="str">
            <v xml:space="preserve">            SOURABH GOSWAMI - T BASE EXPENSES                                                                   </v>
          </cell>
          <cell r="D1029">
            <v>6177</v>
          </cell>
          <cell r="F1029">
            <v>264716</v>
          </cell>
          <cell r="G1029">
            <v>270893</v>
          </cell>
          <cell r="J1029">
            <v>0</v>
          </cell>
          <cell r="K1029">
            <v>0</v>
          </cell>
        </row>
        <row r="1030">
          <cell r="C1030" t="str">
            <v xml:space="preserve">            SOUTHWAYS SYSTEMS             -BANAGLORE</v>
          </cell>
          <cell r="E1030">
            <v>5576.62</v>
          </cell>
          <cell r="F1030">
            <v>48819.42</v>
          </cell>
          <cell r="G1030">
            <v>54983.8</v>
          </cell>
          <cell r="I1030">
            <v>11741</v>
          </cell>
          <cell r="J1030">
            <v>0</v>
          </cell>
          <cell r="K1030">
            <v>11741</v>
          </cell>
        </row>
        <row r="1031">
          <cell r="C1031" t="str">
            <v xml:space="preserve">            SPICEJET CARGO                                                                                      </v>
          </cell>
          <cell r="E1031">
            <v>0.17</v>
          </cell>
          <cell r="F1031">
            <v>0.17</v>
          </cell>
          <cell r="J1031">
            <v>0</v>
          </cell>
          <cell r="K1031">
            <v>0</v>
          </cell>
        </row>
        <row r="1032">
          <cell r="C1032" t="str">
            <v xml:space="preserve">            SREE SHILPAM  EMBROIDERY      -BANGALORE</v>
          </cell>
          <cell r="E1032">
            <v>299405</v>
          </cell>
          <cell r="F1032">
            <v>376920</v>
          </cell>
          <cell r="G1032">
            <v>236337.3</v>
          </cell>
          <cell r="I1032">
            <v>158822.29999999999</v>
          </cell>
          <cell r="J1032">
            <v>0</v>
          </cell>
          <cell r="K1032">
            <v>158822.29999999999</v>
          </cell>
        </row>
        <row r="1033">
          <cell r="C1033" t="str">
            <v xml:space="preserve">            SREERAMA TYRES                -TUMKUR</v>
          </cell>
          <cell r="G1033">
            <v>15200</v>
          </cell>
          <cell r="I1033">
            <v>15200</v>
          </cell>
          <cell r="J1033">
            <v>0</v>
          </cell>
          <cell r="K1033">
            <v>15200</v>
          </cell>
        </row>
        <row r="1034">
          <cell r="C1034" t="str">
            <v xml:space="preserve">            SRI BALAJI ENTERPRISES -NELAMANGALA -BANGALORE RURAL</v>
          </cell>
          <cell r="D1034">
            <v>5916</v>
          </cell>
          <cell r="H1034">
            <v>5916</v>
          </cell>
          <cell r="J1034">
            <v>-5916</v>
          </cell>
          <cell r="K1034">
            <v>-5916</v>
          </cell>
        </row>
        <row r="1035">
          <cell r="C1035" t="str">
            <v xml:space="preserve">            SRI DHARMASHASTHA ENTERPRISES                                                                       </v>
          </cell>
          <cell r="F1035">
            <v>6832</v>
          </cell>
          <cell r="G1035">
            <v>6832</v>
          </cell>
          <cell r="J1035">
            <v>0</v>
          </cell>
          <cell r="K1035">
            <v>0</v>
          </cell>
        </row>
        <row r="1036">
          <cell r="C1036" t="str">
            <v xml:space="preserve">            SRI GURU RAGAVENDRA FASHIONS  -BANAGLORE</v>
          </cell>
          <cell r="E1036">
            <v>1000</v>
          </cell>
          <cell r="I1036">
            <v>1000</v>
          </cell>
          <cell r="J1036">
            <v>0</v>
          </cell>
          <cell r="K1036">
            <v>1000</v>
          </cell>
        </row>
        <row r="1037">
          <cell r="C1037" t="str">
            <v xml:space="preserve">            SRI JS STORE                  -BANAGLORE</v>
          </cell>
          <cell r="E1037">
            <v>39560</v>
          </cell>
          <cell r="F1037">
            <v>104164</v>
          </cell>
          <cell r="G1037">
            <v>105497</v>
          </cell>
          <cell r="I1037">
            <v>40893</v>
          </cell>
          <cell r="J1037">
            <v>0</v>
          </cell>
          <cell r="K1037">
            <v>40893</v>
          </cell>
        </row>
        <row r="1038">
          <cell r="C1038" t="str">
            <v xml:space="preserve">            SRI KRISHNA INTERNATIONAL                                                                           </v>
          </cell>
          <cell r="F1038">
            <v>22102.400000000001</v>
          </cell>
          <cell r="G1038">
            <v>22102.400000000001</v>
          </cell>
          <cell r="J1038">
            <v>0</v>
          </cell>
          <cell r="K1038">
            <v>0</v>
          </cell>
        </row>
        <row r="1039">
          <cell r="C1039" t="str">
            <v xml:space="preserve">            SRI LAKSHMI VENKATESHWARA GARMENTS -BANAGLORE</v>
          </cell>
          <cell r="E1039">
            <v>0.5</v>
          </cell>
          <cell r="F1039">
            <v>0.5</v>
          </cell>
          <cell r="J1039">
            <v>0</v>
          </cell>
          <cell r="K1039">
            <v>0</v>
          </cell>
        </row>
        <row r="1040">
          <cell r="C1040" t="str">
            <v xml:space="preserve">            SRI MARUTHI DESIGNS &amp; PRINTS  -BANAGLORE</v>
          </cell>
          <cell r="E1040">
            <v>7670</v>
          </cell>
          <cell r="I1040">
            <v>7670</v>
          </cell>
          <cell r="J1040">
            <v>0</v>
          </cell>
          <cell r="K1040">
            <v>7670</v>
          </cell>
        </row>
        <row r="1041">
          <cell r="C1041" t="str">
            <v xml:space="preserve">            SRI MARUTI MEDICAL &amp; GENERAL STORES -BANAGLORE</v>
          </cell>
          <cell r="F1041">
            <v>26898</v>
          </cell>
          <cell r="G1041">
            <v>36168</v>
          </cell>
          <cell r="I1041">
            <v>9270</v>
          </cell>
          <cell r="J1041">
            <v>0</v>
          </cell>
          <cell r="K1041">
            <v>9270</v>
          </cell>
        </row>
        <row r="1042">
          <cell r="C1042" t="str">
            <v xml:space="preserve">            SRI VINAYAKA TOOLS &amp; HARDWARE -BANAGLORE</v>
          </cell>
          <cell r="F1042">
            <v>354</v>
          </cell>
          <cell r="G1042">
            <v>354</v>
          </cell>
          <cell r="J1042">
            <v>0</v>
          </cell>
          <cell r="K1042">
            <v>0</v>
          </cell>
        </row>
        <row r="1043">
          <cell r="C1043" t="str">
            <v xml:space="preserve">            STS TRANSLOG SOLUTION LLP     -AHMEDABAD</v>
          </cell>
          <cell r="D1043">
            <v>39399</v>
          </cell>
          <cell r="F1043">
            <v>240302</v>
          </cell>
          <cell r="G1043">
            <v>207349</v>
          </cell>
          <cell r="H1043">
            <v>72352</v>
          </cell>
          <cell r="J1043">
            <v>-72352</v>
          </cell>
          <cell r="K1043">
            <v>-72352</v>
          </cell>
        </row>
        <row r="1044">
          <cell r="C1044" t="str">
            <v xml:space="preserve">            SUNIL KUMAR - EXPENSES-ASM                                                                          </v>
          </cell>
          <cell r="D1044">
            <v>3070</v>
          </cell>
          <cell r="F1044">
            <v>140000</v>
          </cell>
          <cell r="G1044">
            <v>113070</v>
          </cell>
          <cell r="H1044">
            <v>30000</v>
          </cell>
          <cell r="J1044">
            <v>-30000</v>
          </cell>
          <cell r="K1044">
            <v>-30000</v>
          </cell>
        </row>
        <row r="1045">
          <cell r="C1045" t="str">
            <v xml:space="preserve">            SUNIL MERCHANDISER ( 578) - EXPENSES                                                                </v>
          </cell>
          <cell r="D1045">
            <v>2000</v>
          </cell>
          <cell r="H1045">
            <v>2000</v>
          </cell>
          <cell r="J1045">
            <v>-2000</v>
          </cell>
          <cell r="K1045">
            <v>-2000</v>
          </cell>
        </row>
        <row r="1046">
          <cell r="C1046" t="str">
            <v xml:space="preserve">            SUNSHINE TEX PROCESS          -TUMKUR</v>
          </cell>
          <cell r="E1046">
            <v>901453</v>
          </cell>
          <cell r="F1046">
            <v>839408</v>
          </cell>
          <cell r="G1046">
            <v>647792.6</v>
          </cell>
          <cell r="I1046">
            <v>709837.6</v>
          </cell>
          <cell r="J1046">
            <v>0</v>
          </cell>
          <cell r="K1046">
            <v>709837.6</v>
          </cell>
        </row>
        <row r="1047">
          <cell r="C1047" t="str">
            <v xml:space="preserve">            SYGNATURE LAB LLP             -BANGALORE</v>
          </cell>
          <cell r="E1047">
            <v>46386</v>
          </cell>
          <cell r="F1047">
            <v>23193</v>
          </cell>
          <cell r="I1047">
            <v>23193</v>
          </cell>
          <cell r="J1047">
            <v>0</v>
          </cell>
          <cell r="K1047">
            <v>23193</v>
          </cell>
        </row>
        <row r="1048">
          <cell r="C1048" t="str">
            <v xml:space="preserve">            SYSCOM SERVICE                -BENGALURU</v>
          </cell>
          <cell r="F1048">
            <v>1800</v>
          </cell>
          <cell r="G1048">
            <v>5000</v>
          </cell>
          <cell r="I1048">
            <v>3200</v>
          </cell>
          <cell r="J1048">
            <v>0</v>
          </cell>
          <cell r="K1048">
            <v>3200</v>
          </cell>
        </row>
        <row r="1049">
          <cell r="C1049" t="str">
            <v xml:space="preserve">            TAJURBA BUSINESS NETWORK PRIVATE LIMITED -HARYANA</v>
          </cell>
          <cell r="E1049">
            <v>18879</v>
          </cell>
          <cell r="I1049">
            <v>18879</v>
          </cell>
          <cell r="J1049">
            <v>0</v>
          </cell>
          <cell r="K1049">
            <v>18879</v>
          </cell>
        </row>
        <row r="1050">
          <cell r="C1050" t="str">
            <v xml:space="preserve">            TARUNYAHA INDUSTRIES          -BANAGLORE</v>
          </cell>
          <cell r="E1050">
            <v>6200</v>
          </cell>
          <cell r="I1050">
            <v>6200</v>
          </cell>
          <cell r="J1050">
            <v>0</v>
          </cell>
          <cell r="K1050">
            <v>6200</v>
          </cell>
        </row>
        <row r="1051">
          <cell r="C1051" t="str">
            <v xml:space="preserve">            TATA AIG GENERAL INSURANCE COMPANY LTD                                                              </v>
          </cell>
          <cell r="F1051">
            <v>29063</v>
          </cell>
          <cell r="H1051">
            <v>29063</v>
          </cell>
          <cell r="J1051">
            <v>-29063</v>
          </cell>
          <cell r="K1051">
            <v>-29063</v>
          </cell>
        </row>
        <row r="1052">
          <cell r="C1052" t="str">
            <v xml:space="preserve">            THE CLOTHING MANUFACTURERS ASSOCIATION -MUMBAI</v>
          </cell>
          <cell r="G1052">
            <v>11800</v>
          </cell>
          <cell r="I1052">
            <v>11800</v>
          </cell>
          <cell r="J1052">
            <v>0</v>
          </cell>
          <cell r="K1052">
            <v>11800</v>
          </cell>
        </row>
        <row r="1053">
          <cell r="C1053" t="str">
            <v xml:space="preserve">            THE LUGGAGE BOUTIQUE                                                                                </v>
          </cell>
          <cell r="E1053">
            <v>2000</v>
          </cell>
          <cell r="I1053">
            <v>2000</v>
          </cell>
          <cell r="J1053">
            <v>0</v>
          </cell>
          <cell r="K1053">
            <v>2000</v>
          </cell>
        </row>
        <row r="1054">
          <cell r="C1054" t="str">
            <v xml:space="preserve">            THERMO GLOBAL SERVICES        -BANAGLORE</v>
          </cell>
          <cell r="E1054">
            <v>2790</v>
          </cell>
          <cell r="I1054">
            <v>2790</v>
          </cell>
          <cell r="J1054">
            <v>0</v>
          </cell>
          <cell r="K1054">
            <v>2790</v>
          </cell>
        </row>
        <row r="1055">
          <cell r="C1055" t="str">
            <v xml:space="preserve">            TRADE LINK TECHNOLOGIES INDIA PVT L                                                                 </v>
          </cell>
          <cell r="E1055">
            <v>26530.799999999999</v>
          </cell>
          <cell r="G1055">
            <v>0.2</v>
          </cell>
          <cell r="I1055">
            <v>26531</v>
          </cell>
          <cell r="J1055">
            <v>0</v>
          </cell>
          <cell r="K1055">
            <v>26531</v>
          </cell>
        </row>
        <row r="1056">
          <cell r="C1056" t="str">
            <v xml:space="preserve">            TUV RHEINLAND (INDIA) PVT LTD (GURGAON)                                                             </v>
          </cell>
          <cell r="E1056">
            <v>4200</v>
          </cell>
          <cell r="F1056">
            <v>4200</v>
          </cell>
          <cell r="J1056">
            <v>0</v>
          </cell>
          <cell r="K1056">
            <v>0</v>
          </cell>
        </row>
        <row r="1057">
          <cell r="C1057" t="str">
            <v xml:space="preserve">            TUV RHEINLAND (INDIA) PVT LTD -BANGALORE</v>
          </cell>
          <cell r="E1057">
            <v>12385.66</v>
          </cell>
          <cell r="F1057">
            <v>12385.66</v>
          </cell>
          <cell r="J1057">
            <v>0</v>
          </cell>
          <cell r="K1057">
            <v>0</v>
          </cell>
        </row>
        <row r="1058">
          <cell r="C1058" t="str">
            <v xml:space="preserve">            UES SERVICES                  -BANGALORE</v>
          </cell>
          <cell r="E1058">
            <v>9204</v>
          </cell>
          <cell r="I1058">
            <v>9204</v>
          </cell>
          <cell r="J1058">
            <v>0</v>
          </cell>
          <cell r="K1058">
            <v>9204</v>
          </cell>
        </row>
        <row r="1059">
          <cell r="C1059" t="str">
            <v xml:space="preserve">            UNATHI SYSTEMS AND COMMUNICATIONS -BANGALORE</v>
          </cell>
          <cell r="E1059">
            <v>27582.959999999999</v>
          </cell>
          <cell r="I1059">
            <v>27582.959999999999</v>
          </cell>
          <cell r="J1059">
            <v>0</v>
          </cell>
          <cell r="K1059">
            <v>27582.959999999999</v>
          </cell>
        </row>
        <row r="1060">
          <cell r="C1060" t="str">
            <v xml:space="preserve">            UNICOMMERCE ESOLUTIONS PVT LTD -GURGOAN</v>
          </cell>
          <cell r="F1060">
            <v>162400</v>
          </cell>
          <cell r="G1060">
            <v>185600</v>
          </cell>
          <cell r="I1060">
            <v>23200</v>
          </cell>
          <cell r="J1060">
            <v>0</v>
          </cell>
          <cell r="K1060">
            <v>23200</v>
          </cell>
        </row>
        <row r="1061">
          <cell r="C1061" t="str">
            <v xml:space="preserve">            UNIK TECHNOLOGYZ              -BANGALORE</v>
          </cell>
          <cell r="E1061">
            <v>151</v>
          </cell>
          <cell r="F1061">
            <v>151</v>
          </cell>
          <cell r="J1061">
            <v>0</v>
          </cell>
          <cell r="K1061">
            <v>0</v>
          </cell>
        </row>
        <row r="1062">
          <cell r="C1062" t="str">
            <v xml:space="preserve">            UNIVERSAL DYEING WORKS        -BANGALORE</v>
          </cell>
          <cell r="E1062">
            <v>2388.8000000000002</v>
          </cell>
          <cell r="F1062">
            <v>9660</v>
          </cell>
          <cell r="G1062">
            <v>12810</v>
          </cell>
          <cell r="I1062">
            <v>5538.8</v>
          </cell>
          <cell r="J1062">
            <v>0</v>
          </cell>
          <cell r="K1062">
            <v>5538.8</v>
          </cell>
        </row>
        <row r="1063">
          <cell r="C1063" t="str">
            <v xml:space="preserve">            UTTAM ENTERPRISES             -BANAGLORE</v>
          </cell>
          <cell r="F1063">
            <v>31684</v>
          </cell>
          <cell r="G1063">
            <v>31684</v>
          </cell>
          <cell r="J1063">
            <v>0</v>
          </cell>
          <cell r="K1063">
            <v>0</v>
          </cell>
        </row>
        <row r="1064">
          <cell r="C1064" t="str">
            <v xml:space="preserve">            V D FASHIONS                  -BANGALORE</v>
          </cell>
          <cell r="E1064">
            <v>404.21</v>
          </cell>
          <cell r="F1064">
            <v>404.21</v>
          </cell>
          <cell r="J1064">
            <v>0</v>
          </cell>
          <cell r="K1064">
            <v>0</v>
          </cell>
        </row>
        <row r="1065">
          <cell r="C1065" t="str">
            <v xml:space="preserve">            V XPRESS                      -MUMBAI</v>
          </cell>
          <cell r="E1065">
            <v>498734.69</v>
          </cell>
          <cell r="F1065">
            <v>128728</v>
          </cell>
          <cell r="I1065">
            <v>370006.69</v>
          </cell>
          <cell r="J1065">
            <v>0</v>
          </cell>
          <cell r="K1065">
            <v>370006.69</v>
          </cell>
        </row>
        <row r="1066">
          <cell r="C1066" t="str">
            <v xml:space="preserve">            VASHKLEEN LAUNDRY SERVICES PVT LTD -BANAGLORE</v>
          </cell>
          <cell r="E1066">
            <v>9710</v>
          </cell>
          <cell r="F1066">
            <v>27541</v>
          </cell>
          <cell r="G1066">
            <v>24443</v>
          </cell>
          <cell r="I1066">
            <v>6612</v>
          </cell>
          <cell r="J1066">
            <v>0</v>
          </cell>
          <cell r="K1066">
            <v>6612</v>
          </cell>
        </row>
        <row r="1067">
          <cell r="C1067" t="str">
            <v xml:space="preserve">            VIJAY DESIGNS                 -BANAGLORE</v>
          </cell>
          <cell r="E1067">
            <v>1333</v>
          </cell>
          <cell r="I1067">
            <v>1333</v>
          </cell>
          <cell r="J1067">
            <v>0</v>
          </cell>
          <cell r="K1067">
            <v>1333</v>
          </cell>
        </row>
        <row r="1068">
          <cell r="C1068" t="str">
            <v xml:space="preserve">            VISHAL ELECTRONICS                                                                                  </v>
          </cell>
          <cell r="F1068">
            <v>1062</v>
          </cell>
          <cell r="G1068">
            <v>1062</v>
          </cell>
          <cell r="J1068">
            <v>0</v>
          </cell>
          <cell r="K1068">
            <v>0</v>
          </cell>
        </row>
        <row r="1069">
          <cell r="C1069" t="str">
            <v xml:space="preserve">            VIVEK TEXTILE PRINTING        -BANGALORE</v>
          </cell>
          <cell r="E1069">
            <v>312782</v>
          </cell>
          <cell r="F1069">
            <v>77306</v>
          </cell>
          <cell r="G1069">
            <v>88425</v>
          </cell>
          <cell r="I1069">
            <v>323901</v>
          </cell>
          <cell r="J1069">
            <v>0</v>
          </cell>
          <cell r="K1069">
            <v>323901</v>
          </cell>
        </row>
        <row r="1070">
          <cell r="C1070" t="str">
            <v xml:space="preserve">            VODA FONE A/C                 -BANGALORE</v>
          </cell>
          <cell r="F1070">
            <v>589</v>
          </cell>
          <cell r="H1070">
            <v>589</v>
          </cell>
          <cell r="J1070">
            <v>-589</v>
          </cell>
          <cell r="K1070">
            <v>-589</v>
          </cell>
        </row>
        <row r="1071">
          <cell r="C1071" t="str">
            <v xml:space="preserve">            WINMAN SOFTWARE INDIA LLP     -MANGALURU</v>
          </cell>
          <cell r="F1071">
            <v>5490</v>
          </cell>
          <cell r="G1071">
            <v>5490</v>
          </cell>
          <cell r="J1071">
            <v>0</v>
          </cell>
          <cell r="K1071">
            <v>0</v>
          </cell>
        </row>
        <row r="1072">
          <cell r="C1072" t="str">
            <v xml:space="preserve">            WONDERFEX PROCESSING PVT LTD  -BANGALORE</v>
          </cell>
          <cell r="E1072">
            <v>755629</v>
          </cell>
          <cell r="F1072">
            <v>3620120</v>
          </cell>
          <cell r="G1072">
            <v>2859687.88</v>
          </cell>
          <cell r="H1072">
            <v>4803.12</v>
          </cell>
          <cell r="J1072">
            <v>-4803.12</v>
          </cell>
          <cell r="K1072">
            <v>-4803.12</v>
          </cell>
        </row>
        <row r="1073">
          <cell r="C1073" t="str">
            <v xml:space="preserve">            YASHAS PEST CONTROL AND ALLIED SERVICES PVT LTD -BANAGLORE</v>
          </cell>
          <cell r="E1073">
            <v>10964</v>
          </cell>
          <cell r="G1073">
            <v>10</v>
          </cell>
          <cell r="I1073">
            <v>10974</v>
          </cell>
          <cell r="J1073">
            <v>0</v>
          </cell>
          <cell r="K1073">
            <v>10974</v>
          </cell>
        </row>
        <row r="1074">
          <cell r="C1074" t="str">
            <v xml:space="preserve">            YASHAS PRINTS                 -BANGALORE</v>
          </cell>
          <cell r="E1074">
            <v>19647</v>
          </cell>
          <cell r="I1074">
            <v>19647</v>
          </cell>
          <cell r="J1074">
            <v>0</v>
          </cell>
          <cell r="K1074">
            <v>19647</v>
          </cell>
        </row>
        <row r="1075">
          <cell r="C1075" t="str">
            <v xml:space="preserve">            YESKAY HARDWARE                                                                                     </v>
          </cell>
          <cell r="F1075">
            <v>83</v>
          </cell>
          <cell r="G1075">
            <v>83</v>
          </cell>
          <cell r="J1075">
            <v>0</v>
          </cell>
          <cell r="K1075">
            <v>0</v>
          </cell>
        </row>
        <row r="1076">
          <cell r="C1076" t="str">
            <v xml:space="preserve">            ZOOM ENTERPRISES              -MANAROVAR</v>
          </cell>
          <cell r="E1076">
            <v>0.61</v>
          </cell>
          <cell r="F1076">
            <v>0.61</v>
          </cell>
          <cell r="J1076">
            <v>0</v>
          </cell>
          <cell r="K1076">
            <v>0</v>
          </cell>
        </row>
        <row r="1077">
          <cell r="C1077" t="str">
            <v xml:space="preserve">        FINISHED GOODS</v>
          </cell>
          <cell r="E1077">
            <v>7198595.1900000004</v>
          </cell>
          <cell r="F1077">
            <v>19595148.350000001</v>
          </cell>
          <cell r="G1077">
            <v>25705536.350000001</v>
          </cell>
          <cell r="I1077">
            <v>13308983.189999999</v>
          </cell>
          <cell r="J1077">
            <v>0</v>
          </cell>
          <cell r="K1077">
            <v>13308983.189999999</v>
          </cell>
        </row>
        <row r="1078">
          <cell r="C1078" t="str">
            <v xml:space="preserve">            FINISHED GOODS</v>
          </cell>
          <cell r="E1078">
            <v>7198595.1900000004</v>
          </cell>
          <cell r="F1078">
            <v>15302985.810000001</v>
          </cell>
          <cell r="G1078">
            <v>14711078.220000001</v>
          </cell>
          <cell r="I1078">
            <v>6606687.5999999996</v>
          </cell>
          <cell r="J1078">
            <v>0</v>
          </cell>
          <cell r="K1078">
            <v>6606687.5999999996</v>
          </cell>
        </row>
        <row r="1079">
          <cell r="C1079" t="str">
            <v xml:space="preserve">                ABHIDAKSHA GLOBALE            -TIRUPPUR</v>
          </cell>
          <cell r="F1079">
            <v>36509</v>
          </cell>
          <cell r="G1079">
            <v>532388</v>
          </cell>
          <cell r="I1079">
            <v>495879</v>
          </cell>
          <cell r="J1079">
            <v>0</v>
          </cell>
          <cell r="K1079">
            <v>495879</v>
          </cell>
        </row>
        <row r="1080">
          <cell r="C1080" t="str">
            <v xml:space="preserve">                ANSHUL ENTERPRISES            -LUDHIANA</v>
          </cell>
          <cell r="E1080">
            <v>15120</v>
          </cell>
          <cell r="I1080">
            <v>15120</v>
          </cell>
          <cell r="J1080">
            <v>0</v>
          </cell>
          <cell r="K1080">
            <v>15120</v>
          </cell>
        </row>
        <row r="1081">
          <cell r="C1081" t="str">
            <v xml:space="preserve">                APH KNITWEAR                  -LUDHIANA</v>
          </cell>
          <cell r="E1081">
            <v>2541597.5</v>
          </cell>
          <cell r="F1081">
            <v>8283606.8300000001</v>
          </cell>
          <cell r="G1081">
            <v>9593490.7300000004</v>
          </cell>
          <cell r="I1081">
            <v>3851481.4</v>
          </cell>
          <cell r="J1081">
            <v>0</v>
          </cell>
          <cell r="K1081">
            <v>3851481.4</v>
          </cell>
        </row>
        <row r="1082">
          <cell r="C1082" t="str">
            <v xml:space="preserve">                APPARELS &amp; LINENS INDIA PVT LTD -LUDHIANA</v>
          </cell>
          <cell r="D1082">
            <v>146941</v>
          </cell>
          <cell r="H1082">
            <v>146941</v>
          </cell>
          <cell r="J1082">
            <v>-146941</v>
          </cell>
          <cell r="K1082">
            <v>-146941</v>
          </cell>
        </row>
        <row r="1083">
          <cell r="C1083" t="str">
            <v xml:space="preserve">                B R BHOOMIKA CREATION         -BANGALORE</v>
          </cell>
          <cell r="E1083">
            <v>1285387</v>
          </cell>
          <cell r="F1083">
            <v>1243609</v>
          </cell>
          <cell r="I1083">
            <v>41778</v>
          </cell>
          <cell r="J1083">
            <v>0</v>
          </cell>
          <cell r="K1083">
            <v>41778</v>
          </cell>
        </row>
        <row r="1084">
          <cell r="C1084" t="str">
            <v xml:space="preserve">                BHANDARI HOSIERY EXPORTS LTD  -LUDHIANA</v>
          </cell>
          <cell r="D1084">
            <v>166371.21</v>
          </cell>
          <cell r="H1084">
            <v>166371.21</v>
          </cell>
          <cell r="J1084">
            <v>-166371.21</v>
          </cell>
          <cell r="K1084">
            <v>-166371.21</v>
          </cell>
        </row>
        <row r="1085">
          <cell r="C1085" t="str">
            <v xml:space="preserve">                CANOPUSS IMPEX PVT LTD        -TIRUPUR</v>
          </cell>
          <cell r="D1085">
            <v>74342.5</v>
          </cell>
          <cell r="H1085">
            <v>74342.5</v>
          </cell>
          <cell r="J1085">
            <v>-74342.5</v>
          </cell>
          <cell r="K1085">
            <v>-74342.5</v>
          </cell>
        </row>
        <row r="1086">
          <cell r="C1086" t="str">
            <v xml:space="preserve">                DAVINDER EXPORTS              -LUDHIANA</v>
          </cell>
          <cell r="E1086">
            <v>0.88</v>
          </cell>
          <cell r="F1086">
            <v>0.88</v>
          </cell>
          <cell r="J1086">
            <v>0</v>
          </cell>
          <cell r="K1086">
            <v>0</v>
          </cell>
        </row>
        <row r="1087">
          <cell r="C1087" t="str">
            <v xml:space="preserve">                E GRAM CREATIONS              -LUDHIANA</v>
          </cell>
          <cell r="E1087">
            <v>15120</v>
          </cell>
          <cell r="I1087">
            <v>15120</v>
          </cell>
          <cell r="J1087">
            <v>0</v>
          </cell>
          <cell r="K1087">
            <v>15120</v>
          </cell>
        </row>
        <row r="1088">
          <cell r="C1088" t="str">
            <v xml:space="preserve">                ELECTRA FASHIONS              -TIRUPUR</v>
          </cell>
          <cell r="D1088">
            <v>51422</v>
          </cell>
          <cell r="F1088">
            <v>64078</v>
          </cell>
          <cell r="G1088">
            <v>115500</v>
          </cell>
          <cell r="J1088">
            <v>0</v>
          </cell>
          <cell r="K1088">
            <v>0</v>
          </cell>
        </row>
        <row r="1089">
          <cell r="C1089" t="str">
            <v xml:space="preserve">                FASHION GAUGE KNITWEARS       -ROPAR</v>
          </cell>
          <cell r="E1089">
            <v>738202</v>
          </cell>
          <cell r="F1089">
            <v>2928524</v>
          </cell>
          <cell r="G1089">
            <v>2088457.43</v>
          </cell>
          <cell r="H1089">
            <v>101864.57</v>
          </cell>
          <cell r="J1089">
            <v>-101864.57</v>
          </cell>
          <cell r="K1089">
            <v>-101864.57</v>
          </cell>
        </row>
        <row r="1090">
          <cell r="C1090" t="str">
            <v xml:space="preserve">                FOUR SEASONS CLOHTING COMPANY -TIRUPUR</v>
          </cell>
          <cell r="E1090">
            <v>24192</v>
          </cell>
          <cell r="I1090">
            <v>24192</v>
          </cell>
          <cell r="J1090">
            <v>0</v>
          </cell>
          <cell r="K1090">
            <v>24192</v>
          </cell>
        </row>
        <row r="1091">
          <cell r="C1091" t="str">
            <v xml:space="preserve">                G.S.SETTIA &amp; BROS PVT. LTD.   -LUDHIANA</v>
          </cell>
          <cell r="D1091">
            <v>54274</v>
          </cell>
          <cell r="H1091">
            <v>54274</v>
          </cell>
          <cell r="J1091">
            <v>-54274</v>
          </cell>
          <cell r="K1091">
            <v>-54274</v>
          </cell>
        </row>
        <row r="1092">
          <cell r="C1092" t="str">
            <v xml:space="preserve">                GLAMAZE INC                   -LUDHIANA</v>
          </cell>
          <cell r="E1092">
            <v>175522</v>
          </cell>
          <cell r="F1092">
            <v>175522</v>
          </cell>
          <cell r="J1092">
            <v>0</v>
          </cell>
          <cell r="K1092">
            <v>0</v>
          </cell>
        </row>
        <row r="1093">
          <cell r="C1093" t="str">
            <v xml:space="preserve">                HAV2 APPARELS LLP             -BANAGLORE</v>
          </cell>
          <cell r="E1093">
            <v>1298.52</v>
          </cell>
          <cell r="F1093">
            <v>117977.5</v>
          </cell>
          <cell r="G1093">
            <v>1988138.5</v>
          </cell>
          <cell r="I1093">
            <v>1871459.52</v>
          </cell>
          <cell r="J1093">
            <v>0</v>
          </cell>
          <cell r="K1093">
            <v>1871459.52</v>
          </cell>
        </row>
        <row r="1094">
          <cell r="C1094" t="str">
            <v xml:space="preserve">                HAV2 APPARELS LLP             -TIRUPPUR</v>
          </cell>
          <cell r="F1094">
            <v>30762</v>
          </cell>
          <cell r="H1094">
            <v>30762</v>
          </cell>
          <cell r="J1094">
            <v>-30762</v>
          </cell>
          <cell r="K1094">
            <v>-30762</v>
          </cell>
        </row>
        <row r="1095">
          <cell r="C1095" t="str">
            <v xml:space="preserve">                INLEAGUE SOURCING INDIA PVT. LTD. -GURGOAN</v>
          </cell>
          <cell r="D1095">
            <v>30956</v>
          </cell>
          <cell r="H1095">
            <v>30956</v>
          </cell>
          <cell r="J1095">
            <v>-30956</v>
          </cell>
          <cell r="K1095">
            <v>-30956</v>
          </cell>
        </row>
        <row r="1096">
          <cell r="C1096" t="str">
            <v xml:space="preserve">                KAS CAREWEARS PVT LTD         -LUDHIANA</v>
          </cell>
          <cell r="E1096">
            <v>41743</v>
          </cell>
          <cell r="I1096">
            <v>41743</v>
          </cell>
          <cell r="J1096">
            <v>0</v>
          </cell>
          <cell r="K1096">
            <v>41743</v>
          </cell>
        </row>
        <row r="1097">
          <cell r="C1097" t="str">
            <v xml:space="preserve">                KAUSHAL FABRICS               -LUDHIANA</v>
          </cell>
          <cell r="E1097">
            <v>131767</v>
          </cell>
          <cell r="F1097">
            <v>131767</v>
          </cell>
          <cell r="J1097">
            <v>0</v>
          </cell>
          <cell r="K1097">
            <v>0</v>
          </cell>
        </row>
        <row r="1098">
          <cell r="C1098" t="str">
            <v xml:space="preserve">                KAY JAIN HOSIERY              -LUDHIANA</v>
          </cell>
          <cell r="E1098">
            <v>908695</v>
          </cell>
          <cell r="F1098">
            <v>952468</v>
          </cell>
          <cell r="G1098">
            <v>98591</v>
          </cell>
          <cell r="I1098">
            <v>54818</v>
          </cell>
          <cell r="J1098">
            <v>0</v>
          </cell>
          <cell r="K1098">
            <v>54818</v>
          </cell>
        </row>
        <row r="1099">
          <cell r="C1099" t="str">
            <v xml:space="preserve">                KJM GARMENTS PRIVATE LIMITED  -SURAT</v>
          </cell>
          <cell r="D1099">
            <v>26763</v>
          </cell>
          <cell r="H1099">
            <v>26763</v>
          </cell>
          <cell r="J1099">
            <v>-26763</v>
          </cell>
          <cell r="K1099">
            <v>-26763</v>
          </cell>
        </row>
        <row r="1100">
          <cell r="C1100" t="str">
            <v xml:space="preserve">                KNIT N CRAFT                  -LUDHIANA</v>
          </cell>
          <cell r="D1100">
            <v>13362</v>
          </cell>
          <cell r="H1100">
            <v>13362</v>
          </cell>
          <cell r="J1100">
            <v>-13362</v>
          </cell>
          <cell r="K1100">
            <v>-13362</v>
          </cell>
        </row>
        <row r="1101">
          <cell r="C1101" t="str">
            <v xml:space="preserve">                KS GARMENTS                   -TIRUPUR</v>
          </cell>
          <cell r="E1101">
            <v>5374</v>
          </cell>
          <cell r="I1101">
            <v>5374</v>
          </cell>
          <cell r="J1101">
            <v>0</v>
          </cell>
          <cell r="K1101">
            <v>5374</v>
          </cell>
        </row>
        <row r="1102">
          <cell r="C1102" t="str">
            <v xml:space="preserve">                OPTIM APPARELS                -TIRUPUR</v>
          </cell>
          <cell r="E1102">
            <v>66906</v>
          </cell>
          <cell r="F1102">
            <v>66906</v>
          </cell>
          <cell r="J1102">
            <v>0</v>
          </cell>
          <cell r="K1102">
            <v>0</v>
          </cell>
        </row>
        <row r="1103">
          <cell r="C1103" t="str">
            <v xml:space="preserve">                PHOENIX INTERNATIONAL         -LUDHIANA</v>
          </cell>
          <cell r="D1103">
            <v>103676</v>
          </cell>
          <cell r="H1103">
            <v>103676</v>
          </cell>
          <cell r="J1103">
            <v>-103676</v>
          </cell>
          <cell r="K1103">
            <v>-103676</v>
          </cell>
        </row>
        <row r="1104">
          <cell r="C1104" t="str">
            <v xml:space="preserve">                PRUTHI EXPORTS                -LUDHIANA</v>
          </cell>
          <cell r="D1104">
            <v>7240</v>
          </cell>
          <cell r="H1104">
            <v>7240</v>
          </cell>
          <cell r="J1104">
            <v>-7240</v>
          </cell>
          <cell r="K1104">
            <v>-7240</v>
          </cell>
        </row>
        <row r="1105">
          <cell r="C1105" t="str">
            <v xml:space="preserve">                SAI NATH FASHIONS             -LUDHIANA</v>
          </cell>
          <cell r="D1105">
            <v>42436</v>
          </cell>
          <cell r="H1105">
            <v>42436</v>
          </cell>
          <cell r="J1105">
            <v>-42436</v>
          </cell>
          <cell r="K1105">
            <v>-42436</v>
          </cell>
        </row>
        <row r="1106">
          <cell r="C1106" t="str">
            <v xml:space="preserve">                SANDEEP  WEAVERS PVT, LTD     -LUDHIANA</v>
          </cell>
          <cell r="E1106">
            <v>30712</v>
          </cell>
          <cell r="I1106">
            <v>30712</v>
          </cell>
          <cell r="J1106">
            <v>0</v>
          </cell>
          <cell r="K1106">
            <v>30712</v>
          </cell>
        </row>
        <row r="1107">
          <cell r="C1107" t="str">
            <v xml:space="preserve">                SEATEX                        -TIRUPUR</v>
          </cell>
          <cell r="D1107">
            <v>19362</v>
          </cell>
          <cell r="H1107">
            <v>19362</v>
          </cell>
          <cell r="J1107">
            <v>-19362</v>
          </cell>
          <cell r="K1107">
            <v>-19362</v>
          </cell>
        </row>
        <row r="1108">
          <cell r="C1108" t="str">
            <v xml:space="preserve">                SHRIVI KNITS                  -TIRUPUR</v>
          </cell>
          <cell r="E1108">
            <v>10931</v>
          </cell>
          <cell r="I1108">
            <v>10931</v>
          </cell>
          <cell r="J1108">
            <v>0</v>
          </cell>
          <cell r="K1108">
            <v>10931</v>
          </cell>
        </row>
        <row r="1109">
          <cell r="C1109" t="str">
            <v xml:space="preserve">                SIMCO KNIT                    -LUDHIANA</v>
          </cell>
          <cell r="E1109">
            <v>1305710</v>
          </cell>
          <cell r="F1109">
            <v>1271255.6000000001</v>
          </cell>
          <cell r="G1109">
            <v>294512.56</v>
          </cell>
          <cell r="I1109">
            <v>328966.96000000002</v>
          </cell>
          <cell r="J1109">
            <v>0</v>
          </cell>
          <cell r="K1109">
            <v>328966.96000000002</v>
          </cell>
        </row>
        <row r="1110">
          <cell r="C1110" t="str">
            <v xml:space="preserve">                SRI SAI KNITS                 -BANAGLORE</v>
          </cell>
          <cell r="E1110">
            <v>701633</v>
          </cell>
          <cell r="I1110">
            <v>701633</v>
          </cell>
          <cell r="J1110">
            <v>0</v>
          </cell>
          <cell r="K1110">
            <v>701633</v>
          </cell>
        </row>
        <row r="1111">
          <cell r="C1111" t="str">
            <v xml:space="preserve">                STALLVIN FASHIONS             -LUDHIANA</v>
          </cell>
          <cell r="E1111">
            <v>32244</v>
          </cell>
          <cell r="I1111">
            <v>32244</v>
          </cell>
          <cell r="J1111">
            <v>0</v>
          </cell>
          <cell r="K1111">
            <v>32244</v>
          </cell>
        </row>
        <row r="1112">
          <cell r="C1112" t="str">
            <v xml:space="preserve">                UNICORN ASSOCIATES            -TIRUPUR</v>
          </cell>
          <cell r="D1112">
            <v>78397</v>
          </cell>
          <cell r="H1112">
            <v>78397</v>
          </cell>
          <cell r="J1112">
            <v>-78397</v>
          </cell>
          <cell r="K1112">
            <v>-78397</v>
          </cell>
        </row>
        <row r="1113">
          <cell r="C1113" t="str">
            <v xml:space="preserve">                VI-TEX SOURCING APPAREL       -TIRUPUR</v>
          </cell>
          <cell r="D1113">
            <v>18017</v>
          </cell>
          <cell r="H1113">
            <v>18017</v>
          </cell>
          <cell r="J1113">
            <v>-18017</v>
          </cell>
          <cell r="K1113">
            <v>-18017</v>
          </cell>
        </row>
        <row r="1114">
          <cell r="C1114" t="str">
            <v xml:space="preserve">            BRAHAM HOSIERY PRIVATE LIMTED -LUDHIANA</v>
          </cell>
          <cell r="F1114">
            <v>17590</v>
          </cell>
          <cell r="H1114">
            <v>17590</v>
          </cell>
          <cell r="J1114">
            <v>-17590</v>
          </cell>
          <cell r="K1114">
            <v>-17590</v>
          </cell>
        </row>
        <row r="1115">
          <cell r="C1115" t="str">
            <v xml:space="preserve">            EYE SPY KNIT                  -LUDHIANA</v>
          </cell>
          <cell r="F1115">
            <v>400895</v>
          </cell>
          <cell r="G1115">
            <v>1461256</v>
          </cell>
          <cell r="I1115">
            <v>1060361</v>
          </cell>
          <cell r="J1115">
            <v>0</v>
          </cell>
          <cell r="K1115">
            <v>1060361</v>
          </cell>
        </row>
        <row r="1116">
          <cell r="C1116" t="str">
            <v xml:space="preserve">            JAIMITHRAN GARMENTS           -TIRUPUR</v>
          </cell>
          <cell r="F1116">
            <v>3614016</v>
          </cell>
          <cell r="G1116">
            <v>8421268.75</v>
          </cell>
          <cell r="I1116">
            <v>4807252.75</v>
          </cell>
          <cell r="J1116">
            <v>0</v>
          </cell>
          <cell r="K1116">
            <v>4807252.75</v>
          </cell>
        </row>
        <row r="1117">
          <cell r="C1117" t="str">
            <v xml:space="preserve">            SHIVAAY  KNITWEAR                                                                                   </v>
          </cell>
          <cell r="G1117">
            <v>154620.82</v>
          </cell>
          <cell r="I1117">
            <v>154620.82</v>
          </cell>
          <cell r="J1117">
            <v>0</v>
          </cell>
          <cell r="K1117">
            <v>154620.82</v>
          </cell>
        </row>
        <row r="1118">
          <cell r="C1118" t="str">
            <v xml:space="preserve">            SPACE FASHIONS LTD            -LUDHIANA</v>
          </cell>
          <cell r="F1118">
            <v>182093.54</v>
          </cell>
          <cell r="G1118">
            <v>833403</v>
          </cell>
          <cell r="I1118">
            <v>651309.46</v>
          </cell>
          <cell r="J1118">
            <v>0</v>
          </cell>
          <cell r="K1118">
            <v>651309.46</v>
          </cell>
        </row>
        <row r="1119">
          <cell r="C1119" t="str">
            <v xml:space="preserve">            ZENITH INTERNATIONAL          -TIRUPUR</v>
          </cell>
          <cell r="F1119">
            <v>77568</v>
          </cell>
          <cell r="G1119">
            <v>123909.56</v>
          </cell>
          <cell r="I1119">
            <v>46341.56</v>
          </cell>
          <cell r="J1119">
            <v>0</v>
          </cell>
          <cell r="K1119">
            <v>46341.56</v>
          </cell>
        </row>
        <row r="1120">
          <cell r="C1120" t="str">
            <v xml:space="preserve">        IMPORTS</v>
          </cell>
          <cell r="D1120">
            <v>51089.39</v>
          </cell>
          <cell r="F1120">
            <v>2810856.59</v>
          </cell>
          <cell r="G1120">
            <v>2792114.39</v>
          </cell>
          <cell r="H1120">
            <v>69831.59</v>
          </cell>
          <cell r="J1120">
            <v>-69831.59</v>
          </cell>
          <cell r="K1120">
            <v>-69831.59</v>
          </cell>
        </row>
        <row r="1121">
          <cell r="C1121" t="str">
            <v xml:space="preserve">            AURELIA ASIA                  -HONG KONG</v>
          </cell>
          <cell r="D1121">
            <v>72058.52</v>
          </cell>
          <cell r="G1121">
            <v>72058.52</v>
          </cell>
          <cell r="J1121">
            <v>0</v>
          </cell>
          <cell r="K1121">
            <v>0</v>
          </cell>
        </row>
        <row r="1122">
          <cell r="C1122" t="str">
            <v xml:space="preserve">            AVERY DENNSION HONG KONG B V                                                                        </v>
          </cell>
          <cell r="E1122">
            <v>49</v>
          </cell>
          <cell r="F1122">
            <v>49</v>
          </cell>
          <cell r="J1122">
            <v>0</v>
          </cell>
          <cell r="K1122">
            <v>0</v>
          </cell>
        </row>
        <row r="1123">
          <cell r="C1123" t="str">
            <v xml:space="preserve">            BSN (HK) LIMITED              -CHINA</v>
          </cell>
          <cell r="E1123">
            <v>3148</v>
          </cell>
          <cell r="F1123">
            <v>3148</v>
          </cell>
          <cell r="J1123">
            <v>0</v>
          </cell>
          <cell r="K1123">
            <v>0</v>
          </cell>
        </row>
        <row r="1124">
          <cell r="C1124" t="str">
            <v xml:space="preserve">            CHARMING PRINTING LTD                                                                               </v>
          </cell>
          <cell r="E1124">
            <v>2118</v>
          </cell>
          <cell r="F1124">
            <v>2118</v>
          </cell>
          <cell r="J1124">
            <v>0</v>
          </cell>
          <cell r="K1124">
            <v>0</v>
          </cell>
        </row>
        <row r="1125">
          <cell r="C1125" t="str">
            <v xml:space="preserve">            DERIDESEN ETIKET DIS          -AJJARAM</v>
          </cell>
          <cell r="E1125">
            <v>0.08</v>
          </cell>
          <cell r="F1125">
            <v>0.08</v>
          </cell>
          <cell r="J1125">
            <v>0</v>
          </cell>
          <cell r="K1125">
            <v>0</v>
          </cell>
        </row>
        <row r="1126">
          <cell r="C1126" t="str">
            <v xml:space="preserve">            GUANGDONG GOLDEN BRAND TECHNOLGY CO.LTD -CHINA</v>
          </cell>
          <cell r="F1126">
            <v>47085.15</v>
          </cell>
          <cell r="G1126">
            <v>47085.15</v>
          </cell>
          <cell r="J1126">
            <v>0</v>
          </cell>
          <cell r="K1126">
            <v>0</v>
          </cell>
        </row>
        <row r="1127">
          <cell r="C1127" t="str">
            <v xml:space="preserve">            JIANGSU CMZ ZIPPER SCI &amp; TECH CO. LTD -CHINA</v>
          </cell>
          <cell r="D1127">
            <v>8086.41</v>
          </cell>
          <cell r="F1127">
            <v>255853.05</v>
          </cell>
          <cell r="G1127">
            <v>263939.46000000002</v>
          </cell>
          <cell r="J1127">
            <v>0</v>
          </cell>
          <cell r="K1127">
            <v>0</v>
          </cell>
        </row>
        <row r="1128">
          <cell r="C1128" t="str">
            <v xml:space="preserve">            M.Y. &amp; UNION (HK) LIMITED     -HONG KONG</v>
          </cell>
          <cell r="E1128">
            <v>15089</v>
          </cell>
          <cell r="F1128">
            <v>15255.48</v>
          </cell>
          <cell r="G1128">
            <v>166.48</v>
          </cell>
          <cell r="J1128">
            <v>0</v>
          </cell>
          <cell r="K1128">
            <v>0</v>
          </cell>
        </row>
        <row r="1129">
          <cell r="C1129" t="str">
            <v xml:space="preserve">            M.Y. AND COMPANY              -HONG KONG</v>
          </cell>
          <cell r="D1129">
            <v>15255.48</v>
          </cell>
          <cell r="G1129">
            <v>15255.48</v>
          </cell>
          <cell r="J1129">
            <v>0</v>
          </cell>
          <cell r="K1129">
            <v>0</v>
          </cell>
        </row>
        <row r="1130">
          <cell r="C1130" t="str">
            <v xml:space="preserve">            OCEAN RICH GARMENT ACCESSORIES COMPANY LTD.                                                         </v>
          </cell>
          <cell r="F1130">
            <v>129002.6</v>
          </cell>
          <cell r="G1130">
            <v>59171.01</v>
          </cell>
          <cell r="H1130">
            <v>69831.59</v>
          </cell>
          <cell r="J1130">
            <v>-69831.59</v>
          </cell>
          <cell r="K1130">
            <v>-69831.59</v>
          </cell>
        </row>
        <row r="1131">
          <cell r="C1131" t="str">
            <v xml:space="preserve">            PROMINENT METAL MFG FTY       -HONG KONG</v>
          </cell>
          <cell r="E1131">
            <v>114</v>
          </cell>
          <cell r="F1131">
            <v>114</v>
          </cell>
          <cell r="J1131">
            <v>0</v>
          </cell>
          <cell r="K1131">
            <v>0</v>
          </cell>
        </row>
        <row r="1132">
          <cell r="C1132" t="str">
            <v xml:space="preserve">            SEAFULL PACIFIC LIMITED                                                                             </v>
          </cell>
          <cell r="D1132">
            <v>0.4</v>
          </cell>
          <cell r="G1132">
            <v>0.4</v>
          </cell>
          <cell r="J1132">
            <v>0</v>
          </cell>
          <cell r="K1132">
            <v>0</v>
          </cell>
        </row>
        <row r="1133">
          <cell r="C1133" t="str">
            <v xml:space="preserve">            SHANGHAI T.H.S CO.LTD         -CHINA</v>
          </cell>
          <cell r="E1133">
            <v>6795.82</v>
          </cell>
          <cell r="F1133">
            <v>6795.82</v>
          </cell>
          <cell r="J1133">
            <v>0</v>
          </cell>
          <cell r="K1133">
            <v>0</v>
          </cell>
        </row>
        <row r="1134">
          <cell r="C1134" t="str">
            <v xml:space="preserve">            SHENZHEN YES CLOTHING ACCESSORIES CO. LTD -CHINA</v>
          </cell>
          <cell r="E1134">
            <v>1157371.99</v>
          </cell>
          <cell r="F1134">
            <v>1745904.94</v>
          </cell>
          <cell r="G1134">
            <v>588532.94999999995</v>
          </cell>
          <cell r="J1134">
            <v>0</v>
          </cell>
          <cell r="K1134">
            <v>0</v>
          </cell>
        </row>
        <row r="1135">
          <cell r="C1135" t="str">
            <v xml:space="preserve">            TRIMS MASTER CO.                                                                                    </v>
          </cell>
          <cell r="E1135">
            <v>6004</v>
          </cell>
          <cell r="F1135">
            <v>6004</v>
          </cell>
          <cell r="J1135">
            <v>0</v>
          </cell>
          <cell r="K1135">
            <v>0</v>
          </cell>
        </row>
        <row r="1136">
          <cell r="C1136" t="str">
            <v xml:space="preserve">            YES CLOTHING ACCESSORIES HK LTD                                                                     </v>
          </cell>
          <cell r="D1136">
            <v>1146378.47</v>
          </cell>
          <cell r="F1136">
            <v>599526.47</v>
          </cell>
          <cell r="G1136">
            <v>1745904.94</v>
          </cell>
          <cell r="J1136">
            <v>0</v>
          </cell>
          <cell r="K1136">
            <v>0</v>
          </cell>
        </row>
        <row r="1137">
          <cell r="C1137" t="str">
            <v xml:space="preserve">        PACKING MATERIAL</v>
          </cell>
          <cell r="E1137">
            <v>2732808.5</v>
          </cell>
          <cell r="F1137">
            <v>1838657</v>
          </cell>
          <cell r="G1137">
            <v>854342</v>
          </cell>
          <cell r="I1137">
            <v>1748493.5</v>
          </cell>
          <cell r="J1137">
            <v>0</v>
          </cell>
          <cell r="K1137">
            <v>1748493.5</v>
          </cell>
        </row>
        <row r="1138">
          <cell r="C1138" t="str">
            <v xml:space="preserve">            PACKING MATERIAL</v>
          </cell>
          <cell r="E1138">
            <v>2181398.5</v>
          </cell>
          <cell r="F1138">
            <v>1372661</v>
          </cell>
          <cell r="G1138">
            <v>823339</v>
          </cell>
          <cell r="I1138">
            <v>1632076.5</v>
          </cell>
          <cell r="J1138">
            <v>0</v>
          </cell>
          <cell r="K1138">
            <v>1632076.5</v>
          </cell>
        </row>
        <row r="1139">
          <cell r="C1139" t="str">
            <v xml:space="preserve">                GIRIRAJ PACKAGING             -BANAGLORE</v>
          </cell>
          <cell r="E1139">
            <v>309349</v>
          </cell>
          <cell r="F1139">
            <v>419372</v>
          </cell>
          <cell r="G1139">
            <v>98666</v>
          </cell>
          <cell r="H1139">
            <v>11357</v>
          </cell>
          <cell r="J1139">
            <v>-11357</v>
          </cell>
          <cell r="K1139">
            <v>-11357</v>
          </cell>
        </row>
        <row r="1140">
          <cell r="C1140" t="str">
            <v xml:space="preserve">                UDAYA RAVI PRINT AND PACK     -BANGALORE</v>
          </cell>
          <cell r="E1140">
            <v>1838661</v>
          </cell>
          <cell r="F1140">
            <v>944037</v>
          </cell>
          <cell r="G1140">
            <v>724673</v>
          </cell>
          <cell r="I1140">
            <v>1619297</v>
          </cell>
          <cell r="J1140">
            <v>0</v>
          </cell>
          <cell r="K1140">
            <v>1619297</v>
          </cell>
        </row>
        <row r="1141">
          <cell r="C1141" t="str">
            <v xml:space="preserve">                UK PRINT AND PACK             -CHENNAI</v>
          </cell>
          <cell r="E1141">
            <v>23582.5</v>
          </cell>
          <cell r="F1141">
            <v>9248</v>
          </cell>
          <cell r="I1141">
            <v>14334.5</v>
          </cell>
          <cell r="J1141">
            <v>0</v>
          </cell>
          <cell r="K1141">
            <v>14334.5</v>
          </cell>
        </row>
        <row r="1142">
          <cell r="C1142" t="str">
            <v xml:space="preserve">                UNITED PACKAGING SOLUTIONS    -BANAGLORE</v>
          </cell>
          <cell r="E1142">
            <v>9802</v>
          </cell>
          <cell r="I1142">
            <v>9802</v>
          </cell>
          <cell r="J1142">
            <v>0</v>
          </cell>
          <cell r="K1142">
            <v>9802</v>
          </cell>
        </row>
        <row r="1143">
          <cell r="C1143" t="str">
            <v xml:space="preserve">                UNITED PRECISION PLASTICS     -BANGALORE</v>
          </cell>
          <cell r="E1143">
            <v>4</v>
          </cell>
          <cell r="F1143">
            <v>4</v>
          </cell>
          <cell r="J1143">
            <v>0</v>
          </cell>
          <cell r="K1143">
            <v>0</v>
          </cell>
        </row>
        <row r="1144">
          <cell r="C1144" t="str">
            <v xml:space="preserve">            SRI MANJUNATHA PRINT &amp; PACKAGING                                                                    </v>
          </cell>
          <cell r="E1144">
            <v>551410</v>
          </cell>
          <cell r="F1144">
            <v>465996</v>
          </cell>
          <cell r="G1144">
            <v>31003</v>
          </cell>
          <cell r="I1144">
            <v>116417</v>
          </cell>
          <cell r="J1144">
            <v>0</v>
          </cell>
          <cell r="K1144">
            <v>116417</v>
          </cell>
        </row>
        <row r="1145">
          <cell r="C1145" t="str">
            <v xml:space="preserve">        PPE KIT</v>
          </cell>
          <cell r="D1145">
            <v>64250</v>
          </cell>
          <cell r="G1145">
            <v>39252</v>
          </cell>
          <cell r="H1145">
            <v>24998</v>
          </cell>
          <cell r="J1145">
            <v>-24998</v>
          </cell>
          <cell r="K1145">
            <v>-24998</v>
          </cell>
        </row>
        <row r="1146">
          <cell r="C1146" t="str">
            <v xml:space="preserve">            MEADOWS KNOWLEDGE SERVICES PVT LTD                                                                  </v>
          </cell>
          <cell r="D1146">
            <v>14250</v>
          </cell>
          <cell r="H1146">
            <v>14250</v>
          </cell>
          <cell r="J1146">
            <v>-14250</v>
          </cell>
          <cell r="K1146">
            <v>-14250</v>
          </cell>
        </row>
        <row r="1147">
          <cell r="C1147" t="str">
            <v xml:space="preserve">            MENSCHLICH HEALTH CARE ( OPC) PVT LTD                                                               </v>
          </cell>
          <cell r="D1147">
            <v>50000</v>
          </cell>
          <cell r="H1147">
            <v>50000</v>
          </cell>
          <cell r="J1147">
            <v>-50000</v>
          </cell>
          <cell r="K1147">
            <v>-50000</v>
          </cell>
        </row>
        <row r="1148">
          <cell r="C1148" t="str">
            <v xml:space="preserve">            PARAGON TAPES                                                                                       </v>
          </cell>
          <cell r="G1148">
            <v>39252</v>
          </cell>
          <cell r="I1148">
            <v>39252</v>
          </cell>
          <cell r="J1148">
            <v>0</v>
          </cell>
          <cell r="K1148">
            <v>39252</v>
          </cell>
        </row>
        <row r="1149">
          <cell r="C1149" t="str">
            <v xml:space="preserve">        RAW MATERIAL</v>
          </cell>
          <cell r="E1149">
            <v>62546775.619999997</v>
          </cell>
          <cell r="F1149">
            <v>90144200.239999995</v>
          </cell>
          <cell r="G1149">
            <v>77533474.269999996</v>
          </cell>
          <cell r="I1149">
            <v>49936049.649999999</v>
          </cell>
          <cell r="J1149">
            <v>0</v>
          </cell>
          <cell r="K1149">
            <v>49936049.649999999</v>
          </cell>
        </row>
        <row r="1150">
          <cell r="C1150" t="str">
            <v xml:space="preserve">            ACCESORIES</v>
          </cell>
          <cell r="E1150">
            <v>12208157.699999999</v>
          </cell>
          <cell r="F1150">
            <v>14765373.390000001</v>
          </cell>
          <cell r="G1150">
            <v>14325783.92</v>
          </cell>
          <cell r="I1150">
            <v>11768568.23</v>
          </cell>
          <cell r="J1150">
            <v>0</v>
          </cell>
          <cell r="K1150">
            <v>11768568.23</v>
          </cell>
        </row>
        <row r="1151">
          <cell r="C1151" t="str">
            <v xml:space="preserve">                BUTTONS</v>
          </cell>
          <cell r="E1151">
            <v>525195</v>
          </cell>
          <cell r="F1151">
            <v>498081</v>
          </cell>
          <cell r="G1151">
            <v>166980</v>
          </cell>
          <cell r="I1151">
            <v>194094</v>
          </cell>
          <cell r="J1151">
            <v>0</v>
          </cell>
          <cell r="K1151">
            <v>194094</v>
          </cell>
        </row>
        <row r="1152">
          <cell r="C1152" t="str">
            <v xml:space="preserve">                    BOMBAY RAYON FASHIONS LIMITED -BANGALORE RURAL</v>
          </cell>
          <cell r="D1152">
            <v>7139</v>
          </cell>
          <cell r="F1152">
            <v>141810</v>
          </cell>
          <cell r="G1152">
            <v>117270</v>
          </cell>
          <cell r="H1152">
            <v>31679</v>
          </cell>
          <cell r="J1152">
            <v>-31679</v>
          </cell>
          <cell r="K1152">
            <v>-31679</v>
          </cell>
        </row>
        <row r="1153">
          <cell r="C1153" t="str">
            <v xml:space="preserve">                    MUSKAN ENTERPRISES            -BANAGLORE</v>
          </cell>
          <cell r="F1153">
            <v>22066</v>
          </cell>
          <cell r="G1153">
            <v>22066</v>
          </cell>
          <cell r="J1153">
            <v>0</v>
          </cell>
          <cell r="K1153">
            <v>0</v>
          </cell>
        </row>
        <row r="1154">
          <cell r="C1154" t="str">
            <v xml:space="preserve">                    PAARTH TRADERS                -CHENNAI</v>
          </cell>
          <cell r="E1154">
            <v>10760</v>
          </cell>
          <cell r="F1154">
            <v>10763</v>
          </cell>
          <cell r="G1154">
            <v>3</v>
          </cell>
          <cell r="J1154">
            <v>0</v>
          </cell>
          <cell r="K1154">
            <v>0</v>
          </cell>
        </row>
        <row r="1155">
          <cell r="C1155" t="str">
            <v xml:space="preserve">                    VAIBHAV BUTTON UDYOG          -BANGALORE</v>
          </cell>
          <cell r="E1155">
            <v>464874</v>
          </cell>
          <cell r="F1155">
            <v>239101</v>
          </cell>
          <cell r="I1155">
            <v>225773</v>
          </cell>
          <cell r="J1155">
            <v>0</v>
          </cell>
          <cell r="K1155">
            <v>225773</v>
          </cell>
        </row>
        <row r="1156">
          <cell r="C1156" t="str">
            <v xml:space="preserve">                    VERITAS TRIMS COMPANY         -BANAGLORE</v>
          </cell>
          <cell r="E1156">
            <v>56700</v>
          </cell>
          <cell r="F1156">
            <v>84341</v>
          </cell>
          <cell r="G1156">
            <v>27641</v>
          </cell>
          <cell r="J1156">
            <v>0</v>
          </cell>
          <cell r="K1156">
            <v>0</v>
          </cell>
        </row>
        <row r="1157">
          <cell r="C1157" t="str">
            <v xml:space="preserve">                THREAD</v>
          </cell>
          <cell r="E1157">
            <v>2661646.13</v>
          </cell>
          <cell r="F1157">
            <v>3066038.1</v>
          </cell>
          <cell r="G1157">
            <v>2607802</v>
          </cell>
          <cell r="I1157">
            <v>2203410.0299999998</v>
          </cell>
          <cell r="J1157">
            <v>0</v>
          </cell>
          <cell r="K1157">
            <v>2203410.0299999998</v>
          </cell>
        </row>
        <row r="1158">
          <cell r="C1158" t="str">
            <v xml:space="preserve">                    KWALITY THREADS PVT. LTD.     -BAHADURGARH</v>
          </cell>
          <cell r="F1158">
            <v>16100</v>
          </cell>
          <cell r="G1158">
            <v>49974</v>
          </cell>
          <cell r="I1158">
            <v>33874</v>
          </cell>
          <cell r="J1158">
            <v>0</v>
          </cell>
          <cell r="K1158">
            <v>33874</v>
          </cell>
        </row>
        <row r="1159">
          <cell r="C1159" t="str">
            <v xml:space="preserve">                    MADURACOATS PVT LTD           -BANGALORE</v>
          </cell>
          <cell r="E1159">
            <v>361863</v>
          </cell>
          <cell r="F1159">
            <v>193011</v>
          </cell>
          <cell r="I1159">
            <v>168852</v>
          </cell>
          <cell r="J1159">
            <v>0</v>
          </cell>
          <cell r="K1159">
            <v>168852</v>
          </cell>
        </row>
        <row r="1160">
          <cell r="C1160" t="str">
            <v xml:space="preserve">                    MAYUR YARN &amp; THREAD PVT LTD   -BANGALORE</v>
          </cell>
          <cell r="E1160">
            <v>1289100.1000000001</v>
          </cell>
          <cell r="F1160">
            <v>251905.6</v>
          </cell>
          <cell r="G1160">
            <v>278806</v>
          </cell>
          <cell r="I1160">
            <v>1316000.5</v>
          </cell>
          <cell r="J1160">
            <v>0</v>
          </cell>
          <cell r="K1160">
            <v>1316000.5</v>
          </cell>
        </row>
        <row r="1161">
          <cell r="C1161" t="str">
            <v xml:space="preserve">                    TEX CORP PRIVATE LIMITED      -GURGOAN</v>
          </cell>
          <cell r="E1161">
            <v>45134.5</v>
          </cell>
          <cell r="F1161">
            <v>232188</v>
          </cell>
          <cell r="G1161">
            <v>163604</v>
          </cell>
          <cell r="H1161">
            <v>23449.5</v>
          </cell>
          <cell r="J1161">
            <v>-23449.5</v>
          </cell>
          <cell r="K1161">
            <v>-23449.5</v>
          </cell>
        </row>
        <row r="1162">
          <cell r="C1162" t="str">
            <v xml:space="preserve">                    TRIO APPARELS INDIA PVT. LTD  -BANAGLORE</v>
          </cell>
          <cell r="D1162">
            <v>7605</v>
          </cell>
          <cell r="H1162">
            <v>7605</v>
          </cell>
          <cell r="J1162">
            <v>-7605</v>
          </cell>
          <cell r="K1162">
            <v>-7605</v>
          </cell>
        </row>
        <row r="1163">
          <cell r="C1163" t="str">
            <v xml:space="preserve">                    U B THRED LLP                 -BANGALORE</v>
          </cell>
          <cell r="E1163">
            <v>48112.5</v>
          </cell>
          <cell r="F1163">
            <v>171970.5</v>
          </cell>
          <cell r="G1163">
            <v>123858</v>
          </cell>
          <cell r="J1163">
            <v>0</v>
          </cell>
          <cell r="K1163">
            <v>0</v>
          </cell>
        </row>
        <row r="1164">
          <cell r="C1164" t="str">
            <v xml:space="preserve">                    VARDHMAN YARNS AND THREADS LIMITED -BANGALORE</v>
          </cell>
          <cell r="E1164">
            <v>925041.03</v>
          </cell>
          <cell r="F1164">
            <v>2200863</v>
          </cell>
          <cell r="G1164">
            <v>1991560</v>
          </cell>
          <cell r="I1164">
            <v>715738.03</v>
          </cell>
          <cell r="J1164">
            <v>0</v>
          </cell>
          <cell r="K1164">
            <v>715738.03</v>
          </cell>
        </row>
        <row r="1165">
          <cell r="C1165" t="str">
            <v xml:space="preserve">                ZIPPERS</v>
          </cell>
          <cell r="E1165">
            <v>1125834.19</v>
          </cell>
          <cell r="F1165">
            <v>2883741</v>
          </cell>
          <cell r="G1165">
            <v>4043354</v>
          </cell>
          <cell r="I1165">
            <v>2285447.19</v>
          </cell>
          <cell r="J1165">
            <v>0</v>
          </cell>
          <cell r="K1165">
            <v>2285447.19</v>
          </cell>
        </row>
        <row r="1166">
          <cell r="C1166" t="str">
            <v xml:space="preserve">                    IDEAL FASTENER INDIA PVT LTD(SEZ UNIT) -CHENNAI</v>
          </cell>
          <cell r="G1166">
            <v>500</v>
          </cell>
          <cell r="I1166">
            <v>500</v>
          </cell>
          <cell r="J1166">
            <v>0</v>
          </cell>
          <cell r="K1166">
            <v>500</v>
          </cell>
        </row>
        <row r="1167">
          <cell r="C1167" t="str">
            <v xml:space="preserve">                    JASKIRAT ACCESSORIES          -LUDHIANA</v>
          </cell>
          <cell r="E1167">
            <v>370263</v>
          </cell>
          <cell r="F1167">
            <v>109495</v>
          </cell>
          <cell r="G1167">
            <v>98754</v>
          </cell>
          <cell r="I1167">
            <v>359522</v>
          </cell>
          <cell r="J1167">
            <v>0</v>
          </cell>
          <cell r="K1167">
            <v>359522</v>
          </cell>
        </row>
        <row r="1168">
          <cell r="C1168" t="str">
            <v xml:space="preserve">                    SAI IMPEX                     -NEW DELHI</v>
          </cell>
          <cell r="E1168">
            <v>756917.69</v>
          </cell>
          <cell r="F1168">
            <v>1998325</v>
          </cell>
          <cell r="G1168">
            <v>2988629</v>
          </cell>
          <cell r="I1168">
            <v>1747221.69</v>
          </cell>
          <cell r="J1168">
            <v>0</v>
          </cell>
          <cell r="K1168">
            <v>1747221.69</v>
          </cell>
        </row>
        <row r="1169">
          <cell r="C1169" t="str">
            <v xml:space="preserve">                    YKK INDIA PRIVATE LIMITED     -BANAGLORE</v>
          </cell>
          <cell r="E1169">
            <v>1</v>
          </cell>
          <cell r="F1169">
            <v>8979</v>
          </cell>
          <cell r="H1169">
            <v>8978</v>
          </cell>
          <cell r="J1169">
            <v>-8978</v>
          </cell>
          <cell r="K1169">
            <v>-8978</v>
          </cell>
        </row>
        <row r="1170">
          <cell r="C1170" t="str">
            <v xml:space="preserve">                    YKK INDIA PVT LTD             -NEW DELHI</v>
          </cell>
          <cell r="D1170">
            <v>1347.5</v>
          </cell>
          <cell r="F1170">
            <v>484015</v>
          </cell>
          <cell r="G1170">
            <v>674006</v>
          </cell>
          <cell r="I1170">
            <v>188643.5</v>
          </cell>
          <cell r="J1170">
            <v>0</v>
          </cell>
          <cell r="K1170">
            <v>188643.5</v>
          </cell>
        </row>
        <row r="1171">
          <cell r="C1171" t="str">
            <v xml:space="preserve">                    ZIP INDUSTRIES LTD            -CHENNAI</v>
          </cell>
          <cell r="F1171">
            <v>282927</v>
          </cell>
          <cell r="G1171">
            <v>281465</v>
          </cell>
          <cell r="H1171">
            <v>1462</v>
          </cell>
          <cell r="J1171">
            <v>-1462</v>
          </cell>
          <cell r="K1171">
            <v>-1462</v>
          </cell>
        </row>
        <row r="1172">
          <cell r="C1172" t="str">
            <v xml:space="preserve">                A R IMPEX CORPORATION         -BANAGLORE</v>
          </cell>
          <cell r="F1172">
            <v>31290</v>
          </cell>
          <cell r="G1172">
            <v>46595</v>
          </cell>
          <cell r="I1172">
            <v>15305</v>
          </cell>
          <cell r="J1172">
            <v>0</v>
          </cell>
          <cell r="K1172">
            <v>15305</v>
          </cell>
        </row>
        <row r="1173">
          <cell r="C1173" t="str">
            <v xml:space="preserve">                A1 BARCODE SOLUTIONS          -BANAGLORE</v>
          </cell>
          <cell r="E1173">
            <v>5015</v>
          </cell>
          <cell r="I1173">
            <v>5015</v>
          </cell>
          <cell r="J1173">
            <v>0</v>
          </cell>
          <cell r="K1173">
            <v>5015</v>
          </cell>
        </row>
        <row r="1174">
          <cell r="C1174" t="str">
            <v xml:space="preserve">                AKARSH YASHASH IMPEX          -BANAGLORE</v>
          </cell>
          <cell r="G1174">
            <v>2520</v>
          </cell>
          <cell r="I1174">
            <v>2520</v>
          </cell>
          <cell r="J1174">
            <v>0</v>
          </cell>
          <cell r="K1174">
            <v>2520</v>
          </cell>
        </row>
        <row r="1175">
          <cell r="C1175" t="str">
            <v xml:space="preserve">                AMBE INTERNATIONAL            -DELHI</v>
          </cell>
          <cell r="F1175">
            <v>115050</v>
          </cell>
          <cell r="G1175">
            <v>119386.5</v>
          </cell>
          <cell r="I1175">
            <v>4336.5</v>
          </cell>
          <cell r="J1175">
            <v>0</v>
          </cell>
          <cell r="K1175">
            <v>4336.5</v>
          </cell>
        </row>
        <row r="1176">
          <cell r="C1176" t="str">
            <v xml:space="preserve">                AMMAN LABELS                  -TIRUPUR</v>
          </cell>
          <cell r="E1176">
            <v>38986</v>
          </cell>
          <cell r="F1176">
            <v>464477</v>
          </cell>
          <cell r="G1176">
            <v>523684</v>
          </cell>
          <cell r="I1176">
            <v>98193</v>
          </cell>
          <cell r="J1176">
            <v>0</v>
          </cell>
          <cell r="K1176">
            <v>98193</v>
          </cell>
        </row>
        <row r="1177">
          <cell r="C1177" t="str">
            <v xml:space="preserve">                ARTEL CREATIONS(2023-24)      -BHUBANESWAR</v>
          </cell>
          <cell r="D1177">
            <v>18348</v>
          </cell>
          <cell r="H1177">
            <v>18348</v>
          </cell>
          <cell r="J1177">
            <v>-18348</v>
          </cell>
          <cell r="K1177">
            <v>-18348</v>
          </cell>
        </row>
        <row r="1178">
          <cell r="C1178" t="str">
            <v xml:space="preserve">                ATAM ASSOCIATES PVT LTD       -SOLAN</v>
          </cell>
          <cell r="E1178">
            <v>410165.5</v>
          </cell>
          <cell r="F1178">
            <v>418692</v>
          </cell>
          <cell r="G1178">
            <v>260619</v>
          </cell>
          <cell r="I1178">
            <v>252092.5</v>
          </cell>
          <cell r="J1178">
            <v>0</v>
          </cell>
          <cell r="K1178">
            <v>252092.5</v>
          </cell>
        </row>
        <row r="1179">
          <cell r="C1179" t="str">
            <v xml:space="preserve">                AURORA TEX                    -DELHI</v>
          </cell>
          <cell r="E1179">
            <v>236</v>
          </cell>
          <cell r="F1179">
            <v>236</v>
          </cell>
          <cell r="J1179">
            <v>0</v>
          </cell>
          <cell r="K1179">
            <v>0</v>
          </cell>
        </row>
        <row r="1180">
          <cell r="C1180" t="str">
            <v xml:space="preserve">                BBC IMPEX                     -BANAGLORE</v>
          </cell>
          <cell r="F1180">
            <v>702918</v>
          </cell>
          <cell r="G1180">
            <v>1535291.1</v>
          </cell>
          <cell r="I1180">
            <v>832373.1</v>
          </cell>
          <cell r="J1180">
            <v>0</v>
          </cell>
          <cell r="K1180">
            <v>832373.1</v>
          </cell>
        </row>
        <row r="1181">
          <cell r="C1181" t="str">
            <v xml:space="preserve">                BHAGYALAKSHMI ELECTRICALS     -TUMKUR</v>
          </cell>
          <cell r="F1181">
            <v>9827</v>
          </cell>
          <cell r="G1181">
            <v>9827</v>
          </cell>
          <cell r="J1181">
            <v>0</v>
          </cell>
          <cell r="K1181">
            <v>0</v>
          </cell>
        </row>
        <row r="1182">
          <cell r="C1182" t="str">
            <v xml:space="preserve">                BOMBAY RAYON FASHIONS LTD (TRIMS DIVISION) -BANAGLORE</v>
          </cell>
          <cell r="F1182">
            <v>45017</v>
          </cell>
          <cell r="G1182">
            <v>61685</v>
          </cell>
          <cell r="I1182">
            <v>16668</v>
          </cell>
          <cell r="J1182">
            <v>0</v>
          </cell>
          <cell r="K1182">
            <v>16668</v>
          </cell>
        </row>
        <row r="1183">
          <cell r="C1183" t="str">
            <v xml:space="preserve">                CHIRAG PACKAGING              -CHENNAI</v>
          </cell>
          <cell r="F1183">
            <v>7859</v>
          </cell>
          <cell r="G1183">
            <v>36107</v>
          </cell>
          <cell r="I1183">
            <v>28248</v>
          </cell>
          <cell r="J1183">
            <v>0</v>
          </cell>
          <cell r="K1183">
            <v>28248</v>
          </cell>
        </row>
        <row r="1184">
          <cell r="C1184" t="str">
            <v xml:space="preserve">                COTTON TAAPES                 -TIRUPUR</v>
          </cell>
          <cell r="E1184">
            <v>2.5</v>
          </cell>
          <cell r="F1184">
            <v>2.5</v>
          </cell>
          <cell r="J1184">
            <v>0</v>
          </cell>
          <cell r="K1184">
            <v>0</v>
          </cell>
        </row>
        <row r="1185">
          <cell r="C1185" t="str">
            <v xml:space="preserve">                D.T. SHANKARSA &amp; SONS         -BANGALORE</v>
          </cell>
          <cell r="E1185">
            <v>138894.03</v>
          </cell>
          <cell r="F1185">
            <v>99302.03</v>
          </cell>
          <cell r="I1185">
            <v>39592</v>
          </cell>
          <cell r="J1185">
            <v>0</v>
          </cell>
          <cell r="K1185">
            <v>39592</v>
          </cell>
        </row>
        <row r="1186">
          <cell r="C1186" t="str">
            <v xml:space="preserve">                DELTA MANUFACTURING  LIMITED  -NASHIK</v>
          </cell>
          <cell r="E1186">
            <v>73334</v>
          </cell>
          <cell r="I1186">
            <v>73334</v>
          </cell>
          <cell r="J1186">
            <v>0</v>
          </cell>
          <cell r="K1186">
            <v>73334</v>
          </cell>
        </row>
        <row r="1187">
          <cell r="C1187" t="str">
            <v xml:space="preserve">                EXIM TAGS                     -BHIWANDI</v>
          </cell>
          <cell r="F1187">
            <v>46407</v>
          </cell>
          <cell r="G1187">
            <v>46437</v>
          </cell>
          <cell r="I1187">
            <v>30</v>
          </cell>
          <cell r="J1187">
            <v>0</v>
          </cell>
          <cell r="K1187">
            <v>30</v>
          </cell>
        </row>
        <row r="1188">
          <cell r="C1188" t="str">
            <v xml:space="preserve">                FAIRFAX COUTURE PRIVATE LIMITED -NOIDA</v>
          </cell>
          <cell r="F1188">
            <v>277154</v>
          </cell>
          <cell r="H1188">
            <v>277154</v>
          </cell>
          <cell r="J1188">
            <v>-277154</v>
          </cell>
          <cell r="K1188">
            <v>-277154</v>
          </cell>
        </row>
        <row r="1189">
          <cell r="C1189" t="str">
            <v xml:space="preserve">                FASHION ACCESSORIES INDIA PRIVATE LIMITED -MUMBAI</v>
          </cell>
          <cell r="F1189">
            <v>15576</v>
          </cell>
          <cell r="G1189">
            <v>15576</v>
          </cell>
          <cell r="J1189">
            <v>0</v>
          </cell>
          <cell r="K1189">
            <v>0</v>
          </cell>
        </row>
        <row r="1190">
          <cell r="C1190" t="str">
            <v xml:space="preserve">                FORTUNE INC                   -BANAGLORE</v>
          </cell>
          <cell r="E1190">
            <v>1052236</v>
          </cell>
          <cell r="F1190">
            <v>919699</v>
          </cell>
          <cell r="G1190">
            <v>458906</v>
          </cell>
          <cell r="I1190">
            <v>591443</v>
          </cell>
          <cell r="J1190">
            <v>0</v>
          </cell>
          <cell r="K1190">
            <v>591443</v>
          </cell>
        </row>
        <row r="1191">
          <cell r="C1191" t="str">
            <v xml:space="preserve">                GANGA ENTERPRISES             -BANAGLORE</v>
          </cell>
          <cell r="F1191">
            <v>3360</v>
          </cell>
          <cell r="G1191">
            <v>3360</v>
          </cell>
          <cell r="J1191">
            <v>0</v>
          </cell>
          <cell r="K1191">
            <v>0</v>
          </cell>
        </row>
        <row r="1192">
          <cell r="C1192" t="str">
            <v xml:space="preserve">                GURU GRAFIX                   -BANGALORE</v>
          </cell>
          <cell r="E1192">
            <v>97041.5</v>
          </cell>
          <cell r="F1192">
            <v>97041.5</v>
          </cell>
          <cell r="G1192">
            <v>11328</v>
          </cell>
          <cell r="I1192">
            <v>11328</v>
          </cell>
          <cell r="J1192">
            <v>0</v>
          </cell>
          <cell r="K1192">
            <v>11328</v>
          </cell>
        </row>
        <row r="1193">
          <cell r="C1193" t="str">
            <v xml:space="preserve">                GURUGRAM PRINTING PRESS       -GURGOAN</v>
          </cell>
          <cell r="E1193">
            <v>5493</v>
          </cell>
          <cell r="I1193">
            <v>5493</v>
          </cell>
          <cell r="J1193">
            <v>0</v>
          </cell>
          <cell r="K1193">
            <v>5493</v>
          </cell>
        </row>
        <row r="1194">
          <cell r="C1194" t="str">
            <v xml:space="preserve">                HK LABELS INDIA PRIVATE LIMITED -SONIPAT</v>
          </cell>
          <cell r="E1194">
            <v>9747</v>
          </cell>
          <cell r="I1194">
            <v>9747</v>
          </cell>
          <cell r="J1194">
            <v>0</v>
          </cell>
          <cell r="K1194">
            <v>9747</v>
          </cell>
        </row>
        <row r="1195">
          <cell r="C1195" t="str">
            <v xml:space="preserve">                HSD ZIPPER LIMITED            -HONG KONG</v>
          </cell>
          <cell r="E1195">
            <v>3069</v>
          </cell>
          <cell r="I1195">
            <v>3069</v>
          </cell>
          <cell r="J1195">
            <v>0</v>
          </cell>
          <cell r="K1195">
            <v>3069</v>
          </cell>
        </row>
        <row r="1196">
          <cell r="C1196" t="str">
            <v xml:space="preserve">                IIGM PVT LTD.                 -BANGALORE</v>
          </cell>
          <cell r="E1196">
            <v>38729</v>
          </cell>
          <cell r="F1196">
            <v>38729</v>
          </cell>
          <cell r="J1196">
            <v>0</v>
          </cell>
          <cell r="K1196">
            <v>0</v>
          </cell>
        </row>
        <row r="1197">
          <cell r="C1197" t="str">
            <v xml:space="preserve">                J V TAPES                     -TIRUPUR</v>
          </cell>
          <cell r="E1197">
            <v>1538</v>
          </cell>
          <cell r="I1197">
            <v>1538</v>
          </cell>
          <cell r="J1197">
            <v>0</v>
          </cell>
          <cell r="K1197">
            <v>1538</v>
          </cell>
        </row>
        <row r="1198">
          <cell r="C1198" t="str">
            <v xml:space="preserve">                KATHIT IMPEX                  -MUMBAI</v>
          </cell>
          <cell r="F1198">
            <v>4027</v>
          </cell>
          <cell r="G1198">
            <v>4027</v>
          </cell>
          <cell r="J1198">
            <v>0</v>
          </cell>
          <cell r="K1198">
            <v>0</v>
          </cell>
        </row>
        <row r="1199">
          <cell r="C1199" t="str">
            <v xml:space="preserve">                KHYAATI LEATHER INNOVATIONS PRIVATE LI -MUMBAI</v>
          </cell>
          <cell r="D1199">
            <v>26654</v>
          </cell>
          <cell r="H1199">
            <v>26654</v>
          </cell>
          <cell r="J1199">
            <v>-26654</v>
          </cell>
          <cell r="K1199">
            <v>-26654</v>
          </cell>
        </row>
        <row r="1200">
          <cell r="C1200" t="str">
            <v xml:space="preserve">                KIRAN POLY PLAST              -BANAGLORE</v>
          </cell>
          <cell r="E1200">
            <v>681708</v>
          </cell>
          <cell r="F1200">
            <v>141329</v>
          </cell>
          <cell r="G1200">
            <v>69369</v>
          </cell>
          <cell r="I1200">
            <v>609748</v>
          </cell>
          <cell r="J1200">
            <v>0</v>
          </cell>
          <cell r="K1200">
            <v>609748</v>
          </cell>
        </row>
        <row r="1201">
          <cell r="C1201" t="str">
            <v xml:space="preserve">                KLASSIC LABELS                -BANAGLORE</v>
          </cell>
          <cell r="E1201">
            <v>309960.76</v>
          </cell>
          <cell r="F1201">
            <v>128801</v>
          </cell>
          <cell r="I1201">
            <v>181159.76</v>
          </cell>
          <cell r="J1201">
            <v>0</v>
          </cell>
          <cell r="K1201">
            <v>181159.76</v>
          </cell>
        </row>
        <row r="1202">
          <cell r="C1202" t="str">
            <v xml:space="preserve">                KOHINOOR RIBBON FACTORY PVT. LTD.		 -NEWDELHI</v>
          </cell>
          <cell r="F1202">
            <v>22080</v>
          </cell>
          <cell r="G1202">
            <v>22080</v>
          </cell>
          <cell r="J1202">
            <v>0</v>
          </cell>
          <cell r="K1202">
            <v>0</v>
          </cell>
        </row>
        <row r="1203">
          <cell r="C1203" t="str">
            <v xml:space="preserve">                KRISHNA GLASS AND PLYWOODS    -BANGLORE</v>
          </cell>
          <cell r="G1203">
            <v>9251.2000000000007</v>
          </cell>
          <cell r="I1203">
            <v>9251.2000000000007</v>
          </cell>
          <cell r="J1203">
            <v>0</v>
          </cell>
          <cell r="K1203">
            <v>9251.2000000000007</v>
          </cell>
        </row>
        <row r="1204">
          <cell r="C1204" t="str">
            <v xml:space="preserve">                KRISHNA LAMICOAT PVT LTD      -SAKINAKA</v>
          </cell>
          <cell r="E1204">
            <v>196721</v>
          </cell>
          <cell r="F1204">
            <v>127456</v>
          </cell>
          <cell r="G1204">
            <v>3087</v>
          </cell>
          <cell r="I1204">
            <v>72352</v>
          </cell>
          <cell r="J1204">
            <v>0</v>
          </cell>
          <cell r="K1204">
            <v>72352</v>
          </cell>
        </row>
        <row r="1205">
          <cell r="C1205" t="str">
            <v xml:space="preserve">                KWALITY LEATHERS              -BANAGLORE</v>
          </cell>
          <cell r="E1205">
            <v>3</v>
          </cell>
          <cell r="F1205">
            <v>3</v>
          </cell>
          <cell r="J1205">
            <v>0</v>
          </cell>
          <cell r="K1205">
            <v>0</v>
          </cell>
        </row>
        <row r="1206">
          <cell r="C1206" t="str">
            <v xml:space="preserve">                LAKSHMI CREATION              -BANAGLORE</v>
          </cell>
          <cell r="E1206">
            <v>78963</v>
          </cell>
          <cell r="F1206">
            <v>22428</v>
          </cell>
          <cell r="G1206">
            <v>26898.18</v>
          </cell>
          <cell r="I1206">
            <v>83433.179999999993</v>
          </cell>
          <cell r="J1206">
            <v>0</v>
          </cell>
          <cell r="K1206">
            <v>83433.179999999993</v>
          </cell>
        </row>
        <row r="1207">
          <cell r="C1207" t="str">
            <v xml:space="preserve">                LUCKY POLY INDUSTRY           -TIRUPPUR</v>
          </cell>
          <cell r="G1207">
            <v>60906</v>
          </cell>
          <cell r="I1207">
            <v>60906</v>
          </cell>
          <cell r="J1207">
            <v>0</v>
          </cell>
          <cell r="K1207">
            <v>60906</v>
          </cell>
        </row>
        <row r="1208">
          <cell r="C1208" t="str">
            <v xml:space="preserve">                M R TAPES                     -ADYAR</v>
          </cell>
          <cell r="G1208">
            <v>124850</v>
          </cell>
          <cell r="I1208">
            <v>124850</v>
          </cell>
          <cell r="J1208">
            <v>0</v>
          </cell>
          <cell r="K1208">
            <v>124850</v>
          </cell>
        </row>
        <row r="1209">
          <cell r="C1209" t="str">
            <v xml:space="preserve">                MAGRAA FASHIONS PVT LTD       -BANGALORE</v>
          </cell>
          <cell r="E1209">
            <v>935</v>
          </cell>
          <cell r="I1209">
            <v>935</v>
          </cell>
          <cell r="J1209">
            <v>0</v>
          </cell>
          <cell r="K1209">
            <v>935</v>
          </cell>
        </row>
        <row r="1210">
          <cell r="C1210" t="str">
            <v xml:space="preserve">                NATUR TEC INDIA PRIVATE LIMITED -CHENNAI</v>
          </cell>
          <cell r="E1210">
            <v>0.5</v>
          </cell>
          <cell r="F1210">
            <v>0.5</v>
          </cell>
          <cell r="J1210">
            <v>0</v>
          </cell>
          <cell r="K1210">
            <v>0</v>
          </cell>
        </row>
        <row r="1211">
          <cell r="C1211" t="str">
            <v xml:space="preserve">                PADMAVATI ENTERPRISES         -BANGALORE</v>
          </cell>
          <cell r="F1211">
            <v>155271</v>
          </cell>
          <cell r="G1211">
            <v>132026.04</v>
          </cell>
          <cell r="H1211">
            <v>23244.959999999999</v>
          </cell>
          <cell r="J1211">
            <v>-23244.959999999999</v>
          </cell>
          <cell r="K1211">
            <v>-23244.959999999999</v>
          </cell>
        </row>
        <row r="1212">
          <cell r="C1212" t="str">
            <v xml:space="preserve">                PARSHWA INTERNATIONAL         -BANAGLORE</v>
          </cell>
          <cell r="E1212">
            <v>338392</v>
          </cell>
          <cell r="F1212">
            <v>195402</v>
          </cell>
          <cell r="G1212">
            <v>196570.4</v>
          </cell>
          <cell r="I1212">
            <v>339560.4</v>
          </cell>
          <cell r="J1212">
            <v>0</v>
          </cell>
          <cell r="K1212">
            <v>339560.4</v>
          </cell>
        </row>
        <row r="1213">
          <cell r="C1213" t="str">
            <v xml:space="preserve">                PAWAN PUTRA PACKAGING         -BANAGLORE</v>
          </cell>
          <cell r="E1213">
            <v>1103</v>
          </cell>
          <cell r="I1213">
            <v>1103</v>
          </cell>
          <cell r="J1213">
            <v>0</v>
          </cell>
          <cell r="K1213">
            <v>1103</v>
          </cell>
        </row>
        <row r="1214">
          <cell r="C1214" t="str">
            <v xml:space="preserve">                PENTAGUN LABELS PRIVATE LIMITED -CHENNAI</v>
          </cell>
          <cell r="E1214">
            <v>1</v>
          </cell>
          <cell r="F1214">
            <v>1</v>
          </cell>
          <cell r="J1214">
            <v>0</v>
          </cell>
          <cell r="K1214">
            <v>0</v>
          </cell>
        </row>
        <row r="1215">
          <cell r="C1215" t="str">
            <v xml:space="preserve">                PHOENIX                       -TIRUPUR</v>
          </cell>
          <cell r="E1215">
            <v>10467</v>
          </cell>
          <cell r="I1215">
            <v>10467</v>
          </cell>
          <cell r="J1215">
            <v>0</v>
          </cell>
          <cell r="K1215">
            <v>10467</v>
          </cell>
        </row>
        <row r="1216">
          <cell r="C1216" t="str">
            <v xml:space="preserve">                PLAITEX                       -BANGALORE</v>
          </cell>
          <cell r="E1216">
            <v>80472</v>
          </cell>
          <cell r="F1216">
            <v>40000</v>
          </cell>
          <cell r="I1216">
            <v>40472</v>
          </cell>
          <cell r="J1216">
            <v>0</v>
          </cell>
          <cell r="K1216">
            <v>40472</v>
          </cell>
        </row>
        <row r="1217">
          <cell r="C1217" t="str">
            <v xml:space="preserve">                POLSAN BUTTON INDIA PVT LTD   -TIRUPUR</v>
          </cell>
          <cell r="G1217">
            <v>34588</v>
          </cell>
          <cell r="I1217">
            <v>34588</v>
          </cell>
          <cell r="J1217">
            <v>0</v>
          </cell>
          <cell r="K1217">
            <v>34588</v>
          </cell>
        </row>
        <row r="1218">
          <cell r="C1218" t="str">
            <v xml:space="preserve">                POONAM PLAST                  -TUMKUR</v>
          </cell>
          <cell r="F1218">
            <v>1022</v>
          </cell>
          <cell r="G1218">
            <v>1022</v>
          </cell>
          <cell r="J1218">
            <v>0</v>
          </cell>
          <cell r="K1218">
            <v>0</v>
          </cell>
        </row>
        <row r="1219">
          <cell r="C1219" t="str">
            <v xml:space="preserve">                PRAKASH LABELS PVT LTD        -BANGALORE</v>
          </cell>
          <cell r="E1219">
            <v>134943.79999999999</v>
          </cell>
          <cell r="I1219">
            <v>134943.79999999999</v>
          </cell>
          <cell r="J1219">
            <v>0</v>
          </cell>
          <cell r="K1219">
            <v>134943.79999999999</v>
          </cell>
        </row>
        <row r="1220">
          <cell r="C1220" t="str">
            <v xml:space="preserve">                PRASHANT PLASTICS             -MUMBAI</v>
          </cell>
          <cell r="F1220">
            <v>74181</v>
          </cell>
          <cell r="G1220">
            <v>108566</v>
          </cell>
          <cell r="I1220">
            <v>34385</v>
          </cell>
          <cell r="J1220">
            <v>0</v>
          </cell>
          <cell r="K1220">
            <v>34385</v>
          </cell>
        </row>
        <row r="1221">
          <cell r="C1221" t="str">
            <v xml:space="preserve">                PREMCO GLOBAL LTD.                                                                                  </v>
          </cell>
          <cell r="D1221">
            <v>2860</v>
          </cell>
          <cell r="H1221">
            <v>2860</v>
          </cell>
          <cell r="J1221">
            <v>-2860</v>
          </cell>
          <cell r="K1221">
            <v>-2860</v>
          </cell>
        </row>
        <row r="1222">
          <cell r="C1222" t="str">
            <v xml:space="preserve">                PRINTO DOCUMENT SERVICE PVT  LTD -CHENNAI</v>
          </cell>
          <cell r="E1222">
            <v>0.5</v>
          </cell>
          <cell r="F1222">
            <v>0.5</v>
          </cell>
          <cell r="J1222">
            <v>0</v>
          </cell>
          <cell r="K1222">
            <v>0</v>
          </cell>
        </row>
        <row r="1223">
          <cell r="C1223" t="str">
            <v xml:space="preserve">                PRIYESH LABELS                -MUMBAI</v>
          </cell>
          <cell r="F1223">
            <v>17519</v>
          </cell>
          <cell r="G1223">
            <v>17519</v>
          </cell>
          <cell r="J1223">
            <v>0</v>
          </cell>
          <cell r="K1223">
            <v>0</v>
          </cell>
        </row>
        <row r="1224">
          <cell r="C1224" t="str">
            <v xml:space="preserve">                PUSHTI CREATION               -MUMBAI</v>
          </cell>
          <cell r="F1224">
            <v>96775</v>
          </cell>
          <cell r="G1224">
            <v>96775</v>
          </cell>
          <cell r="J1224">
            <v>0</v>
          </cell>
          <cell r="K1224">
            <v>0</v>
          </cell>
        </row>
        <row r="1225">
          <cell r="C1225" t="str">
            <v xml:space="preserve">                Q BIRDS BRIADERS              -TIRUPPUR</v>
          </cell>
          <cell r="E1225">
            <v>4985</v>
          </cell>
          <cell r="I1225">
            <v>4985</v>
          </cell>
          <cell r="J1225">
            <v>0</v>
          </cell>
          <cell r="K1225">
            <v>4985</v>
          </cell>
        </row>
        <row r="1226">
          <cell r="C1226" t="str">
            <v xml:space="preserve">                QUALITY LABELS                -MUMBAI</v>
          </cell>
          <cell r="E1226">
            <v>17545</v>
          </cell>
          <cell r="I1226">
            <v>17545</v>
          </cell>
          <cell r="J1226">
            <v>0</v>
          </cell>
          <cell r="K1226">
            <v>17545</v>
          </cell>
        </row>
        <row r="1227">
          <cell r="C1227" t="str">
            <v xml:space="preserve">                QUENBY TRANSFERS (INDIA) PVT LTD. -BANAGLORE</v>
          </cell>
          <cell r="D1227">
            <v>3233</v>
          </cell>
          <cell r="F1227">
            <v>165723</v>
          </cell>
          <cell r="G1227">
            <v>172496</v>
          </cell>
          <cell r="I1227">
            <v>3540</v>
          </cell>
          <cell r="J1227">
            <v>0</v>
          </cell>
          <cell r="K1227">
            <v>3540</v>
          </cell>
        </row>
        <row r="1228">
          <cell r="C1228" t="str">
            <v xml:space="preserve">                R K N MURTHY GLASS AND PLYWOODS -TUMKUR</v>
          </cell>
          <cell r="F1228">
            <v>9252</v>
          </cell>
          <cell r="H1228">
            <v>9252</v>
          </cell>
          <cell r="J1228">
            <v>-9252</v>
          </cell>
          <cell r="K1228">
            <v>-9252</v>
          </cell>
        </row>
        <row r="1229">
          <cell r="C1229" t="str">
            <v xml:space="preserve">                RAINBOW ARTS                  -NEW DELHI</v>
          </cell>
          <cell r="G1229">
            <v>4909</v>
          </cell>
          <cell r="I1229">
            <v>4909</v>
          </cell>
          <cell r="J1229">
            <v>0</v>
          </cell>
          <cell r="K1229">
            <v>4909</v>
          </cell>
        </row>
        <row r="1230">
          <cell r="C1230" t="str">
            <v xml:space="preserve">                RANGANATH GRAPHICS            -BANAGLORE</v>
          </cell>
          <cell r="F1230">
            <v>22663.16</v>
          </cell>
          <cell r="G1230">
            <v>33079.160000000003</v>
          </cell>
          <cell r="I1230">
            <v>10416</v>
          </cell>
          <cell r="J1230">
            <v>0</v>
          </cell>
          <cell r="K1230">
            <v>10416</v>
          </cell>
        </row>
        <row r="1231">
          <cell r="C1231" t="str">
            <v xml:space="preserve">                REGAL ELASTICS                -MUMBAI</v>
          </cell>
          <cell r="E1231">
            <v>1</v>
          </cell>
          <cell r="F1231">
            <v>1</v>
          </cell>
          <cell r="J1231">
            <v>0</v>
          </cell>
          <cell r="K1231">
            <v>0</v>
          </cell>
        </row>
        <row r="1232">
          <cell r="C1232" t="str">
            <v xml:space="preserve">                REX INDIA                     -MUMBAI</v>
          </cell>
          <cell r="E1232">
            <v>282658</v>
          </cell>
          <cell r="I1232">
            <v>282658</v>
          </cell>
          <cell r="J1232">
            <v>0</v>
          </cell>
          <cell r="K1232">
            <v>282658</v>
          </cell>
        </row>
        <row r="1233">
          <cell r="C1233" t="str">
            <v xml:space="preserve">                RITHUNA TEXTILES              -TIRUPUR</v>
          </cell>
          <cell r="E1233">
            <v>0.4</v>
          </cell>
          <cell r="F1233">
            <v>0.4</v>
          </cell>
          <cell r="J1233">
            <v>0</v>
          </cell>
          <cell r="K1233">
            <v>0</v>
          </cell>
        </row>
        <row r="1234">
          <cell r="C1234" t="str">
            <v xml:space="preserve">                ROYAL KRAFT                   -BANGALORE</v>
          </cell>
          <cell r="E1234">
            <v>122338</v>
          </cell>
          <cell r="I1234">
            <v>122338</v>
          </cell>
          <cell r="J1234">
            <v>0</v>
          </cell>
          <cell r="K1234">
            <v>122338</v>
          </cell>
        </row>
        <row r="1235">
          <cell r="C1235" t="str">
            <v xml:space="preserve">                ROYALTEXT                     -BANAGLORE</v>
          </cell>
          <cell r="G1235">
            <v>72160</v>
          </cell>
          <cell r="I1235">
            <v>72160</v>
          </cell>
          <cell r="J1235">
            <v>0</v>
          </cell>
          <cell r="K1235">
            <v>72160</v>
          </cell>
        </row>
        <row r="1236">
          <cell r="C1236" t="str">
            <v xml:space="preserve">                S R PRINTS                    -BANAGLORE</v>
          </cell>
          <cell r="E1236">
            <v>873020</v>
          </cell>
          <cell r="F1236">
            <v>307343</v>
          </cell>
          <cell r="G1236">
            <v>166023</v>
          </cell>
          <cell r="I1236">
            <v>731700</v>
          </cell>
          <cell r="J1236">
            <v>0</v>
          </cell>
          <cell r="K1236">
            <v>731700</v>
          </cell>
        </row>
        <row r="1237">
          <cell r="C1237" t="str">
            <v xml:space="preserve">                S S CORPORATION               -MUMBAI</v>
          </cell>
          <cell r="E1237">
            <v>146</v>
          </cell>
          <cell r="F1237">
            <v>146</v>
          </cell>
          <cell r="J1237">
            <v>0</v>
          </cell>
          <cell r="K1237">
            <v>0</v>
          </cell>
        </row>
        <row r="1238">
          <cell r="C1238" t="str">
            <v xml:space="preserve">                S.S. INDUSTRIES               -BANGALORE</v>
          </cell>
          <cell r="E1238">
            <v>147860.5</v>
          </cell>
          <cell r="I1238">
            <v>147860.5</v>
          </cell>
          <cell r="J1238">
            <v>0</v>
          </cell>
          <cell r="K1238">
            <v>147860.5</v>
          </cell>
        </row>
        <row r="1239">
          <cell r="C1239" t="str">
            <v xml:space="preserve">                SABAREE PACKS                 -TIRUPUR</v>
          </cell>
          <cell r="E1239">
            <v>56274</v>
          </cell>
          <cell r="F1239">
            <v>56274</v>
          </cell>
          <cell r="J1239">
            <v>0</v>
          </cell>
          <cell r="K1239">
            <v>0</v>
          </cell>
        </row>
        <row r="1240">
          <cell r="C1240" t="str">
            <v xml:space="preserve">                SAI DHURGA ENTERPRISES        -BANGALORE</v>
          </cell>
          <cell r="D1240">
            <v>14750</v>
          </cell>
          <cell r="H1240">
            <v>14750</v>
          </cell>
          <cell r="J1240">
            <v>-14750</v>
          </cell>
          <cell r="K1240">
            <v>-14750</v>
          </cell>
        </row>
        <row r="1241">
          <cell r="C1241" t="str">
            <v xml:space="preserve">                SAMITHA TRADING CO.           -BANAGLORE</v>
          </cell>
          <cell r="E1241">
            <v>504116.2</v>
          </cell>
          <cell r="F1241">
            <v>297075.20000000001</v>
          </cell>
          <cell r="G1241">
            <v>390368.64</v>
          </cell>
          <cell r="I1241">
            <v>597409.64</v>
          </cell>
          <cell r="J1241">
            <v>0</v>
          </cell>
          <cell r="K1241">
            <v>597409.64</v>
          </cell>
        </row>
        <row r="1242">
          <cell r="C1242" t="str">
            <v xml:space="preserve">                SANJAY IMPEX                  -BANGALORE</v>
          </cell>
          <cell r="E1242">
            <v>517</v>
          </cell>
          <cell r="F1242">
            <v>23342</v>
          </cell>
          <cell r="G1242">
            <v>23342</v>
          </cell>
          <cell r="I1242">
            <v>517</v>
          </cell>
          <cell r="J1242">
            <v>0</v>
          </cell>
          <cell r="K1242">
            <v>517</v>
          </cell>
        </row>
        <row r="1243">
          <cell r="C1243" t="str">
            <v xml:space="preserve">                SANJAY TRADING COMPANY        -MUMBAI</v>
          </cell>
          <cell r="F1243">
            <v>157953</v>
          </cell>
          <cell r="G1243">
            <v>489309</v>
          </cell>
          <cell r="I1243">
            <v>331356</v>
          </cell>
          <cell r="J1243">
            <v>0</v>
          </cell>
          <cell r="K1243">
            <v>331356</v>
          </cell>
        </row>
        <row r="1244">
          <cell r="C1244" t="str">
            <v xml:space="preserve">                SANTEX SPORTS                 -JALANDHAR</v>
          </cell>
          <cell r="D1244">
            <v>13570</v>
          </cell>
          <cell r="H1244">
            <v>13570</v>
          </cell>
          <cell r="J1244">
            <v>-13570</v>
          </cell>
          <cell r="K1244">
            <v>-13570</v>
          </cell>
        </row>
        <row r="1245">
          <cell r="C1245" t="str">
            <v xml:space="preserve">                SAWANT DYES &amp; CHEMICALS       -BANGALORE</v>
          </cell>
          <cell r="E1245">
            <v>92954.5</v>
          </cell>
          <cell r="I1245">
            <v>92954.5</v>
          </cell>
          <cell r="J1245">
            <v>0</v>
          </cell>
          <cell r="K1245">
            <v>92954.5</v>
          </cell>
        </row>
        <row r="1246">
          <cell r="C1246" t="str">
            <v xml:space="preserve">                SHARMAN UDYOG PVT LTD         -SONIPET</v>
          </cell>
          <cell r="E1246">
            <v>30197</v>
          </cell>
          <cell r="F1246">
            <v>83682</v>
          </cell>
          <cell r="G1246">
            <v>81779</v>
          </cell>
          <cell r="I1246">
            <v>28294</v>
          </cell>
          <cell r="J1246">
            <v>0</v>
          </cell>
          <cell r="K1246">
            <v>28294</v>
          </cell>
        </row>
        <row r="1247">
          <cell r="C1247" t="str">
            <v xml:space="preserve">                SHIVA POLY FAB                -LUDHIANA</v>
          </cell>
          <cell r="E1247">
            <v>388225</v>
          </cell>
          <cell r="F1247">
            <v>388225</v>
          </cell>
          <cell r="J1247">
            <v>0</v>
          </cell>
          <cell r="K1247">
            <v>0</v>
          </cell>
        </row>
        <row r="1248">
          <cell r="C1248" t="str">
            <v xml:space="preserve">                SHREE IMPEX                   -BANAGLORE</v>
          </cell>
          <cell r="E1248">
            <v>7560</v>
          </cell>
          <cell r="I1248">
            <v>7560</v>
          </cell>
          <cell r="J1248">
            <v>0</v>
          </cell>
          <cell r="K1248">
            <v>7560</v>
          </cell>
        </row>
        <row r="1249">
          <cell r="C1249" t="str">
            <v xml:space="preserve">                SHREE POLYPACKS               -BANGALORE</v>
          </cell>
          <cell r="E1249">
            <v>141482</v>
          </cell>
          <cell r="F1249">
            <v>635854</v>
          </cell>
          <cell r="G1249">
            <v>716912</v>
          </cell>
          <cell r="I1249">
            <v>222540</v>
          </cell>
          <cell r="J1249">
            <v>0</v>
          </cell>
          <cell r="K1249">
            <v>222540</v>
          </cell>
        </row>
        <row r="1250">
          <cell r="C1250" t="str">
            <v xml:space="preserve">                SHREEJI FASHION ACCESSORIES   -THANE</v>
          </cell>
          <cell r="E1250">
            <v>64106.5</v>
          </cell>
          <cell r="F1250">
            <v>263206.5</v>
          </cell>
          <cell r="G1250">
            <v>199100</v>
          </cell>
          <cell r="J1250">
            <v>0</v>
          </cell>
          <cell r="K1250">
            <v>0</v>
          </cell>
        </row>
        <row r="1251">
          <cell r="C1251" t="str">
            <v xml:space="preserve">                SHRI CHAKRA WEBBING CO.       -BANGALORE</v>
          </cell>
          <cell r="E1251">
            <v>1575</v>
          </cell>
          <cell r="I1251">
            <v>1575</v>
          </cell>
          <cell r="J1251">
            <v>0</v>
          </cell>
          <cell r="K1251">
            <v>1575</v>
          </cell>
        </row>
        <row r="1252">
          <cell r="C1252" t="str">
            <v xml:space="preserve">                SHRI SAI PAPER MART           -BANAGLORE</v>
          </cell>
          <cell r="E1252">
            <v>51800</v>
          </cell>
          <cell r="F1252">
            <v>271320</v>
          </cell>
          <cell r="G1252">
            <v>276640</v>
          </cell>
          <cell r="I1252">
            <v>57120</v>
          </cell>
          <cell r="J1252">
            <v>0</v>
          </cell>
          <cell r="K1252">
            <v>57120</v>
          </cell>
        </row>
        <row r="1253">
          <cell r="C1253" t="str">
            <v xml:space="preserve">                SRI AMMAN TAPES               -TIRUPUR</v>
          </cell>
          <cell r="E1253">
            <v>437135</v>
          </cell>
          <cell r="F1253">
            <v>482350</v>
          </cell>
          <cell r="G1253">
            <v>177934</v>
          </cell>
          <cell r="I1253">
            <v>132719</v>
          </cell>
          <cell r="J1253">
            <v>0</v>
          </cell>
          <cell r="K1253">
            <v>132719</v>
          </cell>
        </row>
        <row r="1254">
          <cell r="C1254" t="str">
            <v xml:space="preserve">                SRI BALAJI TRADERS            -BANAGLORE</v>
          </cell>
          <cell r="E1254">
            <v>4602</v>
          </cell>
          <cell r="G1254">
            <v>4602</v>
          </cell>
          <cell r="I1254">
            <v>9204</v>
          </cell>
          <cell r="J1254">
            <v>0</v>
          </cell>
          <cell r="K1254">
            <v>9204</v>
          </cell>
        </row>
        <row r="1255">
          <cell r="C1255" t="str">
            <v xml:space="preserve">                SRISHA INDUSTRIES             -BANAGLORE</v>
          </cell>
          <cell r="E1255">
            <v>117599</v>
          </cell>
          <cell r="F1255">
            <v>233251</v>
          </cell>
          <cell r="G1255">
            <v>115652</v>
          </cell>
          <cell r="J1255">
            <v>0</v>
          </cell>
          <cell r="K1255">
            <v>0</v>
          </cell>
        </row>
        <row r="1256">
          <cell r="C1256" t="str">
            <v xml:space="preserve">                SUMERU GRAPHICS               -BANAGLORE</v>
          </cell>
          <cell r="E1256">
            <v>74188.320000000007</v>
          </cell>
          <cell r="I1256">
            <v>74188.320000000007</v>
          </cell>
          <cell r="J1256">
            <v>0</v>
          </cell>
          <cell r="K1256">
            <v>74188.320000000007</v>
          </cell>
        </row>
        <row r="1257">
          <cell r="C1257" t="str">
            <v xml:space="preserve">                SUMUKH RIBBONS                -BANAGLORE</v>
          </cell>
          <cell r="E1257">
            <v>258126.5</v>
          </cell>
          <cell r="F1257">
            <v>25672</v>
          </cell>
          <cell r="G1257">
            <v>28350</v>
          </cell>
          <cell r="I1257">
            <v>260804.5</v>
          </cell>
          <cell r="J1257">
            <v>0</v>
          </cell>
          <cell r="K1257">
            <v>260804.5</v>
          </cell>
        </row>
        <row r="1258">
          <cell r="C1258" t="str">
            <v xml:space="preserve">                SWAN ENTERPRISES              -BANAGLORE</v>
          </cell>
          <cell r="E1258">
            <v>10148</v>
          </cell>
          <cell r="I1258">
            <v>10148</v>
          </cell>
          <cell r="J1258">
            <v>0</v>
          </cell>
          <cell r="K1258">
            <v>10148</v>
          </cell>
        </row>
        <row r="1259">
          <cell r="C1259" t="str">
            <v xml:space="preserve">                SWASTIK ENTERPRISES           -MUMBAI</v>
          </cell>
          <cell r="E1259">
            <v>579</v>
          </cell>
          <cell r="F1259">
            <v>579</v>
          </cell>
          <cell r="J1259">
            <v>0</v>
          </cell>
          <cell r="K1259">
            <v>0</v>
          </cell>
        </row>
        <row r="1260">
          <cell r="C1260" t="str">
            <v xml:space="preserve">                SYNPACK FLEXPACK PVT LTD      -BANAGLORE</v>
          </cell>
          <cell r="F1260">
            <v>140296</v>
          </cell>
          <cell r="G1260">
            <v>142266.70000000001</v>
          </cell>
          <cell r="I1260">
            <v>1970.7</v>
          </cell>
          <cell r="J1260">
            <v>0</v>
          </cell>
          <cell r="K1260">
            <v>1970.7</v>
          </cell>
        </row>
        <row r="1261">
          <cell r="C1261" t="str">
            <v xml:space="preserve">                TAG ID SOLUTIONS PRIVATE LIMITED					 -MUMBAI</v>
          </cell>
          <cell r="E1261">
            <v>26884</v>
          </cell>
          <cell r="I1261">
            <v>26884</v>
          </cell>
          <cell r="J1261">
            <v>0</v>
          </cell>
          <cell r="K1261">
            <v>26884</v>
          </cell>
        </row>
        <row r="1262">
          <cell r="C1262" t="str">
            <v xml:space="preserve">                TERMOPLAST POLLYPACKS ITALY INDIA PVT LTD -CHENNAI</v>
          </cell>
          <cell r="F1262">
            <v>98595</v>
          </cell>
          <cell r="G1262">
            <v>98595</v>
          </cell>
          <cell r="J1262">
            <v>0</v>
          </cell>
          <cell r="K1262">
            <v>0</v>
          </cell>
        </row>
        <row r="1263">
          <cell r="C1263" t="str">
            <v xml:space="preserve">                TEXTRONICS DESIGN SYSTEMS PVT LTD                                                                   </v>
          </cell>
          <cell r="D1263">
            <v>1416</v>
          </cell>
          <cell r="H1263">
            <v>1416</v>
          </cell>
          <cell r="J1263">
            <v>-1416</v>
          </cell>
          <cell r="K1263">
            <v>-1416</v>
          </cell>
        </row>
        <row r="1264">
          <cell r="C1264" t="str">
            <v xml:space="preserve">                THANGAM GARMENT ACCESSORIES PVT LTD -CHENNAI</v>
          </cell>
          <cell r="E1264">
            <v>1</v>
          </cell>
          <cell r="F1264">
            <v>1</v>
          </cell>
          <cell r="J1264">
            <v>0</v>
          </cell>
          <cell r="K1264">
            <v>0</v>
          </cell>
        </row>
        <row r="1265">
          <cell r="C1265" t="str">
            <v xml:space="preserve">                TIRUPATI PRINT INDIA          -NEW DELHI</v>
          </cell>
          <cell r="E1265">
            <v>64411</v>
          </cell>
          <cell r="I1265">
            <v>64411</v>
          </cell>
          <cell r="J1265">
            <v>0</v>
          </cell>
          <cell r="K1265">
            <v>64411</v>
          </cell>
        </row>
        <row r="1266">
          <cell r="C1266" t="str">
            <v xml:space="preserve">                TOP LIGHT TRIMS PRIVATE LIMITED -TIRUPUR</v>
          </cell>
          <cell r="E1266">
            <v>364452.37</v>
          </cell>
          <cell r="F1266">
            <v>148923</v>
          </cell>
          <cell r="I1266">
            <v>215529.37</v>
          </cell>
          <cell r="J1266">
            <v>0</v>
          </cell>
          <cell r="K1266">
            <v>215529.37</v>
          </cell>
        </row>
        <row r="1267">
          <cell r="C1267" t="str">
            <v xml:space="preserve">                TRIMS N LABELS                -BANAGLORE</v>
          </cell>
          <cell r="G1267">
            <v>56343</v>
          </cell>
          <cell r="I1267">
            <v>56343</v>
          </cell>
          <cell r="J1267">
            <v>0</v>
          </cell>
          <cell r="K1267">
            <v>56343</v>
          </cell>
        </row>
        <row r="1268">
          <cell r="C1268" t="str">
            <v xml:space="preserve">                UNIQUE ENTERPRISES            -BANAGLORE</v>
          </cell>
          <cell r="E1268">
            <v>234</v>
          </cell>
          <cell r="F1268">
            <v>234</v>
          </cell>
          <cell r="J1268">
            <v>0</v>
          </cell>
          <cell r="K1268">
            <v>0</v>
          </cell>
        </row>
        <row r="1269">
          <cell r="C1269" t="str">
            <v xml:space="preserve">                UNIROYAL INDUSTRIES LTD       -PACHAKULA</v>
          </cell>
          <cell r="E1269">
            <v>1</v>
          </cell>
          <cell r="F1269">
            <v>1</v>
          </cell>
          <cell r="J1269">
            <v>0</v>
          </cell>
          <cell r="K1269">
            <v>0</v>
          </cell>
        </row>
        <row r="1270">
          <cell r="C1270" t="str">
            <v xml:space="preserve">                VIBGYOR TRIMS                 -CHENNAI</v>
          </cell>
          <cell r="E1270">
            <v>119976</v>
          </cell>
          <cell r="F1270">
            <v>99501</v>
          </cell>
          <cell r="G1270">
            <v>80007</v>
          </cell>
          <cell r="I1270">
            <v>100482</v>
          </cell>
          <cell r="J1270">
            <v>0</v>
          </cell>
          <cell r="K1270">
            <v>100482</v>
          </cell>
        </row>
        <row r="1271">
          <cell r="C1271" t="str">
            <v xml:space="preserve">                VINTEJ TRIMS                  -BANGLORE</v>
          </cell>
          <cell r="G1271">
            <v>9450</v>
          </cell>
          <cell r="I1271">
            <v>9450</v>
          </cell>
          <cell r="J1271">
            <v>0</v>
          </cell>
          <cell r="K1271">
            <v>9450</v>
          </cell>
        </row>
        <row r="1272">
          <cell r="C1272" t="str">
            <v xml:space="preserve">                VISTOSO INTERNATIONAL         -GURGOAN</v>
          </cell>
          <cell r="G1272">
            <v>26890</v>
          </cell>
          <cell r="I1272">
            <v>26890</v>
          </cell>
          <cell r="J1272">
            <v>0</v>
          </cell>
          <cell r="K1272">
            <v>26890</v>
          </cell>
        </row>
        <row r="1273">
          <cell r="C1273" t="str">
            <v xml:space="preserve">                VIVIDEAS SOLUTIONS PVT LTD    -AHMEDABAD</v>
          </cell>
          <cell r="F1273">
            <v>63689</v>
          </cell>
          <cell r="G1273">
            <v>78975</v>
          </cell>
          <cell r="I1273">
            <v>15286</v>
          </cell>
          <cell r="J1273">
            <v>0</v>
          </cell>
          <cell r="K1273">
            <v>15286</v>
          </cell>
        </row>
        <row r="1274">
          <cell r="C1274" t="str">
            <v xml:space="preserve">                VRB LABELS                    -NEW DELHI</v>
          </cell>
          <cell r="E1274">
            <v>2369</v>
          </cell>
          <cell r="F1274">
            <v>14073</v>
          </cell>
          <cell r="G1274">
            <v>14343</v>
          </cell>
          <cell r="I1274">
            <v>2639</v>
          </cell>
          <cell r="J1274">
            <v>0</v>
          </cell>
          <cell r="K1274">
            <v>2639</v>
          </cell>
        </row>
        <row r="1275">
          <cell r="C1275" t="str">
            <v xml:space="preserve">                WESTERN FASHION ACCESSORIES   -MUMBAI</v>
          </cell>
          <cell r="F1275">
            <v>9266</v>
          </cell>
          <cell r="G1275">
            <v>9266</v>
          </cell>
          <cell r="J1275">
            <v>0</v>
          </cell>
          <cell r="K1275">
            <v>0</v>
          </cell>
        </row>
        <row r="1276">
          <cell r="C1276" t="str">
            <v xml:space="preserve">                YASHRAJ INDUSTRIES            -MUMBAI</v>
          </cell>
          <cell r="E1276">
            <v>89</v>
          </cell>
          <cell r="F1276">
            <v>89</v>
          </cell>
          <cell r="J1276">
            <v>0</v>
          </cell>
          <cell r="K1276">
            <v>0</v>
          </cell>
        </row>
        <row r="1277">
          <cell r="C1277" t="str">
            <v xml:space="preserve">            FABRIC</v>
          </cell>
          <cell r="E1277">
            <v>50338617.920000002</v>
          </cell>
          <cell r="F1277">
            <v>75378826.849999994</v>
          </cell>
          <cell r="G1277">
            <v>63207690.350000001</v>
          </cell>
          <cell r="I1277">
            <v>38167481.420000002</v>
          </cell>
          <cell r="J1277">
            <v>0</v>
          </cell>
          <cell r="K1277">
            <v>38167481.420000002</v>
          </cell>
        </row>
        <row r="1278">
          <cell r="C1278" t="str">
            <v xml:space="preserve">                AARNAV FASHIONS LIMITED       -AHMEDABAD</v>
          </cell>
          <cell r="E1278">
            <v>1180.76</v>
          </cell>
          <cell r="I1278">
            <v>1180.76</v>
          </cell>
          <cell r="J1278">
            <v>0</v>
          </cell>
          <cell r="K1278">
            <v>1180.76</v>
          </cell>
        </row>
        <row r="1279">
          <cell r="C1279" t="str">
            <v xml:space="preserve">                ALFA INSTRUMENTS              -NEW DELHI</v>
          </cell>
          <cell r="E1279">
            <v>2950</v>
          </cell>
          <cell r="I1279">
            <v>2950</v>
          </cell>
          <cell r="J1279">
            <v>0</v>
          </cell>
          <cell r="K1279">
            <v>2950</v>
          </cell>
        </row>
        <row r="1280">
          <cell r="C1280" t="str">
            <v xml:space="preserve">                ALOK INDUSTRIES LIMITED       -VAPI</v>
          </cell>
          <cell r="E1280">
            <v>8017</v>
          </cell>
          <cell r="I1280">
            <v>8017</v>
          </cell>
          <cell r="J1280">
            <v>0</v>
          </cell>
          <cell r="K1280">
            <v>8017</v>
          </cell>
        </row>
        <row r="1281">
          <cell r="C1281" t="str">
            <v xml:space="preserve">                APPAREL  LINING &amp;TEXTILES  PVT  LTD -BANGALORE</v>
          </cell>
          <cell r="E1281">
            <v>2417331.7999999998</v>
          </cell>
          <cell r="F1281">
            <v>875280</v>
          </cell>
          <cell r="G1281">
            <v>12320</v>
          </cell>
          <cell r="I1281">
            <v>1554371.8</v>
          </cell>
          <cell r="J1281">
            <v>0</v>
          </cell>
          <cell r="K1281">
            <v>1554371.8</v>
          </cell>
        </row>
        <row r="1282">
          <cell r="C1282" t="str">
            <v xml:space="preserve">                APT KNITS                     -LUDHIANA</v>
          </cell>
          <cell r="E1282">
            <v>4363</v>
          </cell>
          <cell r="F1282">
            <v>4363</v>
          </cell>
          <cell r="G1282">
            <v>1740</v>
          </cell>
          <cell r="I1282">
            <v>1740</v>
          </cell>
          <cell r="J1282">
            <v>0</v>
          </cell>
          <cell r="K1282">
            <v>1740</v>
          </cell>
        </row>
        <row r="1283">
          <cell r="C1283" t="str">
            <v xml:space="preserve">                ARIHANT SYNTEX                -AHMEDABAD</v>
          </cell>
          <cell r="E1283">
            <v>5930</v>
          </cell>
          <cell r="I1283">
            <v>5930</v>
          </cell>
          <cell r="J1283">
            <v>0</v>
          </cell>
          <cell r="K1283">
            <v>5930</v>
          </cell>
        </row>
        <row r="1284">
          <cell r="C1284" t="str">
            <v xml:space="preserve">                ARTHANARI LOOM CENTRE (TEXTILE) PVT. LTD. -SALEM</v>
          </cell>
          <cell r="E1284">
            <v>12679</v>
          </cell>
          <cell r="I1284">
            <v>12679</v>
          </cell>
          <cell r="J1284">
            <v>0</v>
          </cell>
          <cell r="K1284">
            <v>12679</v>
          </cell>
        </row>
        <row r="1285">
          <cell r="C1285" t="str">
            <v xml:space="preserve">                ARVIND LIMITED  (DENIM DIVISION) -AHMEDABAD</v>
          </cell>
          <cell r="E1285">
            <v>9450</v>
          </cell>
          <cell r="I1285">
            <v>9450</v>
          </cell>
          <cell r="J1285">
            <v>0</v>
          </cell>
          <cell r="K1285">
            <v>9450</v>
          </cell>
        </row>
        <row r="1286">
          <cell r="C1286" t="str">
            <v xml:space="preserve">                ASERA SALES CORPORATION       -BANGALORE</v>
          </cell>
          <cell r="E1286">
            <v>193436</v>
          </cell>
          <cell r="F1286">
            <v>193436</v>
          </cell>
          <cell r="G1286">
            <v>743396</v>
          </cell>
          <cell r="I1286">
            <v>743396</v>
          </cell>
          <cell r="J1286">
            <v>0</v>
          </cell>
          <cell r="K1286">
            <v>743396</v>
          </cell>
        </row>
        <row r="1287">
          <cell r="C1287" t="str">
            <v xml:space="preserve">                ASHIMA LTD                    -AHMEDABAD</v>
          </cell>
          <cell r="E1287">
            <v>3825062.5</v>
          </cell>
          <cell r="F1287">
            <v>5887189.2999999998</v>
          </cell>
          <cell r="G1287">
            <v>2062126.8</v>
          </cell>
          <cell r="J1287">
            <v>0</v>
          </cell>
          <cell r="K1287">
            <v>0</v>
          </cell>
        </row>
        <row r="1288">
          <cell r="C1288" t="str">
            <v xml:space="preserve">                ASHVIRA FASHIONS PVT .LTD.    -MUMBAI</v>
          </cell>
          <cell r="E1288">
            <v>459240</v>
          </cell>
          <cell r="F1288">
            <v>512216</v>
          </cell>
          <cell r="G1288">
            <v>16901</v>
          </cell>
          <cell r="H1288">
            <v>36075</v>
          </cell>
          <cell r="J1288">
            <v>-36075</v>
          </cell>
          <cell r="K1288">
            <v>-36075</v>
          </cell>
        </row>
        <row r="1289">
          <cell r="C1289" t="str">
            <v xml:space="preserve">                ASLEE COTS ( A UNIT OF ASHVIRA INDUSTRIES LLP) -MUMBAI</v>
          </cell>
          <cell r="D1289">
            <v>8704</v>
          </cell>
          <cell r="H1289">
            <v>8704</v>
          </cell>
          <cell r="J1289">
            <v>-8704</v>
          </cell>
          <cell r="K1289">
            <v>-8704</v>
          </cell>
        </row>
        <row r="1290">
          <cell r="C1290" t="str">
            <v xml:space="preserve">                AURO TEXTILES(A UNIT OF VARDHMAN TEXTIL -SOLAN</v>
          </cell>
          <cell r="E1290">
            <v>10533.88</v>
          </cell>
          <cell r="I1290">
            <v>10533.88</v>
          </cell>
          <cell r="J1290">
            <v>0</v>
          </cell>
          <cell r="K1290">
            <v>10533.88</v>
          </cell>
        </row>
        <row r="1291">
          <cell r="C1291" t="str">
            <v xml:space="preserve">                BALAR IMPEX PRIVATE LIMITED   -BANAGLORE</v>
          </cell>
          <cell r="F1291">
            <v>399279</v>
          </cell>
          <cell r="G1291">
            <v>973841</v>
          </cell>
          <cell r="I1291">
            <v>574562</v>
          </cell>
          <cell r="J1291">
            <v>0</v>
          </cell>
          <cell r="K1291">
            <v>574562</v>
          </cell>
        </row>
        <row r="1292">
          <cell r="C1292" t="str">
            <v xml:space="preserve">                BANSWARA SYNTEX LIMITED       -JAIPUR</v>
          </cell>
          <cell r="E1292">
            <v>8295</v>
          </cell>
          <cell r="I1292">
            <v>8295</v>
          </cell>
          <cell r="J1292">
            <v>0</v>
          </cell>
          <cell r="K1292">
            <v>8295</v>
          </cell>
        </row>
        <row r="1293">
          <cell r="C1293" t="str">
            <v xml:space="preserve">                BHAGSONS                      -LUDHIANA</v>
          </cell>
          <cell r="E1293">
            <v>1365</v>
          </cell>
          <cell r="I1293">
            <v>1365</v>
          </cell>
          <cell r="J1293">
            <v>0</v>
          </cell>
          <cell r="K1293">
            <v>1365</v>
          </cell>
        </row>
        <row r="1294">
          <cell r="C1294" t="str">
            <v xml:space="preserve">                BHAGWAN ENTERPRISES TEXTILES PVT LTD -MUMBAI</v>
          </cell>
          <cell r="E1294">
            <v>15300</v>
          </cell>
          <cell r="I1294">
            <v>15300</v>
          </cell>
          <cell r="J1294">
            <v>0</v>
          </cell>
          <cell r="K1294">
            <v>15300</v>
          </cell>
        </row>
        <row r="1295">
          <cell r="C1295" t="str">
            <v xml:space="preserve">                BHAGWAN FABRICS               -MUMBAI</v>
          </cell>
          <cell r="E1295">
            <v>9128</v>
          </cell>
          <cell r="I1295">
            <v>9128</v>
          </cell>
          <cell r="J1295">
            <v>0</v>
          </cell>
          <cell r="K1295">
            <v>9128</v>
          </cell>
        </row>
        <row r="1296">
          <cell r="C1296" t="str">
            <v xml:space="preserve">                BRFL TEXTILES PRIVATE LIMITED -MUMBAI</v>
          </cell>
          <cell r="D1296">
            <v>30008</v>
          </cell>
          <cell r="H1296">
            <v>30008</v>
          </cell>
          <cell r="J1296">
            <v>-30008</v>
          </cell>
          <cell r="K1296">
            <v>-30008</v>
          </cell>
        </row>
        <row r="1297">
          <cell r="C1297" t="str">
            <v xml:space="preserve">                C MOHAN FABRICS PRIVATE LIMITED -LUDHIANA</v>
          </cell>
          <cell r="G1297">
            <v>11385</v>
          </cell>
          <cell r="I1297">
            <v>11385</v>
          </cell>
          <cell r="J1297">
            <v>0</v>
          </cell>
          <cell r="K1297">
            <v>11385</v>
          </cell>
        </row>
        <row r="1298">
          <cell r="C1298" t="str">
            <v xml:space="preserve">                D BADAMI FASHION CONNECTION LLP -MUMBAI</v>
          </cell>
          <cell r="G1298">
            <v>3508</v>
          </cell>
          <cell r="I1298">
            <v>3508</v>
          </cell>
          <cell r="J1298">
            <v>0</v>
          </cell>
          <cell r="K1298">
            <v>3508</v>
          </cell>
        </row>
        <row r="1299">
          <cell r="C1299" t="str">
            <v xml:space="preserve">                D.S.INTERNATIONAL             -NEW DELHI</v>
          </cell>
          <cell r="E1299">
            <v>257823</v>
          </cell>
          <cell r="I1299">
            <v>257823</v>
          </cell>
          <cell r="J1299">
            <v>0</v>
          </cell>
          <cell r="K1299">
            <v>257823</v>
          </cell>
        </row>
        <row r="1300">
          <cell r="C1300" t="str">
            <v xml:space="preserve">                DAMAN TEXTILES                -LUDHIANA</v>
          </cell>
          <cell r="E1300">
            <v>5126410.41</v>
          </cell>
          <cell r="F1300">
            <v>1705589</v>
          </cell>
          <cell r="G1300">
            <v>2073523</v>
          </cell>
          <cell r="I1300">
            <v>5494344.4100000001</v>
          </cell>
          <cell r="J1300">
            <v>0</v>
          </cell>
          <cell r="K1300">
            <v>5494344.4100000001</v>
          </cell>
        </row>
        <row r="1301">
          <cell r="C1301" t="str">
            <v xml:space="preserve">                DHINGAR SILK MILLS PVT LTD    -BHIWANDI</v>
          </cell>
          <cell r="F1301">
            <v>3387</v>
          </cell>
          <cell r="G1301">
            <v>15483</v>
          </cell>
          <cell r="I1301">
            <v>12096</v>
          </cell>
          <cell r="J1301">
            <v>0</v>
          </cell>
          <cell r="K1301">
            <v>12096</v>
          </cell>
        </row>
        <row r="1302">
          <cell r="C1302" t="str">
            <v xml:space="preserve">                DINESH EXPORTS PRIVATE LIMITED -CHENNAI</v>
          </cell>
          <cell r="E1302">
            <v>141580</v>
          </cell>
          <cell r="I1302">
            <v>141580</v>
          </cell>
          <cell r="J1302">
            <v>0</v>
          </cell>
          <cell r="K1302">
            <v>141580</v>
          </cell>
        </row>
        <row r="1303">
          <cell r="C1303" t="str">
            <v xml:space="preserve">                DM FASHIONS                   -LUDHIANA</v>
          </cell>
          <cell r="D1303">
            <v>1621</v>
          </cell>
          <cell r="H1303">
            <v>1621</v>
          </cell>
          <cell r="J1303">
            <v>-1621</v>
          </cell>
          <cell r="K1303">
            <v>-1621</v>
          </cell>
        </row>
        <row r="1304">
          <cell r="C1304" t="str">
            <v xml:space="preserve">                DONEAR INDUTRIES LTD          -SURAT</v>
          </cell>
          <cell r="D1304">
            <v>4830</v>
          </cell>
          <cell r="H1304">
            <v>4830</v>
          </cell>
          <cell r="J1304">
            <v>-4830</v>
          </cell>
          <cell r="K1304">
            <v>-4830</v>
          </cell>
        </row>
        <row r="1305">
          <cell r="C1305" t="str">
            <v xml:space="preserve">                EURO SUITS MANUFACTURING CO PVT LTD -BANAGLORE</v>
          </cell>
          <cell r="E1305">
            <v>1</v>
          </cell>
          <cell r="F1305">
            <v>1</v>
          </cell>
          <cell r="J1305">
            <v>0</v>
          </cell>
          <cell r="K1305">
            <v>0</v>
          </cell>
        </row>
        <row r="1306">
          <cell r="C1306" t="str">
            <v xml:space="preserve">                EXCLUSIVE OVERSEAS P LTD      -BANGALORE</v>
          </cell>
          <cell r="E1306">
            <v>1169894</v>
          </cell>
          <cell r="F1306">
            <v>663494</v>
          </cell>
          <cell r="G1306">
            <v>90918</v>
          </cell>
          <cell r="I1306">
            <v>597318</v>
          </cell>
          <cell r="J1306">
            <v>0</v>
          </cell>
          <cell r="K1306">
            <v>597318</v>
          </cell>
        </row>
        <row r="1307">
          <cell r="C1307" t="str">
            <v xml:space="preserve">                FAIR FAX EXPORTS PVT LTD      -NOIDA</v>
          </cell>
          <cell r="D1307">
            <v>796796</v>
          </cell>
          <cell r="G1307">
            <v>607</v>
          </cell>
          <cell r="H1307">
            <v>796189</v>
          </cell>
          <cell r="J1307">
            <v>-796189</v>
          </cell>
          <cell r="K1307">
            <v>-796189</v>
          </cell>
        </row>
        <row r="1308">
          <cell r="C1308" t="str">
            <v xml:space="preserve">                FORMAL CLOTHING COMPANY       -BANAGLORE</v>
          </cell>
          <cell r="D1308">
            <v>5443</v>
          </cell>
          <cell r="H1308">
            <v>5443</v>
          </cell>
          <cell r="J1308">
            <v>-5443</v>
          </cell>
          <cell r="K1308">
            <v>-5443</v>
          </cell>
        </row>
        <row r="1309">
          <cell r="C1309" t="str">
            <v xml:space="preserve">                GOODWEAR FASHIONS PRIVATE LIMITED -GURUGRAM</v>
          </cell>
          <cell r="E1309">
            <v>76864</v>
          </cell>
          <cell r="F1309">
            <v>76864</v>
          </cell>
          <cell r="J1309">
            <v>0</v>
          </cell>
          <cell r="K1309">
            <v>0</v>
          </cell>
        </row>
        <row r="1310">
          <cell r="C1310" t="str">
            <v xml:space="preserve">                GOPI SYNTHETICS PVT LTD.      -AHMEDABAD</v>
          </cell>
          <cell r="D1310">
            <v>1600</v>
          </cell>
          <cell r="H1310">
            <v>1600</v>
          </cell>
          <cell r="J1310">
            <v>-1600</v>
          </cell>
          <cell r="K1310">
            <v>-1600</v>
          </cell>
        </row>
        <row r="1311">
          <cell r="C1311" t="str">
            <v xml:space="preserve">                GRAPES FABRICS PVT LTD        -AHMEDABAD</v>
          </cell>
          <cell r="D1311">
            <v>4171</v>
          </cell>
          <cell r="H1311">
            <v>4171</v>
          </cell>
          <cell r="J1311">
            <v>-4171</v>
          </cell>
          <cell r="K1311">
            <v>-4171</v>
          </cell>
        </row>
        <row r="1312">
          <cell r="C1312" t="str">
            <v xml:space="preserve">                GREATEX SYNTHETICS (P) LTD    -GHAZIABAD</v>
          </cell>
          <cell r="F1312">
            <v>94701</v>
          </cell>
          <cell r="G1312">
            <v>104512</v>
          </cell>
          <cell r="I1312">
            <v>9811</v>
          </cell>
          <cell r="J1312">
            <v>0</v>
          </cell>
          <cell r="K1312">
            <v>9811</v>
          </cell>
        </row>
        <row r="1313">
          <cell r="C1313" t="str">
            <v xml:space="preserve">                GUNIAA                                                                                              </v>
          </cell>
          <cell r="E1313">
            <v>1260</v>
          </cell>
          <cell r="F1313">
            <v>3150</v>
          </cell>
          <cell r="G1313">
            <v>3150</v>
          </cell>
          <cell r="I1313">
            <v>1260</v>
          </cell>
          <cell r="J1313">
            <v>0</v>
          </cell>
          <cell r="K1313">
            <v>1260</v>
          </cell>
        </row>
        <row r="1314">
          <cell r="C1314" t="str">
            <v xml:space="preserve">                HONGKONG TROPICAL LIMITED     -KOWLOON</v>
          </cell>
          <cell r="E1314">
            <v>264137.44</v>
          </cell>
          <cell r="I1314">
            <v>264137.44</v>
          </cell>
          <cell r="J1314">
            <v>0</v>
          </cell>
          <cell r="K1314">
            <v>264137.44</v>
          </cell>
        </row>
        <row r="1315">
          <cell r="C1315" t="str">
            <v xml:space="preserve">                INDIGO MULTIFAB PVT LTD       -NEW DELHI</v>
          </cell>
          <cell r="E1315">
            <v>525</v>
          </cell>
          <cell r="I1315">
            <v>525</v>
          </cell>
          <cell r="J1315">
            <v>0</v>
          </cell>
          <cell r="K1315">
            <v>525</v>
          </cell>
        </row>
        <row r="1316">
          <cell r="C1316" t="str">
            <v xml:space="preserve">                ISA INTERFAB                  -BANGALORE</v>
          </cell>
          <cell r="E1316">
            <v>353659</v>
          </cell>
          <cell r="G1316">
            <v>694512</v>
          </cell>
          <cell r="I1316">
            <v>1048171</v>
          </cell>
          <cell r="J1316">
            <v>0</v>
          </cell>
          <cell r="K1316">
            <v>1048171</v>
          </cell>
        </row>
        <row r="1317">
          <cell r="C1317" t="str">
            <v xml:space="preserve">                JAIN CORD INDUSTRIES PVT LTD - UTTAR PRADESH -MATHURA</v>
          </cell>
          <cell r="D1317">
            <v>72131</v>
          </cell>
          <cell r="H1317">
            <v>72131</v>
          </cell>
          <cell r="J1317">
            <v>-72131</v>
          </cell>
          <cell r="K1317">
            <v>-72131</v>
          </cell>
        </row>
        <row r="1318">
          <cell r="C1318" t="str">
            <v xml:space="preserve">                JAIN IMPEX                    -CHENNAI</v>
          </cell>
          <cell r="E1318">
            <v>337036</v>
          </cell>
          <cell r="F1318">
            <v>337666</v>
          </cell>
          <cell r="G1318">
            <v>182910</v>
          </cell>
          <cell r="I1318">
            <v>182280</v>
          </cell>
          <cell r="J1318">
            <v>0</v>
          </cell>
          <cell r="K1318">
            <v>182280</v>
          </cell>
        </row>
        <row r="1319">
          <cell r="C1319" t="str">
            <v xml:space="preserve">                JAINCORD INDUSTRIES PVT LTD   -GURGOAN</v>
          </cell>
          <cell r="E1319">
            <v>68426</v>
          </cell>
          <cell r="I1319">
            <v>68426</v>
          </cell>
          <cell r="J1319">
            <v>0</v>
          </cell>
          <cell r="K1319">
            <v>68426</v>
          </cell>
        </row>
        <row r="1320">
          <cell r="C1320" t="str">
            <v xml:space="preserve">                JASKIRAT TEXTILES             -LUDHIANA</v>
          </cell>
          <cell r="E1320">
            <v>1586851</v>
          </cell>
          <cell r="G1320">
            <v>3497</v>
          </cell>
          <cell r="I1320">
            <v>1590348</v>
          </cell>
          <cell r="J1320">
            <v>0</v>
          </cell>
          <cell r="K1320">
            <v>1590348</v>
          </cell>
        </row>
        <row r="1321">
          <cell r="C1321" t="str">
            <v xml:space="preserve">                JCT LIMITED                   -PHAGWARA</v>
          </cell>
          <cell r="D1321">
            <v>69085.789999999994</v>
          </cell>
          <cell r="H1321">
            <v>69085.789999999994</v>
          </cell>
          <cell r="J1321">
            <v>-69085.789999999994</v>
          </cell>
          <cell r="K1321">
            <v>-69085.789999999994</v>
          </cell>
        </row>
        <row r="1322">
          <cell r="C1322" t="str">
            <v xml:space="preserve">                KANNAV INTERNATIONAL          -LUDHIANA</v>
          </cell>
          <cell r="E1322">
            <v>4071530</v>
          </cell>
          <cell r="F1322">
            <v>2100000</v>
          </cell>
          <cell r="I1322">
            <v>1971530</v>
          </cell>
          <cell r="J1322">
            <v>0</v>
          </cell>
          <cell r="K1322">
            <v>1971530</v>
          </cell>
        </row>
        <row r="1323">
          <cell r="C1323" t="str">
            <v xml:space="preserve">                KARLE &amp; COMPANY               -BANGALORE</v>
          </cell>
          <cell r="D1323">
            <v>80395</v>
          </cell>
          <cell r="H1323">
            <v>80395</v>
          </cell>
          <cell r="J1323">
            <v>-80395</v>
          </cell>
          <cell r="K1323">
            <v>-80395</v>
          </cell>
        </row>
        <row r="1324">
          <cell r="C1324" t="str">
            <v xml:space="preserve">                KAY JAIN PROCESSORS           -LUDHIANA</v>
          </cell>
          <cell r="G1324">
            <v>8201.0300000000007</v>
          </cell>
          <cell r="I1324">
            <v>8201.0300000000007</v>
          </cell>
          <cell r="J1324">
            <v>0</v>
          </cell>
          <cell r="K1324">
            <v>8201.0300000000007</v>
          </cell>
        </row>
        <row r="1325">
          <cell r="C1325" t="str">
            <v xml:space="preserve">                KG DENIM LIMITED              -COIMBATORE</v>
          </cell>
          <cell r="E1325">
            <v>2188593</v>
          </cell>
          <cell r="F1325">
            <v>2230631</v>
          </cell>
          <cell r="G1325">
            <v>473</v>
          </cell>
          <cell r="H1325">
            <v>41565</v>
          </cell>
          <cell r="J1325">
            <v>-41565</v>
          </cell>
          <cell r="K1325">
            <v>-41565</v>
          </cell>
        </row>
        <row r="1326">
          <cell r="C1326" t="str">
            <v xml:space="preserve">                KHAWAISH CREATIONS            -LUDHIANA</v>
          </cell>
          <cell r="D1326">
            <v>34000</v>
          </cell>
          <cell r="H1326">
            <v>34000</v>
          </cell>
          <cell r="J1326">
            <v>-34000</v>
          </cell>
          <cell r="K1326">
            <v>-34000</v>
          </cell>
        </row>
        <row r="1327">
          <cell r="C1327" t="str">
            <v xml:space="preserve">                KRIVI ENERGY PVT LTD ( KRIVI TEX ) -MUMBAI</v>
          </cell>
          <cell r="E1327">
            <v>44779</v>
          </cell>
          <cell r="F1327">
            <v>746282</v>
          </cell>
          <cell r="G1327">
            <v>701503</v>
          </cell>
          <cell r="J1327">
            <v>0</v>
          </cell>
          <cell r="K1327">
            <v>0</v>
          </cell>
        </row>
        <row r="1328">
          <cell r="C1328" t="str">
            <v xml:space="preserve">                KUDU KNIT PROCESS PVT LTD     -LUDHIANA</v>
          </cell>
          <cell r="D1328">
            <v>47775</v>
          </cell>
          <cell r="F1328">
            <v>31314</v>
          </cell>
          <cell r="G1328">
            <v>24870</v>
          </cell>
          <cell r="H1328">
            <v>54219</v>
          </cell>
          <cell r="J1328">
            <v>-54219</v>
          </cell>
          <cell r="K1328">
            <v>-54219</v>
          </cell>
        </row>
        <row r="1329">
          <cell r="C1329" t="str">
            <v xml:space="preserve">                LBTEX PRIVATE LIMITED         -AHMEDABAD</v>
          </cell>
          <cell r="F1329">
            <v>160536.5</v>
          </cell>
          <cell r="G1329">
            <v>5001101</v>
          </cell>
          <cell r="I1329">
            <v>4840564.5</v>
          </cell>
          <cell r="J1329">
            <v>0</v>
          </cell>
          <cell r="K1329">
            <v>4840564.5</v>
          </cell>
        </row>
        <row r="1330">
          <cell r="C1330" t="str">
            <v xml:space="preserve">                M H FABRICS                   -MUMBAI</v>
          </cell>
          <cell r="E1330">
            <v>130139</v>
          </cell>
          <cell r="I1330">
            <v>130139</v>
          </cell>
          <cell r="J1330">
            <v>0</v>
          </cell>
          <cell r="K1330">
            <v>130139</v>
          </cell>
        </row>
        <row r="1331">
          <cell r="C1331" t="str">
            <v xml:space="preserve">                M M FABRICS SOURCING LLP      -BELLARY</v>
          </cell>
          <cell r="D1331">
            <v>2594</v>
          </cell>
          <cell r="H1331">
            <v>2594</v>
          </cell>
          <cell r="J1331">
            <v>-2594</v>
          </cell>
          <cell r="K1331">
            <v>-2594</v>
          </cell>
        </row>
        <row r="1332">
          <cell r="C1332" t="str">
            <v xml:space="preserve">                M.M.EXPORTS                   -ICHALKARANJ</v>
          </cell>
          <cell r="E1332">
            <v>700191</v>
          </cell>
          <cell r="F1332">
            <v>1134685</v>
          </cell>
          <cell r="G1332">
            <v>920435</v>
          </cell>
          <cell r="I1332">
            <v>485941</v>
          </cell>
          <cell r="J1332">
            <v>0</v>
          </cell>
          <cell r="K1332">
            <v>485941</v>
          </cell>
        </row>
        <row r="1333">
          <cell r="C1333" t="str">
            <v xml:space="preserve">                MAHASHAKTHI TEXTILE INDIA     -BANGALORE</v>
          </cell>
          <cell r="E1333">
            <v>755156</v>
          </cell>
          <cell r="F1333">
            <v>4032</v>
          </cell>
          <cell r="G1333">
            <v>219160</v>
          </cell>
          <cell r="I1333">
            <v>970284</v>
          </cell>
          <cell r="J1333">
            <v>0</v>
          </cell>
          <cell r="K1333">
            <v>970284</v>
          </cell>
        </row>
        <row r="1334">
          <cell r="C1334" t="str">
            <v xml:space="preserve">                MANALI MILLS (INDIA)          -MUMBAI</v>
          </cell>
          <cell r="E1334">
            <v>614994</v>
          </cell>
          <cell r="F1334">
            <v>614994</v>
          </cell>
          <cell r="G1334">
            <v>2113590</v>
          </cell>
          <cell r="I1334">
            <v>2113590</v>
          </cell>
          <cell r="J1334">
            <v>0</v>
          </cell>
          <cell r="K1334">
            <v>2113590</v>
          </cell>
        </row>
        <row r="1335">
          <cell r="C1335" t="str">
            <v xml:space="preserve">                MANJOT TRADING COMPANY        -LUDHIANA</v>
          </cell>
          <cell r="E1335">
            <v>13125</v>
          </cell>
          <cell r="I1335">
            <v>13125</v>
          </cell>
          <cell r="J1335">
            <v>0</v>
          </cell>
          <cell r="K1335">
            <v>13125</v>
          </cell>
        </row>
        <row r="1336">
          <cell r="C1336" t="str">
            <v xml:space="preserve">                MARUTHI KNITTERSS             -TIRUPUR</v>
          </cell>
          <cell r="E1336">
            <v>1975431</v>
          </cell>
          <cell r="F1336">
            <v>3417111</v>
          </cell>
          <cell r="G1336">
            <v>2514527.0499999998</v>
          </cell>
          <cell r="I1336">
            <v>1072847.05</v>
          </cell>
          <cell r="J1336">
            <v>0</v>
          </cell>
          <cell r="K1336">
            <v>1072847.05</v>
          </cell>
        </row>
        <row r="1337">
          <cell r="C1337" t="str">
            <v xml:space="preserve">                MAYKA LIFESTYLE               -MUMBAI</v>
          </cell>
          <cell r="E1337">
            <v>27001</v>
          </cell>
          <cell r="F1337">
            <v>55876</v>
          </cell>
          <cell r="H1337">
            <v>28875</v>
          </cell>
          <cell r="J1337">
            <v>-28875</v>
          </cell>
          <cell r="K1337">
            <v>-28875</v>
          </cell>
        </row>
        <row r="1338">
          <cell r="C1338" t="str">
            <v xml:space="preserve">                MAYONN CLOTHINGS              -TIRUCHENGODE</v>
          </cell>
          <cell r="D1338">
            <v>9963</v>
          </cell>
          <cell r="H1338">
            <v>9963</v>
          </cell>
          <cell r="J1338">
            <v>-9963</v>
          </cell>
          <cell r="K1338">
            <v>-9963</v>
          </cell>
        </row>
        <row r="1339">
          <cell r="C1339" t="str">
            <v xml:space="preserve">                MOHATA FABRICS                -ICHALKARANJ</v>
          </cell>
          <cell r="E1339">
            <v>13504</v>
          </cell>
          <cell r="I1339">
            <v>13504</v>
          </cell>
          <cell r="J1339">
            <v>0</v>
          </cell>
          <cell r="K1339">
            <v>13504</v>
          </cell>
        </row>
        <row r="1340">
          <cell r="C1340" t="str">
            <v xml:space="preserve">                NAHAR INDUSTRIAL ENTERPRISES LTD -AMBALA</v>
          </cell>
          <cell r="E1340">
            <v>1147092</v>
          </cell>
          <cell r="F1340">
            <v>12344474.050000001</v>
          </cell>
          <cell r="G1340">
            <v>11180486.050000001</v>
          </cell>
          <cell r="H1340">
            <v>16896</v>
          </cell>
          <cell r="J1340">
            <v>-16896</v>
          </cell>
          <cell r="K1340">
            <v>-16896</v>
          </cell>
        </row>
        <row r="1341">
          <cell r="C1341" t="str">
            <v xml:space="preserve">                NASSA TAIPEI TEXTILE MILLS LTD.                                                                     </v>
          </cell>
          <cell r="G1341">
            <v>4781</v>
          </cell>
          <cell r="I1341">
            <v>4781</v>
          </cell>
          <cell r="J1341">
            <v>0</v>
          </cell>
          <cell r="K1341">
            <v>4781</v>
          </cell>
        </row>
        <row r="1342">
          <cell r="C1342" t="str">
            <v xml:space="preserve">                NAVYUG LAMINATES              -LUDHIANA</v>
          </cell>
          <cell r="D1342">
            <v>4038</v>
          </cell>
          <cell r="H1342">
            <v>4038</v>
          </cell>
          <cell r="J1342">
            <v>-4038</v>
          </cell>
          <cell r="K1342">
            <v>-4038</v>
          </cell>
        </row>
        <row r="1343">
          <cell r="C1343" t="str">
            <v xml:space="preserve">                NIKKU RAM &amp; CO.               -NEW DELHI</v>
          </cell>
          <cell r="E1343">
            <v>366671</v>
          </cell>
          <cell r="F1343">
            <v>366671</v>
          </cell>
          <cell r="J1343">
            <v>0</v>
          </cell>
          <cell r="K1343">
            <v>0</v>
          </cell>
        </row>
        <row r="1344">
          <cell r="C1344" t="str">
            <v xml:space="preserve">                NITIN SPINNERS LTD.           -KOTA</v>
          </cell>
          <cell r="E1344">
            <v>1907929.92</v>
          </cell>
          <cell r="F1344">
            <v>17937795</v>
          </cell>
          <cell r="G1344">
            <v>15908803</v>
          </cell>
          <cell r="H1344">
            <v>121062.08</v>
          </cell>
          <cell r="J1344">
            <v>-121062.08</v>
          </cell>
          <cell r="K1344">
            <v>-121062.08</v>
          </cell>
        </row>
        <row r="1345">
          <cell r="C1345" t="str">
            <v xml:space="preserve">                NV INTERNATIONAL              -LUDHIANA</v>
          </cell>
          <cell r="E1345">
            <v>785062.5</v>
          </cell>
          <cell r="F1345">
            <v>3770364</v>
          </cell>
          <cell r="G1345">
            <v>6375970.0300000003</v>
          </cell>
          <cell r="I1345">
            <v>3390668.53</v>
          </cell>
          <cell r="J1345">
            <v>0</v>
          </cell>
          <cell r="K1345">
            <v>3390668.53</v>
          </cell>
        </row>
        <row r="1346">
          <cell r="C1346" t="str">
            <v xml:space="preserve">                OLIVE TEX SILK MILLS PRIVATE LIMITED -MUMBAI</v>
          </cell>
          <cell r="E1346">
            <v>98713</v>
          </cell>
          <cell r="F1346">
            <v>98713</v>
          </cell>
          <cell r="J1346">
            <v>0</v>
          </cell>
          <cell r="K1346">
            <v>0</v>
          </cell>
        </row>
        <row r="1347">
          <cell r="C1347" t="str">
            <v xml:space="preserve">                PARSHWA ENTERPRISES           -ICHALKARANJ</v>
          </cell>
          <cell r="E1347">
            <v>3155639.5</v>
          </cell>
          <cell r="F1347">
            <v>513399</v>
          </cell>
          <cell r="G1347">
            <v>698149</v>
          </cell>
          <cell r="I1347">
            <v>3340389.5</v>
          </cell>
          <cell r="J1347">
            <v>0</v>
          </cell>
          <cell r="K1347">
            <v>3340389.5</v>
          </cell>
        </row>
        <row r="1348">
          <cell r="C1348" t="str">
            <v xml:space="preserve">                PI COTTEX PRIVATE LIMITED     -LUDHIANA</v>
          </cell>
          <cell r="F1348">
            <v>654083</v>
          </cell>
          <cell r="G1348">
            <v>1182684</v>
          </cell>
          <cell r="I1348">
            <v>528601</v>
          </cell>
          <cell r="J1348">
            <v>0</v>
          </cell>
          <cell r="K1348">
            <v>528601</v>
          </cell>
        </row>
        <row r="1349">
          <cell r="C1349" t="str">
            <v xml:space="preserve">                PIYUTEX SYNFAB (I) PVT LTD    -MUMBAI</v>
          </cell>
          <cell r="E1349">
            <v>2003</v>
          </cell>
          <cell r="I1349">
            <v>2003</v>
          </cell>
          <cell r="J1349">
            <v>0</v>
          </cell>
          <cell r="K1349">
            <v>2003</v>
          </cell>
        </row>
        <row r="1350">
          <cell r="C1350" t="str">
            <v xml:space="preserve">                POLKA CLOTHING CO.            -LUDHIANA</v>
          </cell>
          <cell r="E1350">
            <v>4769</v>
          </cell>
          <cell r="I1350">
            <v>4769</v>
          </cell>
          <cell r="J1350">
            <v>0</v>
          </cell>
          <cell r="K1350">
            <v>4769</v>
          </cell>
        </row>
        <row r="1351">
          <cell r="C1351" t="str">
            <v xml:space="preserve">                POSITEX PRIVATE LIMITED       -DELHI</v>
          </cell>
          <cell r="E1351">
            <v>2979</v>
          </cell>
          <cell r="F1351">
            <v>2979</v>
          </cell>
          <cell r="J1351">
            <v>0</v>
          </cell>
          <cell r="K1351">
            <v>0</v>
          </cell>
        </row>
        <row r="1352">
          <cell r="C1352" t="str">
            <v xml:space="preserve">                PRATEEKS COLLECTION           -BANAGLORE</v>
          </cell>
          <cell r="F1352">
            <v>2940</v>
          </cell>
          <cell r="H1352">
            <v>2940</v>
          </cell>
          <cell r="J1352">
            <v>-2940</v>
          </cell>
          <cell r="K1352">
            <v>-2940</v>
          </cell>
        </row>
        <row r="1353">
          <cell r="C1353" t="str">
            <v xml:space="preserve">                PRINCE FABRICS                -LUDHIANA</v>
          </cell>
          <cell r="E1353">
            <v>7446</v>
          </cell>
          <cell r="I1353">
            <v>7446</v>
          </cell>
          <cell r="J1353">
            <v>0</v>
          </cell>
          <cell r="K1353">
            <v>7446</v>
          </cell>
        </row>
        <row r="1354">
          <cell r="C1354" t="str">
            <v xml:space="preserve">                R K EXPORTS ( KARUR ) PVT LTD -KARUR</v>
          </cell>
          <cell r="F1354">
            <v>50663</v>
          </cell>
          <cell r="G1354">
            <v>50663</v>
          </cell>
          <cell r="J1354">
            <v>0</v>
          </cell>
          <cell r="K1354">
            <v>0</v>
          </cell>
        </row>
        <row r="1355">
          <cell r="C1355" t="str">
            <v xml:space="preserve">                RAYMOND UCO DENIM PRIVATE LIMITED -BANAGLORE</v>
          </cell>
          <cell r="E1355">
            <v>3541</v>
          </cell>
          <cell r="I1355">
            <v>3541</v>
          </cell>
          <cell r="J1355">
            <v>0</v>
          </cell>
          <cell r="K1355">
            <v>3541</v>
          </cell>
        </row>
        <row r="1356">
          <cell r="C1356" t="str">
            <v xml:space="preserve">                SANYA FABRICS                 -LUDHIANA</v>
          </cell>
          <cell r="D1356">
            <v>5032</v>
          </cell>
          <cell r="F1356">
            <v>88110</v>
          </cell>
          <cell r="G1356">
            <v>88110</v>
          </cell>
          <cell r="H1356">
            <v>5032</v>
          </cell>
          <cell r="J1356">
            <v>-5032</v>
          </cell>
          <cell r="K1356">
            <v>-5032</v>
          </cell>
        </row>
        <row r="1357">
          <cell r="C1357" t="str">
            <v xml:space="preserve">                SGV TEX FAB                   -MUMBAI</v>
          </cell>
          <cell r="E1357">
            <v>1</v>
          </cell>
          <cell r="F1357">
            <v>1</v>
          </cell>
          <cell r="J1357">
            <v>0</v>
          </cell>
          <cell r="K1357">
            <v>0</v>
          </cell>
        </row>
        <row r="1358">
          <cell r="C1358" t="str">
            <v xml:space="preserve">                SHAILEES EXPORTS              -SURAT</v>
          </cell>
          <cell r="E1358">
            <v>7032</v>
          </cell>
          <cell r="I1358">
            <v>7032</v>
          </cell>
          <cell r="J1358">
            <v>0</v>
          </cell>
          <cell r="K1358">
            <v>7032</v>
          </cell>
        </row>
        <row r="1359">
          <cell r="C1359" t="str">
            <v xml:space="preserve">                SHREE BAJRANG AGENCIES        -BANGALORE</v>
          </cell>
          <cell r="E1359">
            <v>18252</v>
          </cell>
          <cell r="I1359">
            <v>18252</v>
          </cell>
          <cell r="J1359">
            <v>0</v>
          </cell>
          <cell r="K1359">
            <v>18252</v>
          </cell>
        </row>
        <row r="1360">
          <cell r="C1360" t="str">
            <v xml:space="preserve">                SHREE KRISHNA KNITS           -BANGALORE</v>
          </cell>
          <cell r="E1360">
            <v>3262193</v>
          </cell>
          <cell r="F1360">
            <v>5616232</v>
          </cell>
          <cell r="G1360">
            <v>2905348.03</v>
          </cell>
          <cell r="I1360">
            <v>551309.03</v>
          </cell>
          <cell r="J1360">
            <v>0</v>
          </cell>
          <cell r="K1360">
            <v>551309.03</v>
          </cell>
        </row>
        <row r="1361">
          <cell r="C1361" t="str">
            <v xml:space="preserve">                SHREE MAHADEV TEXFAB PRIVATE LIMITED -AHMEDABAD</v>
          </cell>
          <cell r="F1361">
            <v>370</v>
          </cell>
          <cell r="G1361">
            <v>16970</v>
          </cell>
          <cell r="I1361">
            <v>16600</v>
          </cell>
          <cell r="J1361">
            <v>0</v>
          </cell>
          <cell r="K1361">
            <v>16600</v>
          </cell>
        </row>
        <row r="1362">
          <cell r="C1362" t="str">
            <v xml:space="preserve">                SHRI PONVEL TEXTILES          -BANGALORE</v>
          </cell>
          <cell r="E1362">
            <v>158</v>
          </cell>
          <cell r="F1362">
            <v>158</v>
          </cell>
          <cell r="J1362">
            <v>0</v>
          </cell>
          <cell r="K1362">
            <v>0</v>
          </cell>
        </row>
        <row r="1363">
          <cell r="C1363" t="str">
            <v xml:space="preserve">                SHUBH SWASAN (I) PRIVATE LIMITED -CHENNAI</v>
          </cell>
          <cell r="E1363">
            <v>151200</v>
          </cell>
          <cell r="I1363">
            <v>151200</v>
          </cell>
          <cell r="J1363">
            <v>0</v>
          </cell>
          <cell r="K1363">
            <v>151200</v>
          </cell>
        </row>
        <row r="1364">
          <cell r="C1364" t="str">
            <v xml:space="preserve">                SHUBHAVI ENTERPRISES          -LUDHIANA</v>
          </cell>
          <cell r="E1364">
            <v>883168</v>
          </cell>
          <cell r="F1364">
            <v>883168</v>
          </cell>
          <cell r="J1364">
            <v>0</v>
          </cell>
          <cell r="K1364">
            <v>0</v>
          </cell>
        </row>
        <row r="1365">
          <cell r="C1365" t="str">
            <v xml:space="preserve">                SILVERLINE FASHION FABRICS LTD -BHIWANDI</v>
          </cell>
          <cell r="E1365">
            <v>5049101</v>
          </cell>
          <cell r="F1365">
            <v>5064006</v>
          </cell>
          <cell r="G1365">
            <v>22960</v>
          </cell>
          <cell r="I1365">
            <v>8055</v>
          </cell>
          <cell r="J1365">
            <v>0</v>
          </cell>
          <cell r="K1365">
            <v>8055</v>
          </cell>
        </row>
        <row r="1366">
          <cell r="C1366" t="str">
            <v xml:space="preserve">                SRI MARUTHI VASTRAS PVT.LTD.  -BANAGLORE</v>
          </cell>
          <cell r="F1366">
            <v>29327</v>
          </cell>
          <cell r="G1366">
            <v>29327</v>
          </cell>
          <cell r="J1366">
            <v>0</v>
          </cell>
          <cell r="K1366">
            <v>0</v>
          </cell>
        </row>
        <row r="1367">
          <cell r="C1367" t="str">
            <v xml:space="preserve">                STANDARD WOOLEN MILLS         -LUDHIANA</v>
          </cell>
          <cell r="E1367">
            <v>2169325</v>
          </cell>
          <cell r="F1367">
            <v>2541487</v>
          </cell>
          <cell r="G1367">
            <v>3317383</v>
          </cell>
          <cell r="I1367">
            <v>2945221</v>
          </cell>
          <cell r="J1367">
            <v>0</v>
          </cell>
          <cell r="K1367">
            <v>2945221</v>
          </cell>
        </row>
        <row r="1368">
          <cell r="C1368" t="str">
            <v xml:space="preserve">                SUJEETH EXPORT                -ERODE</v>
          </cell>
          <cell r="F1368">
            <v>31484</v>
          </cell>
          <cell r="G1368">
            <v>31484</v>
          </cell>
          <cell r="J1368">
            <v>0</v>
          </cell>
          <cell r="K1368">
            <v>0</v>
          </cell>
        </row>
        <row r="1369">
          <cell r="C1369" t="str">
            <v xml:space="preserve">                SWAN ENERGY LIMITED           -AHMEDABAD</v>
          </cell>
          <cell r="E1369">
            <v>851383</v>
          </cell>
          <cell r="F1369">
            <v>2929474</v>
          </cell>
          <cell r="G1369">
            <v>1887973</v>
          </cell>
          <cell r="H1369">
            <v>190118</v>
          </cell>
          <cell r="J1369">
            <v>-190118</v>
          </cell>
          <cell r="K1369">
            <v>-190118</v>
          </cell>
        </row>
        <row r="1370">
          <cell r="C1370" t="str">
            <v xml:space="preserve">                TARUN FABRICS                 -BANGALORE</v>
          </cell>
          <cell r="F1370">
            <v>480257</v>
          </cell>
          <cell r="G1370">
            <v>330258</v>
          </cell>
          <cell r="H1370">
            <v>149999</v>
          </cell>
          <cell r="J1370">
            <v>-149999</v>
          </cell>
          <cell r="K1370">
            <v>-149999</v>
          </cell>
        </row>
        <row r="1371">
          <cell r="C1371" t="str">
            <v xml:space="preserve">                TEXCHEM GLOBAL                -LUDHIANA</v>
          </cell>
          <cell r="E1371">
            <v>3415003</v>
          </cell>
          <cell r="G1371">
            <v>6248</v>
          </cell>
          <cell r="I1371">
            <v>3421251</v>
          </cell>
          <cell r="J1371">
            <v>0</v>
          </cell>
          <cell r="K1371">
            <v>3421251</v>
          </cell>
        </row>
        <row r="1372">
          <cell r="C1372" t="str">
            <v xml:space="preserve">                TEXCHEM GLOBAL DELHI          -NORTH DELHI</v>
          </cell>
          <cell r="E1372">
            <v>995826</v>
          </cell>
          <cell r="I1372">
            <v>995826</v>
          </cell>
          <cell r="J1372">
            <v>0</v>
          </cell>
          <cell r="K1372">
            <v>995826</v>
          </cell>
        </row>
        <row r="1373">
          <cell r="C1373" t="str">
            <v xml:space="preserve">                TOP TEX                       -TIRUPUR</v>
          </cell>
          <cell r="F1373">
            <v>101334</v>
          </cell>
          <cell r="G1373">
            <v>614108.36</v>
          </cell>
          <cell r="I1373">
            <v>512774.36</v>
          </cell>
          <cell r="J1373">
            <v>0</v>
          </cell>
          <cell r="K1373">
            <v>512774.36</v>
          </cell>
        </row>
        <row r="1374">
          <cell r="C1374" t="str">
            <v xml:space="preserve">                TROPICAL EXIM INTERNATIONAL PVT. LT-NEW DELHI</v>
          </cell>
          <cell r="E1374">
            <v>48416</v>
          </cell>
          <cell r="I1374">
            <v>48416</v>
          </cell>
          <cell r="J1374">
            <v>0</v>
          </cell>
          <cell r="K1374">
            <v>48416</v>
          </cell>
        </row>
        <row r="1375">
          <cell r="C1375" t="str">
            <v xml:space="preserve">                UKNITEX FASHION PVT LTD       -AHMEDABAD</v>
          </cell>
          <cell r="E1375">
            <v>62429</v>
          </cell>
          <cell r="I1375">
            <v>62429</v>
          </cell>
          <cell r="J1375">
            <v>0</v>
          </cell>
          <cell r="K1375">
            <v>62429</v>
          </cell>
        </row>
        <row r="1376">
          <cell r="C1376" t="str">
            <v xml:space="preserve">                VAAHO INDUSTRIES PRIVATE LIMITED -AMRITSAR</v>
          </cell>
          <cell r="E1376">
            <v>15277</v>
          </cell>
          <cell r="F1376">
            <v>15277</v>
          </cell>
          <cell r="J1376">
            <v>0</v>
          </cell>
          <cell r="K1376">
            <v>0</v>
          </cell>
        </row>
        <row r="1377">
          <cell r="C1377" t="str">
            <v xml:space="preserve">                VARDHMAN FABRICS ( A UNIT OF VARDHMAN TEXTILES LTD ) -TEHSIL</v>
          </cell>
          <cell r="D1377">
            <v>371907</v>
          </cell>
          <cell r="H1377">
            <v>371907</v>
          </cell>
          <cell r="J1377">
            <v>-371907</v>
          </cell>
          <cell r="K1377">
            <v>-371907</v>
          </cell>
        </row>
        <row r="1378">
          <cell r="C1378" t="str">
            <v xml:space="preserve">                VASTHRA SOURCING              -BANAGLORE</v>
          </cell>
          <cell r="E1378">
            <v>544173</v>
          </cell>
          <cell r="F1378">
            <v>544173</v>
          </cell>
          <cell r="J1378">
            <v>0</v>
          </cell>
          <cell r="K1378">
            <v>0</v>
          </cell>
        </row>
        <row r="1379">
          <cell r="C1379" t="str">
            <v xml:space="preserve">                VELA WEAVING                  -ERODE</v>
          </cell>
          <cell r="E1379">
            <v>924</v>
          </cell>
          <cell r="I1379">
            <v>924</v>
          </cell>
          <cell r="J1379">
            <v>0</v>
          </cell>
          <cell r="K1379">
            <v>924</v>
          </cell>
        </row>
        <row r="1380">
          <cell r="C1380" t="str">
            <v xml:space="preserve">                VELCORD TEXTILES PVT LTD      -THANE</v>
          </cell>
          <cell r="E1380">
            <v>38166</v>
          </cell>
          <cell r="I1380">
            <v>38166</v>
          </cell>
          <cell r="J1380">
            <v>0</v>
          </cell>
          <cell r="K1380">
            <v>38166</v>
          </cell>
        </row>
        <row r="1381">
          <cell r="C1381" t="str">
            <v xml:space="preserve">                VENKATACHALAPATHI TRADERS     -BANAGLORE</v>
          </cell>
          <cell r="F1381">
            <v>2016</v>
          </cell>
          <cell r="H1381">
            <v>2016</v>
          </cell>
          <cell r="J1381">
            <v>-2016</v>
          </cell>
          <cell r="K1381">
            <v>-2016</v>
          </cell>
        </row>
        <row r="1382">
          <cell r="C1382" t="str">
            <v xml:space="preserve">                VIDHI  CLOTHING  COMPANY      -BANGALORE</v>
          </cell>
          <cell r="D1382">
            <v>9555</v>
          </cell>
          <cell r="H1382">
            <v>9555</v>
          </cell>
          <cell r="J1382">
            <v>-9555</v>
          </cell>
          <cell r="K1382">
            <v>-9555</v>
          </cell>
        </row>
        <row r="1383">
          <cell r="C1383" t="str">
            <v xml:space="preserve">                VRIJESH NATURAL FIBER &amp; FABRICS (I) P. LTD - UNIT -1. -VAPI</v>
          </cell>
          <cell r="E1383">
            <v>1222</v>
          </cell>
          <cell r="I1383">
            <v>1222</v>
          </cell>
          <cell r="J1383">
            <v>0</v>
          </cell>
          <cell r="K1383">
            <v>1222</v>
          </cell>
        </row>
        <row r="1384">
          <cell r="C1384" t="str">
            <v xml:space="preserve">                WELCO AGENCIES PVT LTD        -GURGOAN</v>
          </cell>
          <cell r="F1384">
            <v>57792</v>
          </cell>
          <cell r="G1384">
            <v>57792</v>
          </cell>
          <cell r="J1384">
            <v>0</v>
          </cell>
          <cell r="K1384">
            <v>0</v>
          </cell>
        </row>
        <row r="1385">
          <cell r="C1385" t="str">
            <v xml:space="preserve">                XYZ                           -NOIDA</v>
          </cell>
          <cell r="F1385">
            <v>3</v>
          </cell>
          <cell r="G1385">
            <v>3</v>
          </cell>
          <cell r="J1385">
            <v>0</v>
          </cell>
          <cell r="K1385">
            <v>0</v>
          </cell>
        </row>
        <row r="1386">
          <cell r="C1386" t="str">
            <v xml:space="preserve">        A.R.Y TEXTILE MARKETING PVT LTD -AHMEDABAD</v>
          </cell>
          <cell r="F1386">
            <v>1678792</v>
          </cell>
          <cell r="G1386">
            <v>1678792</v>
          </cell>
          <cell r="J1386">
            <v>0</v>
          </cell>
          <cell r="K1386">
            <v>0</v>
          </cell>
        </row>
        <row r="1387">
          <cell r="C1387" t="str">
            <v xml:space="preserve">        BALAJI ENTERPRISES            -MUMBAI</v>
          </cell>
          <cell r="E1387">
            <v>230870</v>
          </cell>
          <cell r="F1387">
            <v>50000</v>
          </cell>
          <cell r="I1387">
            <v>180870</v>
          </cell>
          <cell r="J1387">
            <v>0</v>
          </cell>
          <cell r="K1387">
            <v>180870</v>
          </cell>
        </row>
        <row r="1388">
          <cell r="C1388" t="str">
            <v xml:space="preserve">        ENTERPRISE IT SERVICES        -BANGALORE</v>
          </cell>
          <cell r="F1388">
            <v>175057</v>
          </cell>
          <cell r="G1388">
            <v>130439</v>
          </cell>
          <cell r="H1388">
            <v>44618</v>
          </cell>
          <cell r="J1388">
            <v>-44618</v>
          </cell>
          <cell r="K1388">
            <v>-44618</v>
          </cell>
        </row>
        <row r="1389">
          <cell r="C1389" t="str">
            <v xml:space="preserve">        FLIPCARBON INTEGRATED CFO SOLUTION PVT LTD -BANGALORE</v>
          </cell>
          <cell r="F1389">
            <v>650000</v>
          </cell>
          <cell r="G1389">
            <v>1485006</v>
          </cell>
          <cell r="I1389">
            <v>835006</v>
          </cell>
          <cell r="J1389">
            <v>0</v>
          </cell>
          <cell r="K1389">
            <v>835006</v>
          </cell>
        </row>
        <row r="1390">
          <cell r="C1390" t="str">
            <v xml:space="preserve">        FULL AND FINAL SETTLEMENT PAYABLE-WORKERS AND FACTORY STAFF                                         </v>
          </cell>
          <cell r="E1390">
            <v>38990</v>
          </cell>
          <cell r="F1390">
            <v>3776195</v>
          </cell>
          <cell r="G1390">
            <v>4203206</v>
          </cell>
          <cell r="I1390">
            <v>466001</v>
          </cell>
          <cell r="J1390">
            <v>0</v>
          </cell>
          <cell r="K1390">
            <v>466001</v>
          </cell>
        </row>
        <row r="1391">
          <cell r="C1391" t="str">
            <v xml:space="preserve">        POPPYS APPARELS               -TIRUPUR</v>
          </cell>
          <cell r="F1391">
            <v>2252</v>
          </cell>
          <cell r="H1391">
            <v>2252</v>
          </cell>
          <cell r="J1391">
            <v>-2252</v>
          </cell>
          <cell r="K1391">
            <v>-2252</v>
          </cell>
        </row>
        <row r="1392">
          <cell r="C1392" t="str">
            <v xml:space="preserve">        STALWART SOURCING SOLUTIONS   -COIMBATORE</v>
          </cell>
          <cell r="F1392">
            <v>7392</v>
          </cell>
          <cell r="H1392">
            <v>7392</v>
          </cell>
          <cell r="J1392">
            <v>-7392</v>
          </cell>
          <cell r="K1392">
            <v>-7392</v>
          </cell>
        </row>
        <row r="1393">
          <cell r="C1393" t="str">
            <v>EXPENSE</v>
          </cell>
          <cell r="F1393">
            <v>32433</v>
          </cell>
          <cell r="G1393">
            <v>32433</v>
          </cell>
          <cell r="J1393">
            <v>0</v>
          </cell>
          <cell r="K1393">
            <v>0</v>
          </cell>
        </row>
        <row r="1394">
          <cell r="C1394" t="str">
            <v xml:space="preserve">    BENCHMARK PACKAGING PVT LTD   -NAVI MUMABI</v>
          </cell>
          <cell r="F1394">
            <v>12154</v>
          </cell>
          <cell r="G1394">
            <v>12154</v>
          </cell>
          <cell r="J1394">
            <v>0</v>
          </cell>
          <cell r="K1394">
            <v>0</v>
          </cell>
        </row>
        <row r="1395">
          <cell r="C1395" t="str">
            <v xml:space="preserve">    HRBS GARMENTS                 -BANGALORE</v>
          </cell>
          <cell r="F1395">
            <v>20279</v>
          </cell>
          <cell r="G1395">
            <v>20279</v>
          </cell>
          <cell r="J1395">
            <v>0</v>
          </cell>
          <cell r="K1395">
            <v>0</v>
          </cell>
        </row>
        <row r="1396">
          <cell r="C1396" t="str">
            <v>OTHER INCOME (NP)</v>
          </cell>
          <cell r="F1396">
            <v>111994.92</v>
          </cell>
          <cell r="G1396">
            <v>1045089.97</v>
          </cell>
          <cell r="I1396">
            <v>933095.05</v>
          </cell>
          <cell r="J1396">
            <v>0</v>
          </cell>
          <cell r="K1396">
            <v>933095.05</v>
          </cell>
        </row>
        <row r="1397">
          <cell r="C1397" t="str">
            <v xml:space="preserve">    INDIRECT INCOME</v>
          </cell>
          <cell r="F1397">
            <v>111994.92</v>
          </cell>
          <cell r="G1397">
            <v>50760.12</v>
          </cell>
          <cell r="H1397">
            <v>61234.8</v>
          </cell>
          <cell r="J1397">
            <v>-61234.8</v>
          </cell>
          <cell r="K1397">
            <v>-61234.8</v>
          </cell>
        </row>
        <row r="1398">
          <cell r="C1398" t="str">
            <v xml:space="preserve">        INDIRECT INCOME</v>
          </cell>
          <cell r="F1398">
            <v>93.35</v>
          </cell>
          <cell r="G1398">
            <v>30788.54</v>
          </cell>
          <cell r="I1398">
            <v>30695.19</v>
          </cell>
          <cell r="J1398">
            <v>0</v>
          </cell>
          <cell r="K1398">
            <v>30695.19</v>
          </cell>
        </row>
        <row r="1399">
          <cell r="C1399" t="str">
            <v xml:space="preserve">            DUTY DRAWBACK                                                                                       </v>
          </cell>
          <cell r="G1399">
            <v>26836</v>
          </cell>
          <cell r="I1399">
            <v>26836</v>
          </cell>
          <cell r="J1399">
            <v>0</v>
          </cell>
          <cell r="K1399">
            <v>26836</v>
          </cell>
        </row>
        <row r="1400">
          <cell r="C1400" t="str">
            <v xml:space="preserve">            INTEREST RECEIVED  ON GRATUITY A/C                                                                  </v>
          </cell>
          <cell r="G1400">
            <v>3405</v>
          </cell>
          <cell r="I1400">
            <v>3405</v>
          </cell>
          <cell r="J1400">
            <v>0</v>
          </cell>
          <cell r="K1400">
            <v>3405</v>
          </cell>
        </row>
        <row r="1401">
          <cell r="C1401" t="str">
            <v xml:space="preserve">            MISC. BALANCE WRITTEN OFF                                                                           </v>
          </cell>
          <cell r="F1401">
            <v>93.35</v>
          </cell>
          <cell r="G1401">
            <v>547.54</v>
          </cell>
          <cell r="I1401">
            <v>454.19</v>
          </cell>
          <cell r="J1401">
            <v>0</v>
          </cell>
          <cell r="K1401">
            <v>454.19</v>
          </cell>
        </row>
        <row r="1402">
          <cell r="C1402" t="str">
            <v xml:space="preserve">        FOREX GAIN/LOSS                                                                                     </v>
          </cell>
          <cell r="F1402">
            <v>111901.57</v>
          </cell>
          <cell r="G1402">
            <v>19971.580000000002</v>
          </cell>
          <cell r="H1402">
            <v>91929.99</v>
          </cell>
          <cell r="J1402">
            <v>-91929.99</v>
          </cell>
          <cell r="K1402">
            <v>-91929.99</v>
          </cell>
        </row>
        <row r="1403">
          <cell r="C1403" t="str">
            <v xml:space="preserve">    DISCOUNT RECEIVED                                                                                   </v>
          </cell>
          <cell r="G1403">
            <v>3719.85</v>
          </cell>
          <cell r="I1403">
            <v>3719.85</v>
          </cell>
          <cell r="J1403">
            <v>0</v>
          </cell>
          <cell r="K1403">
            <v>3719.85</v>
          </cell>
        </row>
        <row r="1404">
          <cell r="C1404" t="str">
            <v xml:space="preserve">    IT REFUND                                                                                           </v>
          </cell>
          <cell r="G1404">
            <v>990610</v>
          </cell>
          <cell r="I1404">
            <v>990610</v>
          </cell>
          <cell r="J1404">
            <v>0</v>
          </cell>
          <cell r="K1404">
            <v>990610</v>
          </cell>
        </row>
        <row r="1405">
          <cell r="C1405" t="str">
            <v>INDIRECT EXPENSES</v>
          </cell>
          <cell r="F1405">
            <v>105199255.59999999</v>
          </cell>
          <cell r="G1405">
            <v>2004993.66</v>
          </cell>
          <cell r="H1405">
            <v>103194261.94</v>
          </cell>
          <cell r="J1405">
            <v>-103194261.94</v>
          </cell>
          <cell r="K1405">
            <v>-103194261.94</v>
          </cell>
        </row>
        <row r="1406">
          <cell r="C1406" t="str">
            <v xml:space="preserve">    BANK INTEREST CHARGES AND COMMISSION</v>
          </cell>
          <cell r="F1406">
            <v>482481.62</v>
          </cell>
          <cell r="G1406">
            <v>13067.13</v>
          </cell>
          <cell r="H1406">
            <v>469414.49</v>
          </cell>
          <cell r="J1406">
            <v>-469414.49</v>
          </cell>
          <cell r="K1406">
            <v>-469414.49</v>
          </cell>
        </row>
        <row r="1407">
          <cell r="C1407" t="str">
            <v xml:space="preserve">        BANK CHARGES                                                                                        </v>
          </cell>
          <cell r="F1407">
            <v>482481.62</v>
          </cell>
          <cell r="G1407">
            <v>13067.13</v>
          </cell>
          <cell r="H1407">
            <v>469414.49</v>
          </cell>
          <cell r="J1407">
            <v>-469414.49</v>
          </cell>
          <cell r="K1407">
            <v>-469414.49</v>
          </cell>
        </row>
        <row r="1408">
          <cell r="C1408" t="str">
            <v xml:space="preserve">    COMMISSION AND BROKERAGE</v>
          </cell>
          <cell r="F1408">
            <v>135000</v>
          </cell>
          <cell r="H1408">
            <v>135000</v>
          </cell>
          <cell r="J1408">
            <v>-135000</v>
          </cell>
          <cell r="K1408">
            <v>-135000</v>
          </cell>
        </row>
        <row r="1409">
          <cell r="C1409" t="str">
            <v xml:space="preserve">        SUNIL KUMAR                   -DELHI</v>
          </cell>
          <cell r="F1409">
            <v>135000</v>
          </cell>
          <cell r="H1409">
            <v>135000</v>
          </cell>
          <cell r="J1409">
            <v>-135000</v>
          </cell>
          <cell r="K1409">
            <v>-135000</v>
          </cell>
        </row>
        <row r="1410">
          <cell r="C1410" t="str">
            <v xml:space="preserve">    DISCOUNTING CHARGES</v>
          </cell>
          <cell r="F1410">
            <v>2545862.52</v>
          </cell>
          <cell r="G1410">
            <v>740724.34</v>
          </cell>
          <cell r="H1410">
            <v>1805138.18</v>
          </cell>
          <cell r="J1410">
            <v>-1805138.18</v>
          </cell>
          <cell r="K1410">
            <v>-1805138.18</v>
          </cell>
        </row>
        <row r="1411">
          <cell r="C1411" t="str">
            <v xml:space="preserve">        BILL DISCOUNTING CHARGES BENETTON                                                                   </v>
          </cell>
          <cell r="F1411">
            <v>31934.7</v>
          </cell>
          <cell r="H1411">
            <v>31934.7</v>
          </cell>
          <cell r="J1411">
            <v>-31934.7</v>
          </cell>
          <cell r="K1411">
            <v>-31934.7</v>
          </cell>
        </row>
        <row r="1412">
          <cell r="C1412" t="str">
            <v xml:space="preserve">        BILL DISCOUNTING CHARGES CELIO                                                                      </v>
          </cell>
          <cell r="F1412">
            <v>1220029.76</v>
          </cell>
          <cell r="G1412">
            <v>662300.34</v>
          </cell>
          <cell r="H1412">
            <v>557729.42000000004</v>
          </cell>
          <cell r="J1412">
            <v>-557729.42000000004</v>
          </cell>
          <cell r="K1412">
            <v>-557729.42000000004</v>
          </cell>
        </row>
        <row r="1413">
          <cell r="C1413" t="str">
            <v xml:space="preserve">        BILL DISCOUNTING CHARGES INDIAN TERRAIN                                                             </v>
          </cell>
          <cell r="F1413">
            <v>204894.6</v>
          </cell>
          <cell r="H1413">
            <v>204894.6</v>
          </cell>
          <cell r="J1413">
            <v>-204894.6</v>
          </cell>
          <cell r="K1413">
            <v>-204894.6</v>
          </cell>
        </row>
        <row r="1414">
          <cell r="C1414" t="str">
            <v xml:space="preserve">        BILL DISCOUNTING CHARGES-PEPE                                                                       </v>
          </cell>
          <cell r="F1414">
            <v>1089003.46</v>
          </cell>
          <cell r="G1414">
            <v>78424</v>
          </cell>
          <cell r="H1414">
            <v>1010579.46</v>
          </cell>
          <cell r="J1414">
            <v>-1010579.46</v>
          </cell>
          <cell r="K1414">
            <v>-1010579.46</v>
          </cell>
        </row>
        <row r="1415">
          <cell r="C1415" t="str">
            <v xml:space="preserve">    INSURANCE CHARGES</v>
          </cell>
          <cell r="F1415">
            <v>55005</v>
          </cell>
          <cell r="H1415">
            <v>55005</v>
          </cell>
          <cell r="J1415">
            <v>-55005</v>
          </cell>
          <cell r="K1415">
            <v>-55005</v>
          </cell>
        </row>
        <row r="1416">
          <cell r="C1416" t="str">
            <v xml:space="preserve">        INSURANCE PREMIUM                                                                                   </v>
          </cell>
          <cell r="F1416">
            <v>55005</v>
          </cell>
          <cell r="H1416">
            <v>55005</v>
          </cell>
          <cell r="J1416">
            <v>-55005</v>
          </cell>
          <cell r="K1416">
            <v>-55005</v>
          </cell>
        </row>
        <row r="1417">
          <cell r="C1417" t="str">
            <v xml:space="preserve">    INTEREST EXPENSES</v>
          </cell>
          <cell r="F1417">
            <v>8352469.3799999999</v>
          </cell>
          <cell r="G1417">
            <v>199.04</v>
          </cell>
          <cell r="H1417">
            <v>8352270.3399999999</v>
          </cell>
          <cell r="J1417">
            <v>-8352270.3399999999</v>
          </cell>
          <cell r="K1417">
            <v>-8352270.3399999999</v>
          </cell>
        </row>
        <row r="1418">
          <cell r="C1418" t="str">
            <v xml:space="preserve">        INTEREST EXPENSES</v>
          </cell>
          <cell r="F1418">
            <v>8352469.3799999999</v>
          </cell>
          <cell r="G1418">
            <v>199.04</v>
          </cell>
          <cell r="H1418">
            <v>8352270.3399999999</v>
          </cell>
          <cell r="J1418">
            <v>-8352270.3399999999</v>
          </cell>
          <cell r="K1418">
            <v>-8352270.3399999999</v>
          </cell>
        </row>
        <row r="1419">
          <cell r="C1419" t="str">
            <v xml:space="preserve">            INTEREST LATE FEES AND PENALTIES                                                                    </v>
          </cell>
          <cell r="F1419">
            <v>57613</v>
          </cell>
          <cell r="H1419">
            <v>57613</v>
          </cell>
          <cell r="J1419">
            <v>-57613</v>
          </cell>
          <cell r="K1419">
            <v>-57613</v>
          </cell>
        </row>
        <row r="1420">
          <cell r="C1420" t="str">
            <v xml:space="preserve">            INTEREST ON  VEHICLE LOAN                                                                           </v>
          </cell>
          <cell r="F1420">
            <v>74156</v>
          </cell>
          <cell r="H1420">
            <v>74156</v>
          </cell>
          <cell r="J1420">
            <v>-74156</v>
          </cell>
          <cell r="K1420">
            <v>-74156</v>
          </cell>
        </row>
        <row r="1421">
          <cell r="C1421" t="str">
            <v xml:space="preserve">            INTEREST ON C.C A/C - SCB BANK                                                                      </v>
          </cell>
          <cell r="F1421">
            <v>6334472.5700000003</v>
          </cell>
          <cell r="G1421">
            <v>199.04</v>
          </cell>
          <cell r="H1421">
            <v>6334273.5300000003</v>
          </cell>
          <cell r="J1421">
            <v>-6334273.5300000003</v>
          </cell>
          <cell r="K1421">
            <v>-6334273.5300000003</v>
          </cell>
        </row>
        <row r="1422">
          <cell r="C1422" t="str">
            <v xml:space="preserve">            INTEREST ON TERM LOAN                                                                               </v>
          </cell>
          <cell r="F1422">
            <v>286227.81</v>
          </cell>
          <cell r="H1422">
            <v>286227.81</v>
          </cell>
          <cell r="J1422">
            <v>-286227.81</v>
          </cell>
          <cell r="K1422">
            <v>-286227.81</v>
          </cell>
        </row>
        <row r="1423">
          <cell r="C1423" t="str">
            <v xml:space="preserve">            INTEREST PAID ON UNSECURED LOAN                                                                     </v>
          </cell>
          <cell r="F1423">
            <v>1600000</v>
          </cell>
          <cell r="H1423">
            <v>1600000</v>
          </cell>
          <cell r="J1423">
            <v>-1600000</v>
          </cell>
          <cell r="K1423">
            <v>-1600000</v>
          </cell>
        </row>
        <row r="1424">
          <cell r="C1424" t="str">
            <v xml:space="preserve">    LC OPENING CHARGES AND RETIREMENT CHARGES</v>
          </cell>
          <cell r="F1424">
            <v>343590.74</v>
          </cell>
          <cell r="H1424">
            <v>343590.74</v>
          </cell>
          <cell r="J1424">
            <v>-343590.74</v>
          </cell>
          <cell r="K1424">
            <v>-343590.74</v>
          </cell>
        </row>
        <row r="1425">
          <cell r="C1425" t="str">
            <v xml:space="preserve">        LC CHARGES                                                                                          </v>
          </cell>
          <cell r="F1425">
            <v>343590.74</v>
          </cell>
          <cell r="H1425">
            <v>343590.74</v>
          </cell>
          <cell r="J1425">
            <v>-343590.74</v>
          </cell>
          <cell r="K1425">
            <v>-343590.74</v>
          </cell>
        </row>
        <row r="1426">
          <cell r="C1426" t="str">
            <v xml:space="preserve">    LEGAL AND PROFESSIONAL CHARGES</v>
          </cell>
          <cell r="F1426">
            <v>2378412.7799999998</v>
          </cell>
          <cell r="H1426">
            <v>2378412.7799999998</v>
          </cell>
          <cell r="J1426">
            <v>-2378412.7799999998</v>
          </cell>
          <cell r="K1426">
            <v>-2378412.7799999998</v>
          </cell>
        </row>
        <row r="1427">
          <cell r="C1427" t="str">
            <v xml:space="preserve">        LEGAL &amp; PROFESSIONAL CHARGES                                                                        </v>
          </cell>
          <cell r="F1427">
            <v>2023487</v>
          </cell>
          <cell r="H1427">
            <v>2023487</v>
          </cell>
          <cell r="J1427">
            <v>-2023487</v>
          </cell>
          <cell r="K1427">
            <v>-2023487</v>
          </cell>
        </row>
        <row r="1428">
          <cell r="C1428" t="str">
            <v xml:space="preserve">        LOGIC ERP PROFEESIONAL/AMC CHARGES                                                                  </v>
          </cell>
          <cell r="F1428">
            <v>354925.78</v>
          </cell>
          <cell r="H1428">
            <v>354925.78</v>
          </cell>
          <cell r="J1428">
            <v>-354925.78</v>
          </cell>
          <cell r="K1428">
            <v>-354925.78</v>
          </cell>
        </row>
        <row r="1429">
          <cell r="C1429" t="str">
            <v xml:space="preserve">    LOCAL CONVEYANCE</v>
          </cell>
          <cell r="F1429">
            <v>2484733.1</v>
          </cell>
          <cell r="G1429">
            <v>51069</v>
          </cell>
          <cell r="H1429">
            <v>2433664.1</v>
          </cell>
          <cell r="J1429">
            <v>-2433664.1</v>
          </cell>
          <cell r="K1429">
            <v>-2433664.1</v>
          </cell>
        </row>
        <row r="1430">
          <cell r="C1430" t="str">
            <v xml:space="preserve">        LOCAL CONVEYANCE                                                                                    </v>
          </cell>
          <cell r="F1430">
            <v>2484733.1</v>
          </cell>
          <cell r="G1430">
            <v>51069</v>
          </cell>
          <cell r="H1430">
            <v>2433664.1</v>
          </cell>
          <cell r="J1430">
            <v>-2433664.1</v>
          </cell>
          <cell r="K1430">
            <v>-2433664.1</v>
          </cell>
        </row>
        <row r="1431">
          <cell r="C1431" t="str">
            <v xml:space="preserve">    OTHER EXPENSES</v>
          </cell>
          <cell r="F1431">
            <v>99902.53</v>
          </cell>
          <cell r="G1431">
            <v>4357.3599999999997</v>
          </cell>
          <cell r="H1431">
            <v>95545.17</v>
          </cell>
          <cell r="J1431">
            <v>-95545.17</v>
          </cell>
          <cell r="K1431">
            <v>-95545.17</v>
          </cell>
        </row>
        <row r="1432">
          <cell r="C1432" t="str">
            <v xml:space="preserve">        OFFICE MAINTENANCE EXPENSES                                                                         </v>
          </cell>
          <cell r="F1432">
            <v>12160</v>
          </cell>
          <cell r="H1432">
            <v>12160</v>
          </cell>
          <cell r="J1432">
            <v>-12160</v>
          </cell>
          <cell r="K1432">
            <v>-12160</v>
          </cell>
        </row>
        <row r="1433">
          <cell r="C1433" t="str">
            <v xml:space="preserve">        POOJA EXPENSES                                                                                      </v>
          </cell>
          <cell r="F1433">
            <v>85962</v>
          </cell>
          <cell r="H1433">
            <v>85962</v>
          </cell>
          <cell r="J1433">
            <v>-85962</v>
          </cell>
          <cell r="K1433">
            <v>-85962</v>
          </cell>
        </row>
        <row r="1434">
          <cell r="C1434" t="str">
            <v xml:space="preserve">        ROUND OFF                                                                                           </v>
          </cell>
          <cell r="F1434">
            <v>1780.53</v>
          </cell>
          <cell r="G1434">
            <v>4357.3599999999997</v>
          </cell>
          <cell r="I1434">
            <v>2576.83</v>
          </cell>
          <cell r="J1434">
            <v>0</v>
          </cell>
          <cell r="K1434">
            <v>2576.83</v>
          </cell>
        </row>
        <row r="1435">
          <cell r="C1435" t="str">
            <v xml:space="preserve">    PETROL CHARGES</v>
          </cell>
          <cell r="F1435">
            <v>1232903.8500000001</v>
          </cell>
          <cell r="H1435">
            <v>1232903.8500000001</v>
          </cell>
          <cell r="J1435">
            <v>-1232903.8500000001</v>
          </cell>
          <cell r="K1435">
            <v>-1232903.8500000001</v>
          </cell>
        </row>
        <row r="1436">
          <cell r="C1436" t="str">
            <v xml:space="preserve">        PETROL CHARGES                                                                                      </v>
          </cell>
          <cell r="F1436">
            <v>1232903.8500000001</v>
          </cell>
          <cell r="H1436">
            <v>1232903.8500000001</v>
          </cell>
          <cell r="J1436">
            <v>-1232903.8500000001</v>
          </cell>
          <cell r="K1436">
            <v>-1232903.8500000001</v>
          </cell>
        </row>
        <row r="1437">
          <cell r="C1437" t="str">
            <v xml:space="preserve">    PRINTING AND STATIONERY</v>
          </cell>
          <cell r="F1437">
            <v>346718</v>
          </cell>
          <cell r="H1437">
            <v>346718</v>
          </cell>
          <cell r="J1437">
            <v>-346718</v>
          </cell>
          <cell r="K1437">
            <v>-346718</v>
          </cell>
        </row>
        <row r="1438">
          <cell r="C1438" t="str">
            <v xml:space="preserve">        PRINTING  &amp; STATIONERY EXPENSES                                                                     </v>
          </cell>
          <cell r="F1438">
            <v>346718</v>
          </cell>
          <cell r="H1438">
            <v>346718</v>
          </cell>
          <cell r="J1438">
            <v>-346718</v>
          </cell>
          <cell r="K1438">
            <v>-346718</v>
          </cell>
        </row>
        <row r="1439">
          <cell r="C1439" t="str">
            <v xml:space="preserve">    REIMBURSEMENT OF AUDIT EXPENSES</v>
          </cell>
          <cell r="F1439">
            <v>38263</v>
          </cell>
          <cell r="H1439">
            <v>38263</v>
          </cell>
          <cell r="J1439">
            <v>-38263</v>
          </cell>
          <cell r="K1439">
            <v>-38263</v>
          </cell>
        </row>
        <row r="1440">
          <cell r="C1440" t="str">
            <v xml:space="preserve">        REIMBURSEMENT  OF AUDIT EXPENSES                                                                    </v>
          </cell>
          <cell r="F1440">
            <v>38263</v>
          </cell>
          <cell r="H1440">
            <v>38263</v>
          </cell>
          <cell r="J1440">
            <v>-38263</v>
          </cell>
          <cell r="K1440">
            <v>-38263</v>
          </cell>
        </row>
        <row r="1441">
          <cell r="C1441" t="str">
            <v xml:space="preserve">    REPAIR AND MAINTAINANCE</v>
          </cell>
          <cell r="F1441">
            <v>632388.89</v>
          </cell>
          <cell r="G1441">
            <v>13192</v>
          </cell>
          <cell r="H1441">
            <v>619196.89</v>
          </cell>
          <cell r="J1441">
            <v>-619196.89</v>
          </cell>
          <cell r="K1441">
            <v>-619196.89</v>
          </cell>
        </row>
        <row r="1442">
          <cell r="C1442" t="str">
            <v xml:space="preserve">        COMPUTER  MAINTAINANCE                                                                              </v>
          </cell>
          <cell r="F1442">
            <v>5000</v>
          </cell>
          <cell r="H1442">
            <v>5000</v>
          </cell>
          <cell r="J1442">
            <v>-5000</v>
          </cell>
          <cell r="K1442">
            <v>-5000</v>
          </cell>
        </row>
        <row r="1443">
          <cell r="C1443" t="str">
            <v xml:space="preserve">        ELECTRICAL EXPENSES                                                                                 </v>
          </cell>
          <cell r="F1443">
            <v>31929.08</v>
          </cell>
          <cell r="H1443">
            <v>31929.08</v>
          </cell>
          <cell r="J1443">
            <v>-31929.08</v>
          </cell>
          <cell r="K1443">
            <v>-31929.08</v>
          </cell>
        </row>
        <row r="1444">
          <cell r="C1444" t="str">
            <v xml:space="preserve">        REPAIRS AND MAINTENANCE 18%                                                                         </v>
          </cell>
          <cell r="F1444">
            <v>403892</v>
          </cell>
          <cell r="H1444">
            <v>403892</v>
          </cell>
          <cell r="J1444">
            <v>-403892</v>
          </cell>
          <cell r="K1444">
            <v>-403892</v>
          </cell>
        </row>
        <row r="1445">
          <cell r="C1445" t="str">
            <v xml:space="preserve">        ROYAL ELECTRICALS             -TUMKUR</v>
          </cell>
          <cell r="F1445">
            <v>13192</v>
          </cell>
          <cell r="G1445">
            <v>13192</v>
          </cell>
          <cell r="J1445">
            <v>0</v>
          </cell>
          <cell r="K1445">
            <v>0</v>
          </cell>
        </row>
        <row r="1446">
          <cell r="C1446" t="str">
            <v xml:space="preserve">        VEHICLE CHARGES                                                                                     </v>
          </cell>
          <cell r="F1446">
            <v>19645</v>
          </cell>
          <cell r="H1446">
            <v>19645</v>
          </cell>
          <cell r="J1446">
            <v>-19645</v>
          </cell>
          <cell r="K1446">
            <v>-19645</v>
          </cell>
        </row>
        <row r="1447">
          <cell r="C1447" t="str">
            <v xml:space="preserve">        VEHICLE MAINTENANCE                                                                                 </v>
          </cell>
          <cell r="F1447">
            <v>158730.81</v>
          </cell>
          <cell r="H1447">
            <v>158730.81</v>
          </cell>
          <cell r="J1447">
            <v>-158730.81</v>
          </cell>
          <cell r="K1447">
            <v>-158730.81</v>
          </cell>
        </row>
        <row r="1448">
          <cell r="C1448" t="str">
            <v xml:space="preserve">    SALARIES AND BONUS</v>
          </cell>
          <cell r="F1448">
            <v>45346262</v>
          </cell>
          <cell r="G1448">
            <v>353386</v>
          </cell>
          <cell r="H1448">
            <v>44992876</v>
          </cell>
          <cell r="J1448">
            <v>-44992876</v>
          </cell>
          <cell r="K1448">
            <v>-44992876</v>
          </cell>
        </row>
        <row r="1449">
          <cell r="C1449" t="str">
            <v xml:space="preserve">        SALARIES AND BONUS</v>
          </cell>
          <cell r="F1449">
            <v>964276</v>
          </cell>
          <cell r="G1449">
            <v>352208</v>
          </cell>
          <cell r="H1449">
            <v>612068</v>
          </cell>
          <cell r="J1449">
            <v>-612068</v>
          </cell>
          <cell r="K1449">
            <v>-612068</v>
          </cell>
        </row>
        <row r="1450">
          <cell r="C1450" t="str">
            <v xml:space="preserve">            SALARIES AND BONUS</v>
          </cell>
          <cell r="F1450">
            <v>964276</v>
          </cell>
          <cell r="G1450">
            <v>352208</v>
          </cell>
          <cell r="H1450">
            <v>612068</v>
          </cell>
          <cell r="J1450">
            <v>-612068</v>
          </cell>
          <cell r="K1450">
            <v>-612068</v>
          </cell>
        </row>
        <row r="1451">
          <cell r="C1451" t="str">
            <v xml:space="preserve">                STAFF AND LABOUR WELFARE                                                                            </v>
          </cell>
          <cell r="F1451">
            <v>964276</v>
          </cell>
          <cell r="G1451">
            <v>352208</v>
          </cell>
          <cell r="H1451">
            <v>612068</v>
          </cell>
          <cell r="J1451">
            <v>-612068</v>
          </cell>
          <cell r="K1451">
            <v>-612068</v>
          </cell>
        </row>
        <row r="1452">
          <cell r="C1452" t="str">
            <v xml:space="preserve">        BONUS FOR STAFF                                                                                     </v>
          </cell>
          <cell r="F1452">
            <v>2123104</v>
          </cell>
          <cell r="H1452">
            <v>2123104</v>
          </cell>
          <cell r="J1452">
            <v>-2123104</v>
          </cell>
          <cell r="K1452">
            <v>-2123104</v>
          </cell>
        </row>
        <row r="1453">
          <cell r="C1453" t="str">
            <v xml:space="preserve">        LEAVE ENCASHMENT (STAFF) EXPENSES                                                                   </v>
          </cell>
          <cell r="F1453">
            <v>1634153</v>
          </cell>
          <cell r="H1453">
            <v>1634153</v>
          </cell>
          <cell r="J1453">
            <v>-1634153</v>
          </cell>
          <cell r="K1453">
            <v>-1634153</v>
          </cell>
        </row>
        <row r="1454">
          <cell r="C1454" t="str">
            <v xml:space="preserve">        SALARY EXPENSES                                                                                     </v>
          </cell>
          <cell r="F1454">
            <v>40624729</v>
          </cell>
          <cell r="G1454">
            <v>1178</v>
          </cell>
          <cell r="H1454">
            <v>40623551</v>
          </cell>
          <cell r="J1454">
            <v>-40623551</v>
          </cell>
          <cell r="K1454">
            <v>-40623551</v>
          </cell>
        </row>
        <row r="1455">
          <cell r="C1455" t="str">
            <v xml:space="preserve">    SELLING AND DISTRIBUTION EXPENSES</v>
          </cell>
          <cell r="F1455">
            <v>18147237.010000002</v>
          </cell>
          <cell r="G1455">
            <v>5805</v>
          </cell>
          <cell r="H1455">
            <v>18141432.010000002</v>
          </cell>
          <cell r="J1455">
            <v>-18141432.010000002</v>
          </cell>
          <cell r="K1455">
            <v>-18141432.010000002</v>
          </cell>
        </row>
        <row r="1456">
          <cell r="C1456" t="str">
            <v xml:space="preserve">        T BASE DISTRIBUTOR EXPENSES</v>
          </cell>
          <cell r="F1456">
            <v>6244271.0999999996</v>
          </cell>
          <cell r="G1456">
            <v>605</v>
          </cell>
          <cell r="H1456">
            <v>6243666.0999999996</v>
          </cell>
          <cell r="J1456">
            <v>-6243666.0999999996</v>
          </cell>
          <cell r="K1456">
            <v>-6243666.0999999996</v>
          </cell>
        </row>
        <row r="1457">
          <cell r="C1457" t="str">
            <v xml:space="preserve">            T BASE  DEALERS CASH DISCOUNT                                                                       </v>
          </cell>
          <cell r="F1457">
            <v>311639.67999999999</v>
          </cell>
          <cell r="H1457">
            <v>311639.67999999999</v>
          </cell>
          <cell r="J1457">
            <v>-311639.67999999999</v>
          </cell>
          <cell r="K1457">
            <v>-311639.67999999999</v>
          </cell>
        </row>
        <row r="1458">
          <cell r="C1458" t="str">
            <v xml:space="preserve">            T BASE DIST. CASH DISCOUNT                                                                          </v>
          </cell>
          <cell r="F1458">
            <v>1594966.9</v>
          </cell>
          <cell r="G1458">
            <v>605</v>
          </cell>
          <cell r="H1458">
            <v>1594361.9</v>
          </cell>
          <cell r="J1458">
            <v>-1594361.9</v>
          </cell>
          <cell r="K1458">
            <v>-1594361.9</v>
          </cell>
        </row>
        <row r="1459">
          <cell r="C1459" t="str">
            <v xml:space="preserve">            T BASE DIST. INTEREST PAYMENT                                                                       </v>
          </cell>
          <cell r="F1459">
            <v>282658</v>
          </cell>
          <cell r="H1459">
            <v>282658</v>
          </cell>
          <cell r="J1459">
            <v>-282658</v>
          </cell>
          <cell r="K1459">
            <v>-282658</v>
          </cell>
        </row>
        <row r="1460">
          <cell r="C1460" t="str">
            <v xml:space="preserve">            T BASE DIST. REIMBURSEMENT EXPENSES                                                                 </v>
          </cell>
          <cell r="F1460">
            <v>552602.43000000005</v>
          </cell>
          <cell r="H1460">
            <v>552602.43000000005</v>
          </cell>
          <cell r="J1460">
            <v>-552602.43000000005</v>
          </cell>
          <cell r="K1460">
            <v>-552602.43000000005</v>
          </cell>
        </row>
        <row r="1461">
          <cell r="C1461" t="str">
            <v xml:space="preserve">            T BASE DIST. TRADE DISCOUNT                                                                         </v>
          </cell>
          <cell r="F1461">
            <v>3237576.85</v>
          </cell>
          <cell r="H1461">
            <v>3237576.85</v>
          </cell>
          <cell r="J1461">
            <v>-3237576.85</v>
          </cell>
          <cell r="K1461">
            <v>-3237576.85</v>
          </cell>
        </row>
        <row r="1462">
          <cell r="C1462" t="str">
            <v xml:space="preserve">            T BASE DIST. TRANSIT LOSS (SHORT RECD)                                                              </v>
          </cell>
          <cell r="F1462">
            <v>15188.24</v>
          </cell>
          <cell r="H1462">
            <v>15188.24</v>
          </cell>
          <cell r="J1462">
            <v>-15188.24</v>
          </cell>
          <cell r="K1462">
            <v>-15188.24</v>
          </cell>
        </row>
        <row r="1463">
          <cell r="C1463" t="str">
            <v xml:space="preserve">            T BASE DIST. VENUE BOOKING EXPENSES                                                                 </v>
          </cell>
          <cell r="F1463">
            <v>249639</v>
          </cell>
          <cell r="H1463">
            <v>249639</v>
          </cell>
          <cell r="J1463">
            <v>-249639</v>
          </cell>
          <cell r="K1463">
            <v>-249639</v>
          </cell>
        </row>
        <row r="1464">
          <cell r="C1464" t="str">
            <v xml:space="preserve">        T BASE EBO EXPNSES</v>
          </cell>
          <cell r="F1464">
            <v>645293.93999999994</v>
          </cell>
          <cell r="H1464">
            <v>645293.93999999994</v>
          </cell>
          <cell r="J1464">
            <v>-645293.93999999994</v>
          </cell>
          <cell r="K1464">
            <v>-645293.93999999994</v>
          </cell>
        </row>
        <row r="1465">
          <cell r="C1465" t="str">
            <v xml:space="preserve">            COSMOS MALL - SILIGURI - HVAC CHARGES                                                               </v>
          </cell>
          <cell r="F1465">
            <v>24483</v>
          </cell>
          <cell r="H1465">
            <v>24483</v>
          </cell>
          <cell r="J1465">
            <v>-24483</v>
          </cell>
          <cell r="K1465">
            <v>-24483</v>
          </cell>
        </row>
        <row r="1466">
          <cell r="C1466" t="str">
            <v xml:space="preserve">            COSMOS MALL - SILIGURI -ELECTRICITY CHARGES                                                         </v>
          </cell>
          <cell r="F1466">
            <v>25898</v>
          </cell>
          <cell r="H1466">
            <v>25898</v>
          </cell>
          <cell r="J1466">
            <v>-25898</v>
          </cell>
          <cell r="K1466">
            <v>-25898</v>
          </cell>
        </row>
        <row r="1467">
          <cell r="C1467" t="str">
            <v xml:space="preserve">            COSMOS MALL- SILIGURI- CAM CHARGES                                                                  </v>
          </cell>
          <cell r="F1467">
            <v>120840</v>
          </cell>
          <cell r="H1467">
            <v>120840</v>
          </cell>
          <cell r="J1467">
            <v>-120840</v>
          </cell>
          <cell r="K1467">
            <v>-120840</v>
          </cell>
        </row>
        <row r="1468">
          <cell r="C1468" t="str">
            <v xml:space="preserve">            COSMOS MALL- SILLIGURI- RENT EXPENSES                                                               </v>
          </cell>
          <cell r="F1468">
            <v>426360</v>
          </cell>
          <cell r="H1468">
            <v>426360</v>
          </cell>
          <cell r="J1468">
            <v>-426360</v>
          </cell>
          <cell r="K1468">
            <v>-426360</v>
          </cell>
        </row>
        <row r="1469">
          <cell r="C1469" t="str">
            <v xml:space="preserve">            COSMOSS MALL- SILLIGURI- STORE EXPENSES                                                             </v>
          </cell>
          <cell r="F1469">
            <v>46323.16</v>
          </cell>
          <cell r="H1469">
            <v>46323.16</v>
          </cell>
          <cell r="J1469">
            <v>-46323.16</v>
          </cell>
          <cell r="K1469">
            <v>-46323.16</v>
          </cell>
        </row>
        <row r="1470">
          <cell r="C1470" t="str">
            <v xml:space="preserve">            T BASE EBO CREDIT CARD BANK CHARGES                                                                 </v>
          </cell>
          <cell r="F1470">
            <v>1389.78</v>
          </cell>
          <cell r="H1470">
            <v>1389.78</v>
          </cell>
          <cell r="J1470">
            <v>-1389.78</v>
          </cell>
          <cell r="K1470">
            <v>-1389.78</v>
          </cell>
        </row>
        <row r="1471">
          <cell r="C1471" t="str">
            <v xml:space="preserve">        T BASE INDIVIDUAL EXPENSES</v>
          </cell>
          <cell r="F1471">
            <v>278233</v>
          </cell>
          <cell r="H1471">
            <v>278233</v>
          </cell>
          <cell r="J1471">
            <v>-278233</v>
          </cell>
          <cell r="K1471">
            <v>-278233</v>
          </cell>
        </row>
        <row r="1472">
          <cell r="C1472" t="str">
            <v xml:space="preserve">            ROAD SHOW EXPENCES                                                                                  </v>
          </cell>
          <cell r="F1472">
            <v>278233</v>
          </cell>
          <cell r="H1472">
            <v>278233</v>
          </cell>
          <cell r="J1472">
            <v>-278233</v>
          </cell>
          <cell r="K1472">
            <v>-278233</v>
          </cell>
        </row>
        <row r="1473">
          <cell r="C1473" t="str">
            <v xml:space="preserve">        T BASE LFS EXPENSES</v>
          </cell>
          <cell r="F1473">
            <v>1633435</v>
          </cell>
          <cell r="H1473">
            <v>1633435</v>
          </cell>
          <cell r="J1473">
            <v>-1633435</v>
          </cell>
          <cell r="K1473">
            <v>-1633435</v>
          </cell>
        </row>
        <row r="1474">
          <cell r="C1474" t="str">
            <v xml:space="preserve">            LFS - FREIGHT CHARGES                                                                               </v>
          </cell>
          <cell r="F1474">
            <v>90888</v>
          </cell>
          <cell r="H1474">
            <v>90888</v>
          </cell>
          <cell r="J1474">
            <v>-90888</v>
          </cell>
          <cell r="K1474">
            <v>-90888</v>
          </cell>
        </row>
        <row r="1475">
          <cell r="C1475" t="str">
            <v xml:space="preserve">            LFS- PROMOTIONAL EXPENSES                                                                           </v>
          </cell>
          <cell r="F1475">
            <v>460880</v>
          </cell>
          <cell r="H1475">
            <v>460880</v>
          </cell>
          <cell r="J1475">
            <v>-460880</v>
          </cell>
          <cell r="K1475">
            <v>-460880</v>
          </cell>
        </row>
        <row r="1476">
          <cell r="C1476" t="str">
            <v xml:space="preserve">            LFS SHRINKAGE EXPENSES                                                                              </v>
          </cell>
          <cell r="F1476">
            <v>581038</v>
          </cell>
          <cell r="H1476">
            <v>581038</v>
          </cell>
          <cell r="J1476">
            <v>-581038</v>
          </cell>
          <cell r="K1476">
            <v>-581038</v>
          </cell>
        </row>
        <row r="1477">
          <cell r="C1477" t="str">
            <v xml:space="preserve">            SUPPORT SERVICE EXPENSES - LFR                                                                      </v>
          </cell>
          <cell r="F1477">
            <v>500629</v>
          </cell>
          <cell r="H1477">
            <v>500629</v>
          </cell>
          <cell r="J1477">
            <v>-500629</v>
          </cell>
          <cell r="K1477">
            <v>-500629</v>
          </cell>
        </row>
        <row r="1478">
          <cell r="C1478" t="str">
            <v xml:space="preserve">        T BASE ONLINE EXPENSES</v>
          </cell>
          <cell r="F1478">
            <v>5038456.97</v>
          </cell>
          <cell r="H1478">
            <v>5038456.97</v>
          </cell>
          <cell r="J1478">
            <v>-5038456.97</v>
          </cell>
          <cell r="K1478">
            <v>-5038456.97</v>
          </cell>
        </row>
        <row r="1479">
          <cell r="C1479" t="str">
            <v xml:space="preserve">            ADVERTISEMENT CHARGES - AJIO                                                                        </v>
          </cell>
          <cell r="F1479">
            <v>58000</v>
          </cell>
          <cell r="H1479">
            <v>58000</v>
          </cell>
          <cell r="J1479">
            <v>-58000</v>
          </cell>
          <cell r="K1479">
            <v>-58000</v>
          </cell>
        </row>
        <row r="1480">
          <cell r="C1480" t="str">
            <v xml:space="preserve">            ADVERTISEMENT CHARGES - MYNTRA                                                                      </v>
          </cell>
          <cell r="F1480">
            <v>141996</v>
          </cell>
          <cell r="H1480">
            <v>141996</v>
          </cell>
          <cell r="J1480">
            <v>-141996</v>
          </cell>
          <cell r="K1480">
            <v>-141996</v>
          </cell>
        </row>
        <row r="1481">
          <cell r="C1481" t="str">
            <v xml:space="preserve">            COLLECTION &amp; OTHER CHARGES - MYNTRA DESIGNS                                                         </v>
          </cell>
          <cell r="F1481">
            <v>313436.31</v>
          </cell>
          <cell r="H1481">
            <v>313436.31</v>
          </cell>
          <cell r="J1481">
            <v>-313436.31</v>
          </cell>
          <cell r="K1481">
            <v>-313436.31</v>
          </cell>
        </row>
        <row r="1482">
          <cell r="C1482" t="str">
            <v xml:space="preserve">            COMMISSION CHARGES - MYNTRA                                                                         </v>
          </cell>
          <cell r="F1482">
            <v>1803581.15</v>
          </cell>
          <cell r="H1482">
            <v>1803581.15</v>
          </cell>
          <cell r="J1482">
            <v>-1803581.15</v>
          </cell>
          <cell r="K1482">
            <v>-1803581.15</v>
          </cell>
        </row>
        <row r="1483">
          <cell r="C1483" t="str">
            <v xml:space="preserve">            FIXED FEES &amp; OTHER CHARGES - MYNTRA DESIGNS                                                         </v>
          </cell>
          <cell r="F1483">
            <v>446521.66</v>
          </cell>
          <cell r="H1483">
            <v>446521.66</v>
          </cell>
          <cell r="J1483">
            <v>-446521.66</v>
          </cell>
          <cell r="K1483">
            <v>-446521.66</v>
          </cell>
        </row>
        <row r="1484">
          <cell r="C1484" t="str">
            <v xml:space="preserve">            FREIGHT CHARGES RECOVERY-RELIANCE RETAIL LIMITED-AJIO                                               </v>
          </cell>
          <cell r="F1484">
            <v>618425</v>
          </cell>
          <cell r="H1484">
            <v>618425</v>
          </cell>
          <cell r="J1484">
            <v>-618425</v>
          </cell>
          <cell r="K1484">
            <v>-618425</v>
          </cell>
        </row>
        <row r="1485">
          <cell r="C1485" t="str">
            <v xml:space="preserve">            SHIPPING &amp; OTHER CHARGES - MYNTRA DESIGNS                                                           </v>
          </cell>
          <cell r="F1485">
            <v>1055629.8500000001</v>
          </cell>
          <cell r="H1485">
            <v>1055629.8500000001</v>
          </cell>
          <cell r="J1485">
            <v>-1055629.8500000001</v>
          </cell>
          <cell r="K1485">
            <v>-1055629.8500000001</v>
          </cell>
        </row>
        <row r="1486">
          <cell r="C1486" t="str">
            <v xml:space="preserve">            SUPPORT SERVICE EXPENSES - ONLINE                                                                   </v>
          </cell>
          <cell r="F1486">
            <v>528390</v>
          </cell>
          <cell r="H1486">
            <v>528390</v>
          </cell>
          <cell r="J1486">
            <v>-528390</v>
          </cell>
          <cell r="K1486">
            <v>-528390</v>
          </cell>
        </row>
        <row r="1487">
          <cell r="C1487" t="str">
            <v xml:space="preserve">            T BASE ONLINE SALES OTHER EXPENSES                                                                  </v>
          </cell>
          <cell r="F1487">
            <v>72477</v>
          </cell>
          <cell r="H1487">
            <v>72477</v>
          </cell>
          <cell r="J1487">
            <v>-72477</v>
          </cell>
          <cell r="K1487">
            <v>-72477</v>
          </cell>
        </row>
        <row r="1488">
          <cell r="C1488" t="str">
            <v xml:space="preserve">        T BASE SALES EXPENSES</v>
          </cell>
          <cell r="F1488">
            <v>1717596</v>
          </cell>
          <cell r="G1488">
            <v>5200</v>
          </cell>
          <cell r="H1488">
            <v>1712396</v>
          </cell>
          <cell r="J1488">
            <v>-1712396</v>
          </cell>
          <cell r="K1488">
            <v>-1712396</v>
          </cell>
        </row>
        <row r="1489">
          <cell r="C1489" t="str">
            <v xml:space="preserve">            T BASE ADVERTISEMENT EXPENSES                                                                       </v>
          </cell>
          <cell r="F1489">
            <v>398042</v>
          </cell>
          <cell r="G1489">
            <v>5200</v>
          </cell>
          <cell r="H1489">
            <v>392842</v>
          </cell>
          <cell r="J1489">
            <v>-392842</v>
          </cell>
          <cell r="K1489">
            <v>-392842</v>
          </cell>
        </row>
        <row r="1490">
          <cell r="C1490" t="str">
            <v xml:space="preserve">            T BASE INCENTIVES                                                                                   </v>
          </cell>
          <cell r="F1490">
            <v>1569</v>
          </cell>
          <cell r="H1490">
            <v>1569</v>
          </cell>
          <cell r="J1490">
            <v>-1569</v>
          </cell>
          <cell r="K1490">
            <v>-1569</v>
          </cell>
        </row>
        <row r="1491">
          <cell r="C1491" t="str">
            <v xml:space="preserve">            T BASE SALES EXPENSES - ASM - AMIT DARJI                                                            </v>
          </cell>
          <cell r="F1491">
            <v>50493</v>
          </cell>
          <cell r="H1491">
            <v>50493</v>
          </cell>
          <cell r="J1491">
            <v>-50493</v>
          </cell>
          <cell r="K1491">
            <v>-50493</v>
          </cell>
        </row>
        <row r="1492">
          <cell r="C1492" t="str">
            <v xml:space="preserve">            T BASE SALES EXPENSES - ASM - ASHISH TYAGI                                                          </v>
          </cell>
          <cell r="F1492">
            <v>85730</v>
          </cell>
          <cell r="H1492">
            <v>85730</v>
          </cell>
          <cell r="J1492">
            <v>-85730</v>
          </cell>
          <cell r="K1492">
            <v>-85730</v>
          </cell>
        </row>
        <row r="1493">
          <cell r="C1493" t="str">
            <v xml:space="preserve">            T BASE SALES EXPENSES - ASM - DINESH KUMAR D.B                                                      </v>
          </cell>
          <cell r="F1493">
            <v>117904</v>
          </cell>
          <cell r="H1493">
            <v>117904</v>
          </cell>
          <cell r="J1493">
            <v>-117904</v>
          </cell>
          <cell r="K1493">
            <v>-117904</v>
          </cell>
        </row>
        <row r="1494">
          <cell r="C1494" t="str">
            <v xml:space="preserve">            T BASE SALES EXPENSES - ASM - SOURABH  GOSWAMI                                                      </v>
          </cell>
          <cell r="F1494">
            <v>274911</v>
          </cell>
          <cell r="H1494">
            <v>274911</v>
          </cell>
          <cell r="J1494">
            <v>-274911</v>
          </cell>
          <cell r="K1494">
            <v>-274911</v>
          </cell>
        </row>
        <row r="1495">
          <cell r="C1495" t="str">
            <v xml:space="preserve">            T BASE SALES EXPENSES - ASM - SUDHANSHU SINGH                                                       </v>
          </cell>
          <cell r="F1495">
            <v>131781</v>
          </cell>
          <cell r="H1495">
            <v>131781</v>
          </cell>
          <cell r="J1495">
            <v>-131781</v>
          </cell>
          <cell r="K1495">
            <v>-131781</v>
          </cell>
        </row>
        <row r="1496">
          <cell r="C1496" t="str">
            <v xml:space="preserve">            T BASE SALES EXPENSES - ASM - SUNIL KUMAR                                                           </v>
          </cell>
          <cell r="F1496">
            <v>99018</v>
          </cell>
          <cell r="H1496">
            <v>99018</v>
          </cell>
          <cell r="J1496">
            <v>-99018</v>
          </cell>
          <cell r="K1496">
            <v>-99018</v>
          </cell>
        </row>
        <row r="1497">
          <cell r="C1497" t="str">
            <v xml:space="preserve">            T BASE SALES EXPENSES - ASM -CHANDAN KUMAR DAS                                                      </v>
          </cell>
          <cell r="F1497">
            <v>215427</v>
          </cell>
          <cell r="H1497">
            <v>215427</v>
          </cell>
          <cell r="J1497">
            <v>-215427</v>
          </cell>
          <cell r="K1497">
            <v>-215427</v>
          </cell>
        </row>
        <row r="1498">
          <cell r="C1498" t="str">
            <v xml:space="preserve">            T BASE SALES EXPENSES - NSM- ANIL SOOD                                                              </v>
          </cell>
          <cell r="F1498">
            <v>58440</v>
          </cell>
          <cell r="H1498">
            <v>58440</v>
          </cell>
          <cell r="J1498">
            <v>-58440</v>
          </cell>
          <cell r="K1498">
            <v>-58440</v>
          </cell>
        </row>
        <row r="1499">
          <cell r="C1499" t="str">
            <v xml:space="preserve">            T BASE SALES EXPENSES- PUSHPENDER                                                                   </v>
          </cell>
          <cell r="F1499">
            <v>284281</v>
          </cell>
          <cell r="H1499">
            <v>284281</v>
          </cell>
          <cell r="J1499">
            <v>-284281</v>
          </cell>
          <cell r="K1499">
            <v>-284281</v>
          </cell>
        </row>
        <row r="1500">
          <cell r="C1500" t="str">
            <v xml:space="preserve">        T BASE SIS EXPENSES</v>
          </cell>
          <cell r="F1500">
            <v>2589951</v>
          </cell>
          <cell r="H1500">
            <v>2589951</v>
          </cell>
          <cell r="J1500">
            <v>-2589951</v>
          </cell>
          <cell r="K1500">
            <v>-2589951</v>
          </cell>
        </row>
        <row r="1501">
          <cell r="C1501" t="str">
            <v xml:space="preserve">            T BASE SIS TRADE DISCOUNT                                                                           </v>
          </cell>
          <cell r="F1501">
            <v>2589951</v>
          </cell>
          <cell r="H1501">
            <v>2589951</v>
          </cell>
          <cell r="J1501">
            <v>-2589951</v>
          </cell>
          <cell r="K1501">
            <v>-2589951</v>
          </cell>
        </row>
        <row r="1502">
          <cell r="C1502" t="str">
            <v xml:space="preserve">    TELEPHONE EXPENSES</v>
          </cell>
          <cell r="F1502">
            <v>88403.32</v>
          </cell>
          <cell r="H1502">
            <v>88403.32</v>
          </cell>
          <cell r="J1502">
            <v>-88403.32</v>
          </cell>
          <cell r="K1502">
            <v>-88403.32</v>
          </cell>
        </row>
        <row r="1503">
          <cell r="C1503" t="str">
            <v xml:space="preserve">        TELEPHONE EXPENSES                                                                                  </v>
          </cell>
          <cell r="F1503">
            <v>87815.32</v>
          </cell>
          <cell r="H1503">
            <v>87815.32</v>
          </cell>
          <cell r="J1503">
            <v>-87815.32</v>
          </cell>
          <cell r="K1503">
            <v>-87815.32</v>
          </cell>
        </row>
        <row r="1504">
          <cell r="C1504" t="str">
            <v xml:space="preserve">        VODAFONE - 9342408629 ADC                                                                           </v>
          </cell>
          <cell r="F1504">
            <v>588</v>
          </cell>
          <cell r="H1504">
            <v>588</v>
          </cell>
          <cell r="J1504">
            <v>-588</v>
          </cell>
          <cell r="K1504">
            <v>-588</v>
          </cell>
        </row>
        <row r="1505">
          <cell r="C1505" t="str">
            <v xml:space="preserve">    TRAVELLING EXPENSES</v>
          </cell>
          <cell r="F1505">
            <v>1110055.8899999999</v>
          </cell>
          <cell r="G1505">
            <v>70</v>
          </cell>
          <cell r="H1505">
            <v>1109985.8899999999</v>
          </cell>
          <cell r="J1505">
            <v>-1109985.8899999999</v>
          </cell>
          <cell r="K1505">
            <v>-1109985.8899999999</v>
          </cell>
        </row>
        <row r="1506">
          <cell r="C1506" t="str">
            <v xml:space="preserve">        TRAVELLING EXPENSES                                                                                 </v>
          </cell>
          <cell r="F1506">
            <v>1110055.8899999999</v>
          </cell>
          <cell r="G1506">
            <v>70</v>
          </cell>
          <cell r="H1506">
            <v>1109985.8899999999</v>
          </cell>
          <cell r="J1506">
            <v>-1109985.8899999999</v>
          </cell>
          <cell r="K1506">
            <v>-1109985.8899999999</v>
          </cell>
        </row>
        <row r="1507">
          <cell r="C1507" t="str">
            <v xml:space="preserve">    VEHICLE TOLL CHARGES</v>
          </cell>
          <cell r="F1507">
            <v>111370.16</v>
          </cell>
          <cell r="H1507">
            <v>111370.16</v>
          </cell>
          <cell r="J1507">
            <v>-111370.16</v>
          </cell>
          <cell r="K1507">
            <v>-111370.16</v>
          </cell>
        </row>
        <row r="1508">
          <cell r="C1508" t="str">
            <v xml:space="preserve">        VEHICLE TOLL CHARGES                                                                                </v>
          </cell>
          <cell r="F1508">
            <v>111370.16</v>
          </cell>
          <cell r="H1508">
            <v>111370.16</v>
          </cell>
          <cell r="J1508">
            <v>-111370.16</v>
          </cell>
          <cell r="K1508">
            <v>-111370.16</v>
          </cell>
        </row>
        <row r="1509">
          <cell r="C1509" t="str">
            <v xml:space="preserve">    CARRIAGE OUTWARD                                                                                    </v>
          </cell>
          <cell r="F1509">
            <v>4188191</v>
          </cell>
          <cell r="G1509">
            <v>12486</v>
          </cell>
          <cell r="H1509">
            <v>4175705</v>
          </cell>
          <cell r="J1509">
            <v>-4175705</v>
          </cell>
          <cell r="K1509">
            <v>-4175705</v>
          </cell>
        </row>
        <row r="1510">
          <cell r="C1510" t="str">
            <v xml:space="preserve">    COMMISSION CHARGES                                                                                  </v>
          </cell>
          <cell r="F1510">
            <v>25970</v>
          </cell>
          <cell r="H1510">
            <v>25970</v>
          </cell>
          <cell r="J1510">
            <v>-25970</v>
          </cell>
          <cell r="K1510">
            <v>-25970</v>
          </cell>
        </row>
        <row r="1511">
          <cell r="C1511" t="str">
            <v xml:space="preserve">    COURIER CHARGES                                                                                     </v>
          </cell>
          <cell r="F1511">
            <v>539389.85</v>
          </cell>
          <cell r="G1511">
            <v>7830</v>
          </cell>
          <cell r="H1511">
            <v>531559.85</v>
          </cell>
          <cell r="J1511">
            <v>-531559.85</v>
          </cell>
          <cell r="K1511">
            <v>-531559.85</v>
          </cell>
        </row>
        <row r="1512">
          <cell r="C1512" t="str">
            <v xml:space="preserve">    DEPRECIATION                                                                                        </v>
          </cell>
          <cell r="F1512">
            <v>3200000</v>
          </cell>
          <cell r="H1512">
            <v>3200000</v>
          </cell>
          <cell r="J1512">
            <v>-3200000</v>
          </cell>
          <cell r="K1512">
            <v>-3200000</v>
          </cell>
        </row>
        <row r="1513">
          <cell r="C1513" t="str">
            <v xml:space="preserve">    FEES &amp; RENEWALS                                                                                     </v>
          </cell>
          <cell r="F1513">
            <v>307117</v>
          </cell>
          <cell r="H1513">
            <v>307117</v>
          </cell>
          <cell r="J1513">
            <v>-307117</v>
          </cell>
          <cell r="K1513">
            <v>-307117</v>
          </cell>
        </row>
        <row r="1514">
          <cell r="C1514" t="str">
            <v xml:space="preserve">    INTERNET EXPENSES                                                                                   </v>
          </cell>
          <cell r="F1514">
            <v>65388</v>
          </cell>
          <cell r="H1514">
            <v>65388</v>
          </cell>
          <cell r="J1514">
            <v>-65388</v>
          </cell>
          <cell r="K1514">
            <v>-65388</v>
          </cell>
        </row>
        <row r="1515">
          <cell r="C1515" t="str">
            <v xml:space="preserve">    LFS - MARKDOWN SALES DISCOUNT                                                                       </v>
          </cell>
          <cell r="F1515">
            <v>12888116.960000001</v>
          </cell>
          <cell r="G1515">
            <v>799086</v>
          </cell>
          <cell r="H1515">
            <v>12089030.960000001</v>
          </cell>
          <cell r="J1515">
            <v>-12089030.960000001</v>
          </cell>
          <cell r="K1515">
            <v>-12089030.960000001</v>
          </cell>
        </row>
        <row r="1516">
          <cell r="C1516" t="str">
            <v xml:space="preserve">    PT ON ENROLLMENT OF BUSINESS PLACE                                                                  </v>
          </cell>
          <cell r="F1516">
            <v>38226</v>
          </cell>
          <cell r="H1516">
            <v>38226</v>
          </cell>
          <cell r="J1516">
            <v>-38226</v>
          </cell>
          <cell r="K1516">
            <v>-38226</v>
          </cell>
        </row>
        <row r="1517">
          <cell r="C1517" t="str">
            <v xml:space="preserve">    SALES PROMOTION                                                                                     </v>
          </cell>
          <cell r="F1517">
            <v>15797</v>
          </cell>
          <cell r="H1517">
            <v>15797</v>
          </cell>
          <cell r="J1517">
            <v>-15797</v>
          </cell>
          <cell r="K1517">
            <v>-15797</v>
          </cell>
        </row>
        <row r="1518">
          <cell r="C1518" t="str">
            <v xml:space="preserve">    TRANSIT LOSS                                                                                        </v>
          </cell>
          <cell r="G1518">
            <v>3721.79</v>
          </cell>
          <cell r="I1518">
            <v>3721.79</v>
          </cell>
          <cell r="J1518">
            <v>0</v>
          </cell>
          <cell r="K1518">
            <v>3721.79</v>
          </cell>
        </row>
        <row r="1519">
          <cell r="C1519" t="str">
            <v>LIABILITY</v>
          </cell>
          <cell r="E1519">
            <v>9186559.3300000001</v>
          </cell>
          <cell r="F1519">
            <v>87154005</v>
          </cell>
          <cell r="G1519">
            <v>92479209.519999996</v>
          </cell>
          <cell r="I1519">
            <v>14511763.85</v>
          </cell>
          <cell r="J1519">
            <v>0</v>
          </cell>
          <cell r="K1519">
            <v>14511763.85</v>
          </cell>
        </row>
        <row r="1520">
          <cell r="C1520" t="str">
            <v xml:space="preserve">    LIABILITY</v>
          </cell>
          <cell r="E1520">
            <v>9186559.3300000001</v>
          </cell>
          <cell r="F1520">
            <v>86714160</v>
          </cell>
          <cell r="G1520">
            <v>92073715.069999993</v>
          </cell>
          <cell r="I1520">
            <v>14546114.4</v>
          </cell>
          <cell r="J1520">
            <v>0</v>
          </cell>
          <cell r="K1520">
            <v>14546114.4</v>
          </cell>
        </row>
        <row r="1521">
          <cell r="C1521" t="str">
            <v xml:space="preserve">        LIABILITTY</v>
          </cell>
          <cell r="E1521">
            <v>9041923</v>
          </cell>
          <cell r="F1521">
            <v>86569524</v>
          </cell>
          <cell r="G1521">
            <v>92073715.069999993</v>
          </cell>
          <cell r="I1521">
            <v>14546114.07</v>
          </cell>
          <cell r="J1521">
            <v>0</v>
          </cell>
          <cell r="K1521">
            <v>14546114.07</v>
          </cell>
        </row>
        <row r="1522">
          <cell r="C1522" t="str">
            <v xml:space="preserve">            BONUS PAYABLE                                                                                       </v>
          </cell>
          <cell r="E1522">
            <v>57423</v>
          </cell>
          <cell r="F1522">
            <v>1290958</v>
          </cell>
          <cell r="G1522">
            <v>1233535</v>
          </cell>
          <cell r="J1522">
            <v>0</v>
          </cell>
          <cell r="K1522">
            <v>0</v>
          </cell>
        </row>
        <row r="1523">
          <cell r="C1523" t="str">
            <v xml:space="preserve">            LEAVE ENCASHMENT PAYABLE                                                                            </v>
          </cell>
          <cell r="E1523">
            <v>207343</v>
          </cell>
          <cell r="F1523">
            <v>233105</v>
          </cell>
          <cell r="G1523">
            <v>64643</v>
          </cell>
          <cell r="I1523">
            <v>38881</v>
          </cell>
          <cell r="J1523">
            <v>0</v>
          </cell>
          <cell r="K1523">
            <v>38881</v>
          </cell>
        </row>
        <row r="1524">
          <cell r="C1524" t="str">
            <v xml:space="preserve">            LIC GROUP GRATUITY SCHEME                                                                           </v>
          </cell>
          <cell r="D1524">
            <v>4</v>
          </cell>
          <cell r="F1524">
            <v>1427657</v>
          </cell>
          <cell r="G1524">
            <v>1325113</v>
          </cell>
          <cell r="H1524">
            <v>102548</v>
          </cell>
          <cell r="J1524">
            <v>-102548</v>
          </cell>
          <cell r="K1524">
            <v>-102548</v>
          </cell>
        </row>
        <row r="1525">
          <cell r="C1525" t="str">
            <v xml:space="preserve">            OVER TIME WAGES PAYABLE                                                                             </v>
          </cell>
          <cell r="E1525">
            <v>34691</v>
          </cell>
          <cell r="F1525">
            <v>264553</v>
          </cell>
          <cell r="G1525">
            <v>216951</v>
          </cell>
          <cell r="H1525">
            <v>12911</v>
          </cell>
          <cell r="J1525">
            <v>-12911</v>
          </cell>
          <cell r="K1525">
            <v>-12911</v>
          </cell>
        </row>
        <row r="1526">
          <cell r="C1526" t="str">
            <v xml:space="preserve">            PROVISIONS FOR EXPENSE                                                                              </v>
          </cell>
          <cell r="F1526">
            <v>18433</v>
          </cell>
          <cell r="G1526">
            <v>4829083</v>
          </cell>
          <cell r="I1526">
            <v>4810650</v>
          </cell>
          <cell r="J1526">
            <v>0</v>
          </cell>
          <cell r="K1526">
            <v>4810650</v>
          </cell>
        </row>
        <row r="1527">
          <cell r="C1527" t="str">
            <v xml:space="preserve">            SALARY PAYABLE                                                                                      </v>
          </cell>
          <cell r="E1527">
            <v>3229950</v>
          </cell>
          <cell r="F1527">
            <v>38377900</v>
          </cell>
          <cell r="G1527">
            <v>38540129</v>
          </cell>
          <cell r="I1527">
            <v>3392179</v>
          </cell>
          <cell r="J1527">
            <v>0</v>
          </cell>
          <cell r="K1527">
            <v>3392179</v>
          </cell>
        </row>
        <row r="1528">
          <cell r="C1528" t="str">
            <v xml:space="preserve">            WAGES PAYABLE                                                                                       </v>
          </cell>
          <cell r="E1528">
            <v>5512520</v>
          </cell>
          <cell r="F1528">
            <v>44956918</v>
          </cell>
          <cell r="G1528">
            <v>45864261.07</v>
          </cell>
          <cell r="I1528">
            <v>6419863.0700000003</v>
          </cell>
          <cell r="J1528">
            <v>0</v>
          </cell>
          <cell r="K1528">
            <v>6419863.0700000003</v>
          </cell>
        </row>
        <row r="1529">
          <cell r="C1529" t="str">
            <v xml:space="preserve">        TCS PAYABLE SALE                                                                                    </v>
          </cell>
          <cell r="E1529">
            <v>144636.32999999999</v>
          </cell>
          <cell r="F1529">
            <v>144636</v>
          </cell>
          <cell r="I1529">
            <v>0.33</v>
          </cell>
          <cell r="J1529">
            <v>0</v>
          </cell>
          <cell r="K1529">
            <v>0.33</v>
          </cell>
        </row>
        <row r="1530">
          <cell r="C1530" t="str">
            <v xml:space="preserve">    PIECE RATE WORK CHARGES PAYABLE                                                                     </v>
          </cell>
          <cell r="F1530">
            <v>436565</v>
          </cell>
          <cell r="G1530">
            <v>402105</v>
          </cell>
          <cell r="H1530">
            <v>34460</v>
          </cell>
          <cell r="J1530">
            <v>-34460</v>
          </cell>
          <cell r="K1530">
            <v>-34460</v>
          </cell>
        </row>
        <row r="1531">
          <cell r="C1531" t="str">
            <v xml:space="preserve">    SCREEN ART &amp; GRAPHICS         -MUMBAI</v>
          </cell>
          <cell r="F1531">
            <v>2395</v>
          </cell>
          <cell r="G1531">
            <v>2395</v>
          </cell>
          <cell r="J1531">
            <v>0</v>
          </cell>
          <cell r="K1531">
            <v>0</v>
          </cell>
        </row>
        <row r="1532">
          <cell r="C1532" t="str">
            <v xml:space="preserve">    TDS-194I@2% - RENT MACHINERIES                                                                      </v>
          </cell>
          <cell r="G1532">
            <v>109.45</v>
          </cell>
          <cell r="I1532">
            <v>109.45</v>
          </cell>
          <cell r="J1532">
            <v>0</v>
          </cell>
          <cell r="K1532">
            <v>109.45</v>
          </cell>
        </row>
        <row r="1533">
          <cell r="C1533" t="str">
            <v xml:space="preserve">    TEXCARE INSTRUMENTS           -NEW DELHI</v>
          </cell>
          <cell r="F1533">
            <v>885</v>
          </cell>
          <cell r="G1533">
            <v>885</v>
          </cell>
          <cell r="J1533">
            <v>0</v>
          </cell>
          <cell r="K1533">
            <v>0</v>
          </cell>
        </row>
        <row r="1534">
          <cell r="C1534" t="str">
            <v>LOANS (LIABILITY)</v>
          </cell>
          <cell r="E1534">
            <v>277952039.00999999</v>
          </cell>
          <cell r="F1534">
            <v>285498634.85000002</v>
          </cell>
          <cell r="G1534">
            <v>304783141.69999999</v>
          </cell>
          <cell r="I1534">
            <v>297236545.86000001</v>
          </cell>
          <cell r="J1534">
            <v>0</v>
          </cell>
          <cell r="K1534">
            <v>297236545.86000001</v>
          </cell>
        </row>
        <row r="1535">
          <cell r="C1535" t="str">
            <v xml:space="preserve">    BANK OD</v>
          </cell>
          <cell r="E1535">
            <v>87732829.430000007</v>
          </cell>
          <cell r="F1535">
            <v>275424377.99000001</v>
          </cell>
          <cell r="G1535">
            <v>286748141.69999999</v>
          </cell>
          <cell r="I1535">
            <v>99056593.140000001</v>
          </cell>
          <cell r="J1535">
            <v>0</v>
          </cell>
          <cell r="K1535">
            <v>99056593.140000001</v>
          </cell>
        </row>
        <row r="1536">
          <cell r="C1536" t="str">
            <v xml:space="preserve">        SCB OD A/C -45605147958                                                                             </v>
          </cell>
          <cell r="E1536">
            <v>87732829.430000007</v>
          </cell>
          <cell r="F1536">
            <v>275424377.99000001</v>
          </cell>
          <cell r="G1536">
            <v>286748141.69999999</v>
          </cell>
          <cell r="I1536">
            <v>99056593.140000001</v>
          </cell>
          <cell r="J1536">
            <v>0</v>
          </cell>
          <cell r="K1536">
            <v>99056593.140000001</v>
          </cell>
        </row>
        <row r="1537">
          <cell r="C1537" t="str">
            <v xml:space="preserve">    LOANS</v>
          </cell>
          <cell r="E1537">
            <v>190219209.58000001</v>
          </cell>
          <cell r="F1537">
            <v>10074256.859999999</v>
          </cell>
          <cell r="G1537">
            <v>18035000</v>
          </cell>
          <cell r="I1537">
            <v>198179952.72</v>
          </cell>
          <cell r="J1537">
            <v>0</v>
          </cell>
          <cell r="K1537">
            <v>198179952.72</v>
          </cell>
        </row>
        <row r="1538">
          <cell r="C1538" t="str">
            <v xml:space="preserve">        SECURED LOANS</v>
          </cell>
          <cell r="E1538">
            <v>7293384.3899999997</v>
          </cell>
          <cell r="F1538">
            <v>3059286.07</v>
          </cell>
          <cell r="I1538">
            <v>4234098.32</v>
          </cell>
          <cell r="J1538">
            <v>0</v>
          </cell>
          <cell r="K1538">
            <v>4234098.32</v>
          </cell>
        </row>
        <row r="1539">
          <cell r="C1539" t="str">
            <v xml:space="preserve">            SECURED LOANS</v>
          </cell>
          <cell r="E1539">
            <v>7293384.3899999997</v>
          </cell>
          <cell r="F1539">
            <v>3059286.07</v>
          </cell>
          <cell r="I1539">
            <v>4234098.32</v>
          </cell>
          <cell r="J1539">
            <v>0</v>
          </cell>
          <cell r="K1539">
            <v>4234098.32</v>
          </cell>
        </row>
        <row r="1540">
          <cell r="C1540" t="str">
            <v xml:space="preserve">                HDFC VH LOAN A/C NO.86897316 ( TATA MARCOPOLO)                                                      </v>
          </cell>
          <cell r="E1540">
            <v>1439139.96</v>
          </cell>
          <cell r="F1540">
            <v>353980</v>
          </cell>
          <cell r="I1540">
            <v>1085159.96</v>
          </cell>
          <cell r="J1540">
            <v>0</v>
          </cell>
          <cell r="K1540">
            <v>1085159.96</v>
          </cell>
        </row>
        <row r="1541">
          <cell r="C1541" t="str">
            <v xml:space="preserve">                INTEREST PAYABLE ON TERM LOAN                                                                       </v>
          </cell>
          <cell r="F1541">
            <v>6916.95</v>
          </cell>
          <cell r="H1541">
            <v>6916.95</v>
          </cell>
          <cell r="J1541">
            <v>-6916.95</v>
          </cell>
          <cell r="K1541">
            <v>-6916.95</v>
          </cell>
        </row>
        <row r="1542">
          <cell r="C1542" t="str">
            <v xml:space="preserve">                SCB TERM LOAN A/C IF005551774-LOAN AMOUNT-2140239/-                                                 </v>
          </cell>
          <cell r="E1542">
            <v>1487284.86</v>
          </cell>
          <cell r="F1542">
            <v>290201.84000000003</v>
          </cell>
          <cell r="I1542">
            <v>1197083.02</v>
          </cell>
          <cell r="J1542">
            <v>0</v>
          </cell>
          <cell r="K1542">
            <v>1197083.02</v>
          </cell>
        </row>
        <row r="1543">
          <cell r="C1543" t="str">
            <v xml:space="preserve">                SCB TERM LOAN A/C IF005629436-LOAN AMOUNT 1026172/-                                                 </v>
          </cell>
          <cell r="E1543">
            <v>751304.5</v>
          </cell>
          <cell r="F1543">
            <v>146596</v>
          </cell>
          <cell r="I1543">
            <v>604708.5</v>
          </cell>
          <cell r="J1543">
            <v>0</v>
          </cell>
          <cell r="K1543">
            <v>604708.5</v>
          </cell>
        </row>
        <row r="1544">
          <cell r="C1544" t="str">
            <v xml:space="preserve">                SCB TERM LOAN A/C NO.50169076 -MSME-IF-004517982- 00156458695                                       </v>
          </cell>
          <cell r="E1544">
            <v>1933333.44</v>
          </cell>
          <cell r="F1544">
            <v>1933333.44</v>
          </cell>
          <cell r="J1544">
            <v>0</v>
          </cell>
          <cell r="K1544">
            <v>0</v>
          </cell>
        </row>
        <row r="1545">
          <cell r="C1545" t="str">
            <v xml:space="preserve">                SCB TERM LOAN A/C-IF005486221- LOAN AMOUNT-2461934/-                                                </v>
          </cell>
          <cell r="E1545">
            <v>1682321.63</v>
          </cell>
          <cell r="F1545">
            <v>328257.84000000003</v>
          </cell>
          <cell r="I1545">
            <v>1354063.79</v>
          </cell>
          <cell r="J1545">
            <v>0</v>
          </cell>
          <cell r="K1545">
            <v>1354063.79</v>
          </cell>
        </row>
        <row r="1546">
          <cell r="C1546" t="str">
            <v xml:space="preserve">        UNSECURED LOANS</v>
          </cell>
          <cell r="E1546">
            <v>182925825.19</v>
          </cell>
          <cell r="F1546">
            <v>7014970.79</v>
          </cell>
          <cell r="G1546">
            <v>18035000</v>
          </cell>
          <cell r="I1546">
            <v>193945854.40000001</v>
          </cell>
          <cell r="J1546">
            <v>0</v>
          </cell>
          <cell r="K1546">
            <v>193945854.40000001</v>
          </cell>
        </row>
        <row r="1547">
          <cell r="C1547" t="str">
            <v xml:space="preserve">            UNSECURED LOANS</v>
          </cell>
          <cell r="E1547">
            <v>182925825.19</v>
          </cell>
          <cell r="F1547">
            <v>7014970.79</v>
          </cell>
          <cell r="G1547">
            <v>18035000</v>
          </cell>
          <cell r="I1547">
            <v>193945854.40000001</v>
          </cell>
          <cell r="J1547">
            <v>0</v>
          </cell>
          <cell r="K1547">
            <v>193945854.40000001</v>
          </cell>
        </row>
        <row r="1548">
          <cell r="C1548" t="str">
            <v xml:space="preserve">                AMBIKA  R  CHHABRIA                                                                                 </v>
          </cell>
          <cell r="F1548">
            <v>236417</v>
          </cell>
          <cell r="H1548">
            <v>236417</v>
          </cell>
          <cell r="J1548">
            <v>-236417</v>
          </cell>
          <cell r="K1548">
            <v>-236417</v>
          </cell>
        </row>
        <row r="1549">
          <cell r="C1549" t="str">
            <v xml:space="preserve">                ASHA CHHABRIA LOAN A/C                                                                              </v>
          </cell>
          <cell r="E1549">
            <v>82650859.019999996</v>
          </cell>
          <cell r="F1549">
            <v>1178524.17</v>
          </cell>
          <cell r="G1549">
            <v>4200000</v>
          </cell>
          <cell r="I1549">
            <v>85672334.849999994</v>
          </cell>
          <cell r="J1549">
            <v>0</v>
          </cell>
          <cell r="K1549">
            <v>85672334.849999994</v>
          </cell>
        </row>
        <row r="1550">
          <cell r="C1550" t="str">
            <v xml:space="preserve">                BHARATI KALRO                                                                                       </v>
          </cell>
          <cell r="E1550">
            <v>1200000</v>
          </cell>
          <cell r="I1550">
            <v>1200000</v>
          </cell>
          <cell r="J1550">
            <v>0</v>
          </cell>
          <cell r="K1550">
            <v>1200000</v>
          </cell>
        </row>
        <row r="1551">
          <cell r="C1551" t="str">
            <v xml:space="preserve">                DNC - HUF                                                                                           </v>
          </cell>
          <cell r="E1551">
            <v>13515227.310000001</v>
          </cell>
          <cell r="I1551">
            <v>13515227.310000001</v>
          </cell>
          <cell r="J1551">
            <v>0</v>
          </cell>
          <cell r="K1551">
            <v>13515227.310000001</v>
          </cell>
        </row>
        <row r="1552">
          <cell r="C1552" t="str">
            <v xml:space="preserve">                DNC LOAN A/C                                                                                        </v>
          </cell>
          <cell r="E1552">
            <v>27781053.120000001</v>
          </cell>
          <cell r="F1552">
            <v>3201135.62</v>
          </cell>
          <cell r="G1552">
            <v>6000000</v>
          </cell>
          <cell r="I1552">
            <v>30579917.5</v>
          </cell>
          <cell r="J1552">
            <v>0</v>
          </cell>
          <cell r="K1552">
            <v>30579917.5</v>
          </cell>
        </row>
        <row r="1553">
          <cell r="C1553" t="str">
            <v xml:space="preserve">                JAMUNA SATISH KUMAR OSWAL                                                                           </v>
          </cell>
          <cell r="E1553">
            <v>1090000</v>
          </cell>
          <cell r="F1553">
            <v>90000</v>
          </cell>
          <cell r="I1553">
            <v>1000000</v>
          </cell>
          <cell r="J1553">
            <v>0</v>
          </cell>
          <cell r="K1553">
            <v>1000000</v>
          </cell>
        </row>
        <row r="1554">
          <cell r="C1554" t="str">
            <v xml:space="preserve">                KAYUM R DHANANI                                                                                     </v>
          </cell>
          <cell r="G1554">
            <v>700000</v>
          </cell>
          <cell r="I1554">
            <v>700000</v>
          </cell>
          <cell r="J1554">
            <v>0</v>
          </cell>
          <cell r="K1554">
            <v>700000</v>
          </cell>
        </row>
        <row r="1555">
          <cell r="C1555" t="str">
            <v xml:space="preserve">                KISHORE G LUND                                                                                      </v>
          </cell>
          <cell r="G1555">
            <v>2500000</v>
          </cell>
          <cell r="I1555">
            <v>2500000</v>
          </cell>
          <cell r="J1555">
            <v>0</v>
          </cell>
          <cell r="K1555">
            <v>2500000</v>
          </cell>
        </row>
        <row r="1556">
          <cell r="C1556" t="str">
            <v xml:space="preserve">                RADHIECKA PERIWAAL LOAN 2                                                                           </v>
          </cell>
          <cell r="E1556">
            <v>1648500</v>
          </cell>
          <cell r="F1556">
            <v>148500</v>
          </cell>
          <cell r="I1556">
            <v>1500000</v>
          </cell>
          <cell r="J1556">
            <v>0</v>
          </cell>
          <cell r="K1556">
            <v>1500000</v>
          </cell>
        </row>
        <row r="1557">
          <cell r="C1557" t="str">
            <v xml:space="preserve">                REKHA K LUND                                                                                        </v>
          </cell>
          <cell r="E1557">
            <v>2655952</v>
          </cell>
          <cell r="I1557">
            <v>2655952</v>
          </cell>
          <cell r="J1557">
            <v>0</v>
          </cell>
          <cell r="K1557">
            <v>2655952</v>
          </cell>
        </row>
        <row r="1558">
          <cell r="C1558" t="str">
            <v xml:space="preserve">                RISHI CHHABRIA -  HUF                                                                               </v>
          </cell>
          <cell r="E1558">
            <v>10891418.130000001</v>
          </cell>
          <cell r="I1558">
            <v>10891418.130000001</v>
          </cell>
          <cell r="J1558">
            <v>0</v>
          </cell>
          <cell r="K1558">
            <v>10891418.130000001</v>
          </cell>
        </row>
        <row r="1559">
          <cell r="C1559" t="str">
            <v xml:space="preserve">                RITU CHABBRIA                                                                                       </v>
          </cell>
          <cell r="E1559">
            <v>1927191</v>
          </cell>
          <cell r="F1559">
            <v>427191</v>
          </cell>
          <cell r="G1559">
            <v>200000</v>
          </cell>
          <cell r="I1559">
            <v>1700000</v>
          </cell>
          <cell r="J1559">
            <v>0</v>
          </cell>
          <cell r="K1559">
            <v>1700000</v>
          </cell>
        </row>
        <row r="1560">
          <cell r="C1560" t="str">
            <v xml:space="preserve">                SANDESH SALIAN                                                                                      </v>
          </cell>
          <cell r="G1560">
            <v>1200000</v>
          </cell>
          <cell r="I1560">
            <v>1200000</v>
          </cell>
          <cell r="J1560">
            <v>0</v>
          </cell>
          <cell r="K1560">
            <v>1200000</v>
          </cell>
        </row>
        <row r="1561">
          <cell r="C1561" t="str">
            <v xml:space="preserve">                SATYAN CHHABRIA- HUF                                                                                </v>
          </cell>
          <cell r="E1561">
            <v>10818519.529999999</v>
          </cell>
          <cell r="I1561">
            <v>10818519.529999999</v>
          </cell>
          <cell r="J1561">
            <v>0</v>
          </cell>
          <cell r="K1561">
            <v>10818519.529999999</v>
          </cell>
        </row>
        <row r="1562">
          <cell r="C1562" t="str">
            <v xml:space="preserve">                SHIBANI CHHABRIA                                                                                    </v>
          </cell>
          <cell r="E1562">
            <v>15287751.15</v>
          </cell>
          <cell r="F1562">
            <v>664428</v>
          </cell>
          <cell r="G1562">
            <v>235000</v>
          </cell>
          <cell r="I1562">
            <v>14858323.15</v>
          </cell>
          <cell r="J1562">
            <v>0</v>
          </cell>
          <cell r="K1562">
            <v>14858323.15</v>
          </cell>
        </row>
        <row r="1563">
          <cell r="C1563" t="str">
            <v xml:space="preserve">                SHILPA RAMESH CHHABRIA                                                                              </v>
          </cell>
          <cell r="E1563">
            <v>3557400</v>
          </cell>
          <cell r="F1563">
            <v>431000</v>
          </cell>
          <cell r="I1563">
            <v>3126400</v>
          </cell>
          <cell r="J1563">
            <v>0</v>
          </cell>
          <cell r="K1563">
            <v>3126400</v>
          </cell>
        </row>
        <row r="1564">
          <cell r="C1564" t="str">
            <v xml:space="preserve">                SNEHAL DHAVAL OSWAL                                                                                 </v>
          </cell>
          <cell r="E1564">
            <v>1090000</v>
          </cell>
          <cell r="F1564">
            <v>90000</v>
          </cell>
          <cell r="I1564">
            <v>1000000</v>
          </cell>
          <cell r="J1564">
            <v>0</v>
          </cell>
          <cell r="K1564">
            <v>1000000</v>
          </cell>
        </row>
        <row r="1565">
          <cell r="C1565" t="str">
            <v xml:space="preserve">                SUSHILA NARIAN DAS CHHABRIA                                                                         </v>
          </cell>
          <cell r="E1565">
            <v>7165932.9299999997</v>
          </cell>
          <cell r="F1565">
            <v>401754</v>
          </cell>
          <cell r="I1565">
            <v>6764178.9299999997</v>
          </cell>
          <cell r="J1565">
            <v>0</v>
          </cell>
          <cell r="K1565">
            <v>6764178.9299999997</v>
          </cell>
        </row>
        <row r="1566">
          <cell r="C1566" t="str">
            <v xml:space="preserve">                VIJAY LACHHMANDAS CHHABRIA - HUF                                                                    </v>
          </cell>
          <cell r="E1566">
            <v>1646021</v>
          </cell>
          <cell r="F1566">
            <v>146021</v>
          </cell>
          <cell r="G1566">
            <v>3000000</v>
          </cell>
          <cell r="I1566">
            <v>4500000</v>
          </cell>
          <cell r="J1566">
            <v>0</v>
          </cell>
          <cell r="K1566">
            <v>4500000</v>
          </cell>
        </row>
        <row r="1567">
          <cell r="C1567" t="str">
            <v>PURCHASE</v>
          </cell>
          <cell r="F1567">
            <v>115162322.04000001</v>
          </cell>
          <cell r="G1567">
            <v>4820642.5199999996</v>
          </cell>
          <cell r="H1567">
            <v>110341679.52</v>
          </cell>
          <cell r="J1567">
            <v>-110341679.52</v>
          </cell>
          <cell r="K1567">
            <v>-110341679.52</v>
          </cell>
        </row>
        <row r="1568">
          <cell r="C1568" t="str">
            <v xml:space="preserve">    BRANCH TRANFER IN</v>
          </cell>
          <cell r="F1568">
            <v>1189434.1399999999</v>
          </cell>
          <cell r="H1568">
            <v>1189434.1399999999</v>
          </cell>
          <cell r="J1568">
            <v>-1189434.1399999999</v>
          </cell>
          <cell r="K1568">
            <v>-1189434.1399999999</v>
          </cell>
        </row>
        <row r="1569">
          <cell r="C1569" t="str">
            <v xml:space="preserve">        GST STOCK TRANSFER IN 12%                                                                           </v>
          </cell>
          <cell r="F1569">
            <v>337040.22</v>
          </cell>
          <cell r="H1569">
            <v>337040.22</v>
          </cell>
          <cell r="J1569">
            <v>-337040.22</v>
          </cell>
          <cell r="K1569">
            <v>-337040.22</v>
          </cell>
        </row>
        <row r="1570">
          <cell r="C1570" t="str">
            <v xml:space="preserve">        GST STOCK TRANSFER IN 18%                                                                           </v>
          </cell>
          <cell r="F1570">
            <v>429.6</v>
          </cell>
          <cell r="H1570">
            <v>429.6</v>
          </cell>
          <cell r="J1570">
            <v>-429.6</v>
          </cell>
          <cell r="K1570">
            <v>-429.6</v>
          </cell>
        </row>
        <row r="1571">
          <cell r="C1571" t="str">
            <v xml:space="preserve">        GST STOCK TRANSFER IN 5%                                                                            </v>
          </cell>
          <cell r="F1571">
            <v>851964.32</v>
          </cell>
          <cell r="H1571">
            <v>851964.32</v>
          </cell>
          <cell r="J1571">
            <v>-851964.32</v>
          </cell>
          <cell r="K1571">
            <v>-851964.32</v>
          </cell>
        </row>
        <row r="1572">
          <cell r="C1572" t="str">
            <v xml:space="preserve">    PURCHASE</v>
          </cell>
          <cell r="F1572">
            <v>113972887.90000001</v>
          </cell>
          <cell r="G1572">
            <v>4820642.5199999996</v>
          </cell>
          <cell r="H1572">
            <v>109152245.38</v>
          </cell>
          <cell r="J1572">
            <v>-109152245.38</v>
          </cell>
          <cell r="K1572">
            <v>-109152245.38</v>
          </cell>
        </row>
        <row r="1573">
          <cell r="C1573" t="str">
            <v xml:space="preserve">        PURCHASE</v>
          </cell>
          <cell r="F1573">
            <v>113965387.90000001</v>
          </cell>
          <cell r="G1573">
            <v>4820642.5199999996</v>
          </cell>
          <cell r="H1573">
            <v>109144745.38</v>
          </cell>
          <cell r="J1573">
            <v>-109144745.38</v>
          </cell>
          <cell r="K1573">
            <v>-109144745.38</v>
          </cell>
        </row>
        <row r="1574">
          <cell r="C1574" t="str">
            <v xml:space="preserve">            PURCHASE</v>
          </cell>
          <cell r="F1574">
            <v>113965387.90000001</v>
          </cell>
          <cell r="G1574">
            <v>4820642.5199999996</v>
          </cell>
          <cell r="H1574">
            <v>109144745.38</v>
          </cell>
          <cell r="J1574">
            <v>-109144745.38</v>
          </cell>
          <cell r="K1574">
            <v>-109144745.38</v>
          </cell>
        </row>
        <row r="1575">
          <cell r="C1575" t="str">
            <v xml:space="preserve">                GST PURCHASE 12%                                                                                    </v>
          </cell>
          <cell r="F1575">
            <v>4721278.13</v>
          </cell>
          <cell r="G1575">
            <v>255</v>
          </cell>
          <cell r="H1575">
            <v>4721023.13</v>
          </cell>
          <cell r="J1575">
            <v>-4721023.13</v>
          </cell>
          <cell r="K1575">
            <v>-4721023.13</v>
          </cell>
        </row>
        <row r="1576">
          <cell r="C1576" t="str">
            <v xml:space="preserve">                GST PURCHASE 18%                                                                                    </v>
          </cell>
          <cell r="F1576">
            <v>4506069.3600000003</v>
          </cell>
          <cell r="G1576">
            <v>10395</v>
          </cell>
          <cell r="H1576">
            <v>4495674.3600000003</v>
          </cell>
          <cell r="J1576">
            <v>-4495674.3600000003</v>
          </cell>
          <cell r="K1576">
            <v>-4495674.3600000003</v>
          </cell>
        </row>
        <row r="1577">
          <cell r="C1577" t="str">
            <v xml:space="preserve">                GST PURCHASE 28%                                                                                    </v>
          </cell>
          <cell r="F1577">
            <v>172</v>
          </cell>
          <cell r="H1577">
            <v>172</v>
          </cell>
          <cell r="J1577">
            <v>-172</v>
          </cell>
          <cell r="K1577">
            <v>-172</v>
          </cell>
        </row>
        <row r="1578">
          <cell r="C1578" t="str">
            <v xml:space="preserve">                GST PURCHASE 5%                                                                                     </v>
          </cell>
          <cell r="F1578">
            <v>9799099.6699999999</v>
          </cell>
          <cell r="G1578">
            <v>2703160.84</v>
          </cell>
          <cell r="H1578">
            <v>7095938.8300000001</v>
          </cell>
          <cell r="J1578">
            <v>-7095938.8300000001</v>
          </cell>
          <cell r="K1578">
            <v>-7095938.8300000001</v>
          </cell>
        </row>
        <row r="1579">
          <cell r="C1579" t="str">
            <v xml:space="preserve">                GST PURCHASE TAXFREE                                                                                </v>
          </cell>
          <cell r="F1579">
            <v>21023</v>
          </cell>
          <cell r="G1579">
            <v>450</v>
          </cell>
          <cell r="H1579">
            <v>20573</v>
          </cell>
          <cell r="J1579">
            <v>-20573</v>
          </cell>
          <cell r="K1579">
            <v>-20573</v>
          </cell>
        </row>
        <row r="1580">
          <cell r="C1580" t="str">
            <v xml:space="preserve">                IGST PURCHASE 12%                                                                                   </v>
          </cell>
          <cell r="F1580">
            <v>11376926.390000001</v>
          </cell>
          <cell r="G1580">
            <v>167214.68</v>
          </cell>
          <cell r="H1580">
            <v>11209711.710000001</v>
          </cell>
          <cell r="J1580">
            <v>-11209711.710000001</v>
          </cell>
          <cell r="K1580">
            <v>-11209711.710000001</v>
          </cell>
        </row>
        <row r="1581">
          <cell r="C1581" t="str">
            <v xml:space="preserve">                IGST PURCHASE 18%                                                                                   </v>
          </cell>
          <cell r="F1581">
            <v>1833913.25</v>
          </cell>
          <cell r="G1581">
            <v>7875.5</v>
          </cell>
          <cell r="H1581">
            <v>1826037.75</v>
          </cell>
          <cell r="J1581">
            <v>-1826037.75</v>
          </cell>
          <cell r="K1581">
            <v>-1826037.75</v>
          </cell>
        </row>
        <row r="1582">
          <cell r="C1582" t="str">
            <v xml:space="preserve">                IGST PURCHASE 5%                                                                                    </v>
          </cell>
          <cell r="F1582">
            <v>80835416.099999994</v>
          </cell>
          <cell r="G1582">
            <v>1931291.5</v>
          </cell>
          <cell r="H1582">
            <v>78904124.599999994</v>
          </cell>
          <cell r="J1582">
            <v>-78904124.599999994</v>
          </cell>
          <cell r="K1582">
            <v>-78904124.599999994</v>
          </cell>
        </row>
        <row r="1583">
          <cell r="C1583" t="str">
            <v xml:space="preserve">                PURCHASE CST 5% A/C                                                                                 </v>
          </cell>
          <cell r="F1583">
            <v>3100</v>
          </cell>
          <cell r="H1583">
            <v>3100</v>
          </cell>
          <cell r="J1583">
            <v>-3100</v>
          </cell>
          <cell r="K1583">
            <v>-3100</v>
          </cell>
        </row>
        <row r="1584">
          <cell r="C1584" t="str">
            <v xml:space="preserve">                PURCHASE IMPORT A/C                                                                                 </v>
          </cell>
          <cell r="F1584">
            <v>863840</v>
          </cell>
          <cell r="H1584">
            <v>863840</v>
          </cell>
          <cell r="J1584">
            <v>-863840</v>
          </cell>
          <cell r="K1584">
            <v>-863840</v>
          </cell>
        </row>
        <row r="1585">
          <cell r="C1585" t="str">
            <v xml:space="preserve">                PURCHASE TAXFREE A/C                                                                                </v>
          </cell>
          <cell r="F1585">
            <v>4550</v>
          </cell>
          <cell r="H1585">
            <v>4550</v>
          </cell>
          <cell r="J1585">
            <v>-4550</v>
          </cell>
          <cell r="K1585">
            <v>-4550</v>
          </cell>
        </row>
        <row r="1586">
          <cell r="C1586" t="str">
            <v xml:space="preserve">        SAMPLE PURCHASE                                                                                     </v>
          </cell>
          <cell r="F1586">
            <v>7500</v>
          </cell>
          <cell r="H1586">
            <v>7500</v>
          </cell>
          <cell r="J1586">
            <v>-7500</v>
          </cell>
          <cell r="K1586">
            <v>-7500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&amp;L"/>
      <sheetName val="BS"/>
      <sheetName val="CFS"/>
      <sheetName val="P&amp;L Schedule"/>
      <sheetName val="S&amp;D Exp"/>
      <sheetName val="Channel Wise"/>
      <sheetName val="CC"/>
      <sheetName val="Pivot_Sep_TGP"/>
      <sheetName val="TGP SEP24"/>
    </sheetNames>
    <sheetDataSet>
      <sheetData sheetId="0"/>
      <sheetData sheetId="1"/>
      <sheetData sheetId="2"/>
      <sheetData sheetId="3">
        <row r="16">
          <cell r="C16">
            <v>30609779.149999991</v>
          </cell>
          <cell r="D16">
            <v>17635966.999999993</v>
          </cell>
          <cell r="E16">
            <v>22372656.329999991</v>
          </cell>
          <cell r="F16">
            <v>33087900.510000002</v>
          </cell>
          <cell r="G16">
            <v>52338310</v>
          </cell>
          <cell r="H16">
            <v>47379366.93</v>
          </cell>
          <cell r="J16">
            <v>56856404.657749996</v>
          </cell>
          <cell r="K16">
            <v>62386013.534299999</v>
          </cell>
          <cell r="L16">
            <v>53609448.568000004</v>
          </cell>
          <cell r="M16">
            <v>51640775.451049998</v>
          </cell>
          <cell r="N16">
            <v>45818024.148737498</v>
          </cell>
        </row>
        <row r="22">
          <cell r="C22">
            <v>10099286.960000001</v>
          </cell>
          <cell r="D22">
            <v>9929169.2699999996</v>
          </cell>
          <cell r="E22">
            <v>12384860.23</v>
          </cell>
          <cell r="F22">
            <v>12313419.800000001</v>
          </cell>
          <cell r="G22">
            <v>19932444.309999999</v>
          </cell>
          <cell r="H22">
            <v>21556954.579999998</v>
          </cell>
          <cell r="I22">
            <v>13264363.539999999</v>
          </cell>
          <cell r="J22">
            <v>22742561.8631</v>
          </cell>
          <cell r="K22">
            <v>24954405.413720001</v>
          </cell>
          <cell r="L22">
            <v>21443779.427200004</v>
          </cell>
          <cell r="M22">
            <v>20656310.18042</v>
          </cell>
          <cell r="N22">
            <v>18327209.659495</v>
          </cell>
        </row>
        <row r="30">
          <cell r="C30">
            <v>220024818.38999999</v>
          </cell>
          <cell r="D30">
            <v>220886809.34</v>
          </cell>
          <cell r="E30">
            <v>219521388.33999997</v>
          </cell>
          <cell r="F30">
            <v>220056001.16</v>
          </cell>
          <cell r="G30">
            <v>214517496.94999999</v>
          </cell>
          <cell r="H30">
            <v>213390322.03000003</v>
          </cell>
          <cell r="I30">
            <v>198497653.41</v>
          </cell>
          <cell r="J30">
            <v>193755917</v>
          </cell>
          <cell r="K30">
            <v>188756760</v>
          </cell>
          <cell r="L30">
            <v>180756760</v>
          </cell>
          <cell r="M30">
            <v>175756760</v>
          </cell>
          <cell r="N30">
            <v>168756760</v>
          </cell>
        </row>
        <row r="31">
          <cell r="C31">
            <v>224680034.13999999</v>
          </cell>
          <cell r="D31">
            <v>220024818.38999999</v>
          </cell>
          <cell r="E31">
            <v>220886809.34</v>
          </cell>
          <cell r="F31">
            <v>219521388.33999997</v>
          </cell>
          <cell r="G31">
            <v>220056001.16</v>
          </cell>
          <cell r="H31">
            <v>214517496.94999999</v>
          </cell>
          <cell r="I31">
            <v>213390322.03000003</v>
          </cell>
          <cell r="J31">
            <v>198497653.41</v>
          </cell>
          <cell r="K31">
            <v>193755917</v>
          </cell>
          <cell r="L31">
            <v>188756760</v>
          </cell>
          <cell r="M31">
            <v>180756760</v>
          </cell>
          <cell r="N31">
            <v>175756760</v>
          </cell>
        </row>
        <row r="50">
          <cell r="C50">
            <v>1326029</v>
          </cell>
          <cell r="D50">
            <v>549941.5</v>
          </cell>
          <cell r="E50">
            <v>1921896.2</v>
          </cell>
          <cell r="F50">
            <v>157350</v>
          </cell>
          <cell r="G50">
            <v>896654</v>
          </cell>
          <cell r="H50">
            <v>474124</v>
          </cell>
          <cell r="I50">
            <v>1074309.3999999999</v>
          </cell>
          <cell r="J50">
            <v>750000</v>
          </cell>
          <cell r="K50">
            <v>750000</v>
          </cell>
          <cell r="L50">
            <v>750000</v>
          </cell>
          <cell r="M50">
            <v>750000</v>
          </cell>
          <cell r="N50">
            <v>750000</v>
          </cell>
        </row>
        <row r="60">
          <cell r="C60">
            <v>747003</v>
          </cell>
          <cell r="D60">
            <v>376461</v>
          </cell>
          <cell r="E60">
            <v>401532</v>
          </cell>
          <cell r="F60">
            <v>495376</v>
          </cell>
          <cell r="G60">
            <v>453886</v>
          </cell>
          <cell r="H60">
            <v>389992</v>
          </cell>
          <cell r="I60">
            <v>425073</v>
          </cell>
          <cell r="J60">
            <v>480000</v>
          </cell>
          <cell r="K60">
            <v>480000</v>
          </cell>
          <cell r="L60">
            <v>480000</v>
          </cell>
          <cell r="M60">
            <v>480000</v>
          </cell>
          <cell r="N60">
            <v>480000</v>
          </cell>
        </row>
        <row r="68">
          <cell r="C68">
            <v>24972</v>
          </cell>
          <cell r="D68">
            <v>42736</v>
          </cell>
          <cell r="E68">
            <v>55992.72</v>
          </cell>
          <cell r="F68">
            <v>36261</v>
          </cell>
          <cell r="G68">
            <v>90499.97</v>
          </cell>
          <cell r="H68">
            <v>43589.5</v>
          </cell>
          <cell r="I68">
            <v>29976</v>
          </cell>
          <cell r="J68">
            <v>45000</v>
          </cell>
          <cell r="K68">
            <v>45000</v>
          </cell>
          <cell r="L68">
            <v>45000</v>
          </cell>
          <cell r="M68">
            <v>45000</v>
          </cell>
          <cell r="N68">
            <v>45000</v>
          </cell>
        </row>
        <row r="77">
          <cell r="C77">
            <v>66785</v>
          </cell>
          <cell r="D77">
            <v>88639</v>
          </cell>
          <cell r="E77">
            <v>228898</v>
          </cell>
          <cell r="F77">
            <v>169303</v>
          </cell>
          <cell r="G77">
            <v>233143</v>
          </cell>
          <cell r="H77">
            <v>131717</v>
          </cell>
          <cell r="I77">
            <v>54008.75</v>
          </cell>
          <cell r="J77">
            <v>57356.404657749998</v>
          </cell>
          <cell r="K77">
            <v>62886.0135343</v>
          </cell>
          <cell r="L77">
            <v>54109.448568000007</v>
          </cell>
          <cell r="M77">
            <v>52140.775451050002</v>
          </cell>
          <cell r="N77">
            <v>46318.024148737495</v>
          </cell>
        </row>
        <row r="83">
          <cell r="C83">
            <v>3445</v>
          </cell>
          <cell r="D83"/>
          <cell r="E83">
            <v>45</v>
          </cell>
          <cell r="F83">
            <v>45094</v>
          </cell>
          <cell r="G83">
            <v>16000</v>
          </cell>
          <cell r="H83">
            <v>16161</v>
          </cell>
          <cell r="I83">
            <v>8000</v>
          </cell>
          <cell r="J83">
            <v>15000</v>
          </cell>
          <cell r="K83">
            <v>15000</v>
          </cell>
          <cell r="L83">
            <v>15000</v>
          </cell>
          <cell r="M83">
            <v>15000</v>
          </cell>
          <cell r="N83">
            <v>15000</v>
          </cell>
        </row>
        <row r="94">
          <cell r="C94">
            <v>902992</v>
          </cell>
          <cell r="D94">
            <v>902992</v>
          </cell>
          <cell r="E94">
            <v>902992</v>
          </cell>
          <cell r="F94">
            <v>902992</v>
          </cell>
          <cell r="G94">
            <v>1508044</v>
          </cell>
          <cell r="H94">
            <v>944252</v>
          </cell>
          <cell r="I94">
            <v>935052</v>
          </cell>
          <cell r="J94">
            <v>935000</v>
          </cell>
          <cell r="K94">
            <v>935000</v>
          </cell>
          <cell r="L94">
            <v>935000</v>
          </cell>
          <cell r="M94">
            <v>935000</v>
          </cell>
          <cell r="N94">
            <v>935000</v>
          </cell>
        </row>
        <row r="111">
          <cell r="C111">
            <v>7390459</v>
          </cell>
          <cell r="D111">
            <v>8238814</v>
          </cell>
          <cell r="E111">
            <v>8354607</v>
          </cell>
          <cell r="F111">
            <v>8390694</v>
          </cell>
          <cell r="G111">
            <v>8809753</v>
          </cell>
          <cell r="H111">
            <v>7883400.25</v>
          </cell>
          <cell r="I111">
            <v>7812555</v>
          </cell>
          <cell r="J111">
            <v>6689054</v>
          </cell>
          <cell r="K111">
            <v>6763987</v>
          </cell>
          <cell r="L111">
            <v>6827009</v>
          </cell>
          <cell r="M111">
            <v>7404199</v>
          </cell>
          <cell r="N111">
            <v>7467009</v>
          </cell>
        </row>
        <row r="117">
          <cell r="C117">
            <v>102826</v>
          </cell>
          <cell r="D117">
            <v>77562</v>
          </cell>
          <cell r="E117">
            <v>67377</v>
          </cell>
          <cell r="F117">
            <v>91263</v>
          </cell>
          <cell r="G117">
            <v>52688</v>
          </cell>
          <cell r="H117">
            <v>-33520</v>
          </cell>
          <cell r="I117">
            <v>136563</v>
          </cell>
          <cell r="J117">
            <v>339890</v>
          </cell>
          <cell r="K117">
            <v>349890</v>
          </cell>
          <cell r="L117">
            <v>350890</v>
          </cell>
          <cell r="M117">
            <v>353890</v>
          </cell>
          <cell r="N117">
            <v>358890</v>
          </cell>
        </row>
        <row r="118">
          <cell r="C118">
            <v>157011</v>
          </cell>
          <cell r="D118">
            <v>152205</v>
          </cell>
          <cell r="E118">
            <v>135723</v>
          </cell>
          <cell r="F118">
            <v>30672</v>
          </cell>
          <cell r="G118">
            <v>295131</v>
          </cell>
          <cell r="H118">
            <v>96371</v>
          </cell>
          <cell r="I118">
            <v>848409</v>
          </cell>
          <cell r="J118">
            <v>62620</v>
          </cell>
          <cell r="K118">
            <v>70620</v>
          </cell>
          <cell r="L118">
            <v>75620</v>
          </cell>
          <cell r="M118">
            <v>80620</v>
          </cell>
          <cell r="N118">
            <v>90620</v>
          </cell>
        </row>
        <row r="119">
          <cell r="C119">
            <v>158921</v>
          </cell>
          <cell r="D119">
            <v>89827</v>
          </cell>
          <cell r="E119">
            <v>129231</v>
          </cell>
          <cell r="F119"/>
          <cell r="G119">
            <v>243357</v>
          </cell>
          <cell r="H119">
            <v>36322</v>
          </cell>
          <cell r="I119">
            <v>710155</v>
          </cell>
          <cell r="J119">
            <v>50000</v>
          </cell>
          <cell r="K119">
            <v>40000</v>
          </cell>
          <cell r="L119">
            <v>55000</v>
          </cell>
          <cell r="M119">
            <v>80000</v>
          </cell>
          <cell r="N119">
            <v>100000</v>
          </cell>
        </row>
        <row r="120">
          <cell r="C120">
            <v>5597418</v>
          </cell>
          <cell r="D120">
            <v>5427274</v>
          </cell>
          <cell r="E120">
            <v>5323785</v>
          </cell>
          <cell r="F120">
            <v>5201778</v>
          </cell>
          <cell r="G120">
            <v>4846308</v>
          </cell>
          <cell r="H120">
            <v>4842999</v>
          </cell>
          <cell r="I120">
            <v>4650541</v>
          </cell>
          <cell r="J120">
            <v>4515000</v>
          </cell>
          <cell r="K120">
            <v>4495000</v>
          </cell>
          <cell r="L120">
            <v>4545000</v>
          </cell>
          <cell r="M120">
            <v>4495000</v>
          </cell>
          <cell r="N120">
            <v>4495000</v>
          </cell>
        </row>
        <row r="134">
          <cell r="C134">
            <v>65440.91</v>
          </cell>
          <cell r="D134">
            <v>69521.31</v>
          </cell>
          <cell r="E134">
            <v>120149.07</v>
          </cell>
          <cell r="F134">
            <v>137454.6</v>
          </cell>
          <cell r="G134">
            <v>152887</v>
          </cell>
          <cell r="H134">
            <v>89852</v>
          </cell>
          <cell r="I134">
            <v>100218</v>
          </cell>
          <cell r="J134">
            <v>80000</v>
          </cell>
          <cell r="K134">
            <v>100000</v>
          </cell>
          <cell r="L134">
            <v>100000</v>
          </cell>
          <cell r="M134">
            <v>100000</v>
          </cell>
          <cell r="N134">
            <v>100000</v>
          </cell>
        </row>
        <row r="138">
          <cell r="C138">
            <v>11023.6</v>
          </cell>
          <cell r="D138">
            <v>13550.74</v>
          </cell>
          <cell r="E138">
            <v>17594.34</v>
          </cell>
          <cell r="F138">
            <v>13146</v>
          </cell>
          <cell r="G138">
            <v>15637.82</v>
          </cell>
          <cell r="H138">
            <v>14663.66</v>
          </cell>
          <cell r="I138">
            <v>15923.3</v>
          </cell>
          <cell r="J138">
            <v>30000</v>
          </cell>
          <cell r="K138">
            <v>30000</v>
          </cell>
          <cell r="L138">
            <v>30000</v>
          </cell>
          <cell r="M138">
            <v>30000</v>
          </cell>
          <cell r="N138">
            <v>30000</v>
          </cell>
        </row>
        <row r="139">
          <cell r="C139">
            <v>252132.1</v>
          </cell>
          <cell r="D139">
            <v>148418</v>
          </cell>
          <cell r="E139">
            <v>226178</v>
          </cell>
          <cell r="F139">
            <v>386008</v>
          </cell>
          <cell r="G139">
            <v>467050</v>
          </cell>
          <cell r="H139">
            <v>284547</v>
          </cell>
          <cell r="I139">
            <v>238200</v>
          </cell>
          <cell r="J139">
            <v>153000</v>
          </cell>
          <cell r="K139">
            <v>153000</v>
          </cell>
          <cell r="L139">
            <v>153000</v>
          </cell>
          <cell r="M139">
            <v>153000</v>
          </cell>
          <cell r="N139">
            <v>153000</v>
          </cell>
        </row>
        <row r="140">
          <cell r="C140">
            <v>102052.87</v>
          </cell>
          <cell r="D140">
            <v>168702.03</v>
          </cell>
          <cell r="E140">
            <v>162521.1</v>
          </cell>
          <cell r="F140">
            <v>183917</v>
          </cell>
          <cell r="G140">
            <v>134668</v>
          </cell>
          <cell r="H140">
            <v>184697</v>
          </cell>
          <cell r="I140">
            <v>139211</v>
          </cell>
          <cell r="J140">
            <v>150000</v>
          </cell>
          <cell r="K140">
            <v>150000</v>
          </cell>
          <cell r="L140">
            <v>150000</v>
          </cell>
          <cell r="M140">
            <v>150000</v>
          </cell>
          <cell r="N140">
            <v>150000</v>
          </cell>
        </row>
        <row r="153">
          <cell r="C153">
            <v>403300.22000000003</v>
          </cell>
          <cell r="D153">
            <v>38322.720000000001</v>
          </cell>
          <cell r="E153">
            <v>273507.27</v>
          </cell>
          <cell r="F153">
            <v>241962.08000000002</v>
          </cell>
          <cell r="G153">
            <v>414082.78</v>
          </cell>
          <cell r="H153">
            <v>192254.54</v>
          </cell>
          <cell r="I153">
            <v>67603.199999999997</v>
          </cell>
          <cell r="J153">
            <v>403300.22000000003</v>
          </cell>
          <cell r="K153">
            <v>403300.22000000003</v>
          </cell>
          <cell r="L153">
            <v>403300.22000000003</v>
          </cell>
          <cell r="M153">
            <v>403300.22000000003</v>
          </cell>
          <cell r="N153">
            <v>403300.22000000003</v>
          </cell>
        </row>
        <row r="159">
          <cell r="C159">
            <v>72329.740000000005</v>
          </cell>
          <cell r="D159">
            <v>57959.94</v>
          </cell>
          <cell r="E159">
            <v>17050.95</v>
          </cell>
          <cell r="F159">
            <v>45157.47</v>
          </cell>
          <cell r="G159">
            <v>64164.68</v>
          </cell>
          <cell r="H159">
            <v>16123.45</v>
          </cell>
          <cell r="I159">
            <v>29337.89</v>
          </cell>
          <cell r="J159">
            <v>50000</v>
          </cell>
          <cell r="K159">
            <v>50000</v>
          </cell>
          <cell r="L159">
            <v>50000</v>
          </cell>
          <cell r="M159">
            <v>50000</v>
          </cell>
          <cell r="N159">
            <v>50000</v>
          </cell>
        </row>
        <row r="169">
          <cell r="C169">
            <v>947340</v>
          </cell>
          <cell r="D169">
            <v>716500</v>
          </cell>
          <cell r="E169">
            <v>1967579</v>
          </cell>
          <cell r="F169">
            <v>3212674</v>
          </cell>
          <cell r="G169">
            <v>2098389.48</v>
          </cell>
          <cell r="H169">
            <v>223854</v>
          </cell>
          <cell r="I169">
            <v>761433</v>
          </cell>
          <cell r="J169">
            <v>770000</v>
          </cell>
          <cell r="K169">
            <v>2650000</v>
          </cell>
          <cell r="L169">
            <v>3150000</v>
          </cell>
          <cell r="M169">
            <v>1830000</v>
          </cell>
          <cell r="N169">
            <v>225000</v>
          </cell>
        </row>
        <row r="177">
          <cell r="C177">
            <v>38226</v>
          </cell>
          <cell r="D177">
            <v>0</v>
          </cell>
          <cell r="E177">
            <v>0</v>
          </cell>
          <cell r="F177">
            <v>26952</v>
          </cell>
          <cell r="G177">
            <v>26753</v>
          </cell>
          <cell r="H177">
            <v>3908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86">
          <cell r="C186">
            <v>551367</v>
          </cell>
          <cell r="D186">
            <v>215513</v>
          </cell>
          <cell r="E186">
            <v>189107</v>
          </cell>
          <cell r="F186">
            <v>61670</v>
          </cell>
          <cell r="G186">
            <v>542733</v>
          </cell>
          <cell r="H186">
            <v>245000</v>
          </cell>
          <cell r="I186">
            <v>223000</v>
          </cell>
          <cell r="J186">
            <v>300000</v>
          </cell>
          <cell r="K186">
            <v>300000</v>
          </cell>
          <cell r="L186">
            <v>300000</v>
          </cell>
          <cell r="M186">
            <v>300000</v>
          </cell>
          <cell r="N186">
            <v>300000</v>
          </cell>
        </row>
        <row r="195">
          <cell r="C195">
            <v>739592</v>
          </cell>
          <cell r="D195">
            <v>360321</v>
          </cell>
          <cell r="E195">
            <v>218946</v>
          </cell>
          <cell r="F195">
            <v>253692</v>
          </cell>
          <cell r="G195">
            <v>406861</v>
          </cell>
          <cell r="H195">
            <v>672488</v>
          </cell>
          <cell r="I195">
            <v>844251</v>
          </cell>
          <cell r="J195">
            <v>350000</v>
          </cell>
          <cell r="K195">
            <v>350000</v>
          </cell>
          <cell r="L195">
            <v>350000</v>
          </cell>
          <cell r="M195">
            <v>350000</v>
          </cell>
          <cell r="N195">
            <v>350000</v>
          </cell>
        </row>
        <row r="207">
          <cell r="C207">
            <v>21156.080000000002</v>
          </cell>
          <cell r="D207">
            <v>125307.9</v>
          </cell>
          <cell r="E207">
            <v>68219.91</v>
          </cell>
          <cell r="F207">
            <v>21094</v>
          </cell>
          <cell r="G207">
            <v>77081</v>
          </cell>
          <cell r="H207">
            <v>137366</v>
          </cell>
          <cell r="I207">
            <v>16256</v>
          </cell>
          <cell r="J207">
            <v>71000</v>
          </cell>
          <cell r="K207">
            <v>71000</v>
          </cell>
          <cell r="L207">
            <v>71000</v>
          </cell>
          <cell r="M207">
            <v>71000</v>
          </cell>
          <cell r="N207">
            <v>71000</v>
          </cell>
        </row>
        <row r="229">
          <cell r="C229">
            <v>94903.52</v>
          </cell>
          <cell r="D229">
            <v>187555.40999999997</v>
          </cell>
          <cell r="E229">
            <v>428115.65</v>
          </cell>
          <cell r="F229">
            <v>124272.39</v>
          </cell>
          <cell r="G229">
            <v>220419.93</v>
          </cell>
          <cell r="H229">
            <v>248793.33000000002</v>
          </cell>
          <cell r="I229">
            <v>359792.48</v>
          </cell>
          <cell r="J229">
            <v>198000</v>
          </cell>
          <cell r="K229">
            <v>198000</v>
          </cell>
          <cell r="L229">
            <v>198000</v>
          </cell>
          <cell r="M229">
            <v>198000</v>
          </cell>
          <cell r="N229">
            <v>198000</v>
          </cell>
        </row>
        <row r="235">
          <cell r="C235">
            <v>400000</v>
          </cell>
          <cell r="D235">
            <v>400000</v>
          </cell>
          <cell r="E235">
            <v>400000</v>
          </cell>
          <cell r="F235">
            <v>400000</v>
          </cell>
          <cell r="G235">
            <v>400000</v>
          </cell>
          <cell r="H235">
            <v>400000</v>
          </cell>
          <cell r="I235">
            <v>400000</v>
          </cell>
          <cell r="J235">
            <v>400000</v>
          </cell>
          <cell r="K235">
            <v>400000</v>
          </cell>
          <cell r="L235">
            <v>400000</v>
          </cell>
          <cell r="M235">
            <v>400000</v>
          </cell>
          <cell r="N235">
            <v>400000</v>
          </cell>
        </row>
        <row r="248">
          <cell r="C248">
            <v>1031758.41</v>
          </cell>
          <cell r="D248">
            <v>1062883.1600000001</v>
          </cell>
          <cell r="E248">
            <v>1024754.11</v>
          </cell>
          <cell r="F248">
            <v>1046116.5099999999</v>
          </cell>
          <cell r="G248">
            <v>1060982.2799999998</v>
          </cell>
          <cell r="H248">
            <v>1014822.22</v>
          </cell>
          <cell r="I248">
            <v>1040534.36</v>
          </cell>
          <cell r="J248">
            <v>1045000</v>
          </cell>
          <cell r="K248">
            <v>1045000</v>
          </cell>
          <cell r="L248">
            <v>1045000</v>
          </cell>
          <cell r="M248">
            <v>1045000</v>
          </cell>
          <cell r="N248">
            <v>1045000</v>
          </cell>
        </row>
      </sheetData>
      <sheetData sheetId="4">
        <row r="4">
          <cell r="C4">
            <v>324561.90999999997</v>
          </cell>
          <cell r="D4">
            <v>1363400.76</v>
          </cell>
          <cell r="E4">
            <v>1233327</v>
          </cell>
          <cell r="F4">
            <v>1132137.7</v>
          </cell>
          <cell r="G4">
            <v>592187.28</v>
          </cell>
          <cell r="H4">
            <v>654104</v>
          </cell>
          <cell r="I4">
            <v>543440.44999999995</v>
          </cell>
          <cell r="J4">
            <v>450000</v>
          </cell>
          <cell r="K4">
            <v>350000</v>
          </cell>
          <cell r="L4">
            <v>350000</v>
          </cell>
          <cell r="M4">
            <v>325000</v>
          </cell>
          <cell r="N4">
            <v>350000</v>
          </cell>
        </row>
        <row r="14">
          <cell r="C14">
            <v>90938.17</v>
          </cell>
          <cell r="D14">
            <v>67409</v>
          </cell>
          <cell r="E14">
            <v>117583</v>
          </cell>
          <cell r="F14">
            <v>69763</v>
          </cell>
          <cell r="G14">
            <v>71023.77</v>
          </cell>
          <cell r="H14">
            <v>89956</v>
          </cell>
          <cell r="I14">
            <v>69647</v>
          </cell>
          <cell r="J14">
            <v>69647</v>
          </cell>
          <cell r="K14">
            <v>69647</v>
          </cell>
          <cell r="L14">
            <v>69647</v>
          </cell>
          <cell r="M14">
            <v>69647</v>
          </cell>
          <cell r="N14">
            <v>69647</v>
          </cell>
        </row>
        <row r="22">
          <cell r="C22">
            <v>110403</v>
          </cell>
          <cell r="D22">
            <v>50000</v>
          </cell>
          <cell r="E22">
            <v>0</v>
          </cell>
          <cell r="F22">
            <v>111430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C24">
            <v>1132806</v>
          </cell>
          <cell r="D24">
            <v>0</v>
          </cell>
          <cell r="E24">
            <v>0</v>
          </cell>
          <cell r="F24">
            <v>500629</v>
          </cell>
          <cell r="G24">
            <v>0</v>
          </cell>
          <cell r="H24">
            <v>0</v>
          </cell>
          <cell r="I24">
            <v>0</v>
          </cell>
          <cell r="J24">
            <v>602000</v>
          </cell>
          <cell r="K24">
            <v>2000</v>
          </cell>
          <cell r="L24">
            <v>322000</v>
          </cell>
          <cell r="M24">
            <v>2000</v>
          </cell>
          <cell r="N24">
            <v>2000</v>
          </cell>
        </row>
        <row r="29">
          <cell r="C29">
            <v>159681</v>
          </cell>
          <cell r="D29">
            <v>519815.82</v>
          </cell>
          <cell r="E29">
            <v>736014.11</v>
          </cell>
          <cell r="F29">
            <v>495036.24</v>
          </cell>
          <cell r="G29">
            <v>898385.28999999992</v>
          </cell>
          <cell r="H29">
            <v>858034.79999999993</v>
          </cell>
          <cell r="I29">
            <v>640443.98</v>
          </cell>
          <cell r="J29">
            <v>712000</v>
          </cell>
          <cell r="K29">
            <v>662000</v>
          </cell>
          <cell r="L29">
            <v>687000</v>
          </cell>
          <cell r="M29">
            <v>662000</v>
          </cell>
          <cell r="N29">
            <v>632000</v>
          </cell>
        </row>
        <row r="39">
          <cell r="C39">
            <v>82331</v>
          </cell>
          <cell r="D39">
            <v>579303</v>
          </cell>
          <cell r="E39">
            <v>227792</v>
          </cell>
          <cell r="F39">
            <v>296370</v>
          </cell>
          <cell r="G39">
            <v>172447</v>
          </cell>
          <cell r="H39">
            <v>152985</v>
          </cell>
          <cell r="I39">
            <v>146096</v>
          </cell>
          <cell r="J39">
            <v>175000</v>
          </cell>
          <cell r="K39">
            <v>295000</v>
          </cell>
          <cell r="L39">
            <v>225000</v>
          </cell>
          <cell r="M39">
            <v>225000</v>
          </cell>
          <cell r="N39">
            <v>175000</v>
          </cell>
        </row>
        <row r="52">
          <cell r="C52">
            <v>67097</v>
          </cell>
          <cell r="D52">
            <v>79069</v>
          </cell>
          <cell r="E52">
            <v>227242</v>
          </cell>
          <cell r="F52">
            <v>528382</v>
          </cell>
          <cell r="G52">
            <v>770554</v>
          </cell>
          <cell r="H52">
            <v>272793</v>
          </cell>
          <cell r="I52">
            <v>174762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</sheetData>
      <sheetData sheetId="5"/>
      <sheetData sheetId="6"/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ika Nair" id="{2D03CECC-9C52-48F4-9E7D-7D5FDF5D02FA}" userId="S::anika.nair@flipcarbon.in::9fff7f4b-5125-4b5a-aeac-92039cbbdd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0" dT="2024-11-27T14:09:05.42" personId="{2D03CECC-9C52-48F4-9E7D-7D5FDF5D02FA}" id="{A4CB0058-7CDB-4163-8114-D4B7547C6FC2}">
    <text>Previous Year Cost</text>
  </threadedComment>
  <threadedComment ref="D73" dT="2024-10-28T05:47:35.44" personId="{2D03CECC-9C52-48F4-9E7D-7D5FDF5D02FA}" id="{7DC0E148-E968-44AD-B03E-F659A59C7409}">
    <text>With SOR 1,44,02,088</text>
  </threadedComment>
  <threadedComment ref="E93" dT="2025-02-04T12:06:16.55" personId="{2D03CECC-9C52-48F4-9E7D-7D5FDF5D02FA}" id="{16893550-5859-45E3-9B95-F1D271988878}">
    <text>Since variable cost is more, the contribution is negative thus total cost is taken</text>
  </threadedComment>
  <threadedComment ref="F93" dT="2025-02-04T12:06:39.80" personId="{2D03CECC-9C52-48F4-9E7D-7D5FDF5D02FA}" id="{9916FCAD-CF12-4425-8E13-C2AA3F1CEDBF}">
    <text>Since variable cost is more, the contribution is negative thus total cost is taken</text>
  </threadedComment>
  <threadedComment ref="L93" dT="2025-02-04T12:06:57.22" personId="{2D03CECC-9C52-48F4-9E7D-7D5FDF5D02FA}" id="{90AAEB6F-16A0-46DA-9C30-92E4189CAA59}">
    <text>Since variable cost is more, the contribution is negative thus total cost is taken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4-10-29T06:31:21.52" personId="{2D03CECC-9C52-48F4-9E7D-7D5FDF5D02FA}" id="{FFDDB056-546A-4931-8687-CFD9013E759E}">
    <text>GP WIP Delta</text>
  </threadedComment>
  <threadedComment ref="M28" dT="2025-02-26T07:37:32.76" personId="{2D03CECC-9C52-48F4-9E7D-7D5FDF5D02FA}" id="{B563A954-70FD-4A74-BFF6-C9D60F2A80C1}">
    <text>Schedule</text>
  </threadedComment>
  <threadedComment ref="B46" dT="2024-09-19T10:24:19.28" personId="{2D03CECC-9C52-48F4-9E7D-7D5FDF5D02FA}" id="{B039B3B5-A5BB-4BCC-9A16-F409476DFB88}">
    <text>LC Margin money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24" dT="2024-08-29T09:30:22.96" personId="{2D03CECC-9C52-48F4-9E7D-7D5FDF5D02FA}" id="{48CE7790-815C-480D-B1EC-CA8AB60C3C6B}">
    <text>Provision for Dep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42" dT="2024-11-27T14:09:05.42" personId="{2D03CECC-9C52-48F4-9E7D-7D5FDF5D02FA}" id="{9B7B405E-36B1-4143-8392-C36DE9031196}">
    <text>Previous Year Cost</text>
  </threadedComment>
  <threadedComment ref="C75" dT="2024-10-28T05:47:35.44" personId="{2D03CECC-9C52-48F4-9E7D-7D5FDF5D02FA}" id="{04FBBC6A-6431-48F1-BBA8-00E0AD733E24}">
    <text>With SOR 1,44,02,088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0644-7D59-4A40-BA48-3495424BF145}">
  <dimension ref="A1:V93"/>
  <sheetViews>
    <sheetView showGridLines="0" tabSelected="1" topLeftCell="B1" zoomScale="90" zoomScaleNormal="90" workbookViewId="0">
      <pane xSplit="2" topLeftCell="D1" activePane="topRight" state="frozen"/>
      <selection pane="topRight"/>
    </sheetView>
  </sheetViews>
  <sheetFormatPr defaultRowHeight="14.4" x14ac:dyDescent="0.3"/>
  <cols>
    <col min="1" max="1" width="8.88671875" style="25"/>
    <col min="2" max="2" width="2.44140625" style="133" customWidth="1"/>
    <col min="3" max="3" width="42.109375" bestFit="1" customWidth="1"/>
    <col min="4" max="10" width="15.33203125" style="25" bestFit="1" customWidth="1"/>
    <col min="11" max="11" width="13.88671875" style="25" customWidth="1"/>
    <col min="12" max="13" width="15.33203125" style="25" bestFit="1" customWidth="1"/>
    <col min="14" max="15" width="15.33203125" style="130" bestFit="1" customWidth="1"/>
    <col min="16" max="16" width="13.5546875" style="25" bestFit="1" customWidth="1"/>
    <col min="17" max="16384" width="8.88671875" style="25"/>
  </cols>
  <sheetData>
    <row r="1" spans="1:19" x14ac:dyDescent="0.3">
      <c r="A1" s="25" t="s">
        <v>1395</v>
      </c>
    </row>
    <row r="2" spans="1:19" x14ac:dyDescent="0.3">
      <c r="B2" s="134"/>
      <c r="C2" s="187" t="s">
        <v>1</v>
      </c>
      <c r="D2" s="189" t="s">
        <v>195</v>
      </c>
      <c r="E2" s="190"/>
      <c r="F2" s="191"/>
      <c r="G2" s="189" t="s">
        <v>196</v>
      </c>
      <c r="H2" s="190"/>
      <c r="I2" s="191"/>
      <c r="J2" s="192" t="s">
        <v>1366</v>
      </c>
      <c r="K2" s="192"/>
      <c r="L2" s="192"/>
      <c r="M2" s="193" t="s">
        <v>198</v>
      </c>
      <c r="N2" s="193"/>
      <c r="O2" s="193"/>
      <c r="P2" s="24" t="s">
        <v>199</v>
      </c>
    </row>
    <row r="3" spans="1:19" x14ac:dyDescent="0.3">
      <c r="B3" s="134"/>
      <c r="C3" s="188"/>
      <c r="D3" s="22">
        <v>45383</v>
      </c>
      <c r="E3" s="22">
        <v>45413</v>
      </c>
      <c r="F3" s="22">
        <v>45444</v>
      </c>
      <c r="G3" s="22">
        <v>45474</v>
      </c>
      <c r="H3" s="22">
        <v>45505</v>
      </c>
      <c r="I3" s="22">
        <v>45536</v>
      </c>
      <c r="J3" s="22">
        <v>45566</v>
      </c>
      <c r="K3" s="22">
        <v>45597</v>
      </c>
      <c r="L3" s="22">
        <v>45627</v>
      </c>
      <c r="M3" s="22" t="s">
        <v>1367</v>
      </c>
      <c r="N3" s="122">
        <v>45689</v>
      </c>
      <c r="O3" s="123">
        <v>45717</v>
      </c>
      <c r="P3" s="23" t="s">
        <v>2</v>
      </c>
    </row>
    <row r="4" spans="1:19" x14ac:dyDescent="0.3">
      <c r="C4" s="110"/>
      <c r="D4" s="27"/>
      <c r="E4" s="27"/>
      <c r="F4" s="27"/>
      <c r="G4" s="27"/>
      <c r="H4" s="27"/>
      <c r="I4" s="27"/>
      <c r="J4" s="27"/>
      <c r="K4" s="27"/>
      <c r="L4" s="27"/>
      <c r="M4" s="27"/>
      <c r="N4" s="124"/>
      <c r="O4" s="124"/>
      <c r="P4" s="10"/>
    </row>
    <row r="5" spans="1:19" x14ac:dyDescent="0.3">
      <c r="C5" s="111" t="s">
        <v>147</v>
      </c>
      <c r="D5" s="27">
        <f>'P&amp;L Schedule'!C16</f>
        <v>30609779.149999991</v>
      </c>
      <c r="E5" s="27">
        <f>'P&amp;L Schedule'!D16</f>
        <v>17635966.999999993</v>
      </c>
      <c r="F5" s="27">
        <f>'P&amp;L Schedule'!E16</f>
        <v>22372656.329999991</v>
      </c>
      <c r="G5" s="27">
        <f>'P&amp;L Schedule'!F16</f>
        <v>33087900.510000002</v>
      </c>
      <c r="H5" s="27">
        <f>'P&amp;L Schedule'!G16</f>
        <v>52338310</v>
      </c>
      <c r="I5" s="27">
        <f>'P&amp;L Schedule'!H16</f>
        <v>47379366.93</v>
      </c>
      <c r="J5" s="27">
        <v>44736834.050000004</v>
      </c>
      <c r="K5" s="27">
        <f>'P&amp;L Schedule'!J16</f>
        <v>47266212.700000003</v>
      </c>
      <c r="L5" s="27">
        <f>'P&amp;L Schedule'!K16</f>
        <v>41914563.18</v>
      </c>
      <c r="M5" s="27">
        <f>'P&amp;L Schedule'!L16</f>
        <v>27668298.870000001</v>
      </c>
      <c r="N5" s="124">
        <f>'P&amp;L Schedule'!M16</f>
        <v>51513221.528750002</v>
      </c>
      <c r="O5" s="124">
        <f>'P&amp;L Schedule'!N16</f>
        <v>44544856.311887503</v>
      </c>
      <c r="P5" s="38">
        <f>SUM(D5:O5)</f>
        <v>461067966.56063753</v>
      </c>
    </row>
    <row r="6" spans="1:19" x14ac:dyDescent="0.3">
      <c r="C6" s="112"/>
      <c r="D6" s="27"/>
      <c r="E6" s="27"/>
      <c r="F6" s="27"/>
      <c r="G6" s="27"/>
      <c r="H6" s="27"/>
      <c r="I6" s="27"/>
      <c r="J6" s="27"/>
      <c r="K6" s="27"/>
      <c r="L6" s="27"/>
      <c r="M6" s="27"/>
      <c r="N6" s="124"/>
      <c r="O6" s="124"/>
      <c r="P6" s="10"/>
    </row>
    <row r="7" spans="1:19" x14ac:dyDescent="0.3">
      <c r="C7" s="111" t="s">
        <v>148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124"/>
      <c r="O7" s="124"/>
      <c r="P7" s="10"/>
    </row>
    <row r="8" spans="1:19" x14ac:dyDescent="0.3">
      <c r="C8" s="112" t="s">
        <v>149</v>
      </c>
      <c r="D8" s="27">
        <f>'P&amp;L Schedule'!C31+'P&amp;L Schedule'!C22-'P&amp;L Schedule'!C30</f>
        <v>14754502.710000008</v>
      </c>
      <c r="E8" s="27">
        <f>'P&amp;L Schedule'!D31+'P&amp;L Schedule'!D22-'P&amp;L Schedule'!D30</f>
        <v>9067178.3199999928</v>
      </c>
      <c r="F8" s="27">
        <f>'P&amp;L Schedule'!E31+'P&amp;L Schedule'!E22-'P&amp;L Schedule'!E30</f>
        <v>13750281.230000019</v>
      </c>
      <c r="G8" s="27">
        <f>'P&amp;L Schedule'!F31+'P&amp;L Schedule'!F22-'P&amp;L Schedule'!F30</f>
        <v>11778806.979999989</v>
      </c>
      <c r="H8" s="27">
        <f>'P&amp;L Schedule'!G31+'P&amp;L Schedule'!G22-'P&amp;L Schedule'!G30</f>
        <v>25470948.520000011</v>
      </c>
      <c r="I8" s="27">
        <f>'P&amp;L Schedule'!H31+'P&amp;L Schedule'!H22-'P&amp;L Schedule'!H30</f>
        <v>22684129.49999994</v>
      </c>
      <c r="J8" s="27">
        <f>'P&amp;L Schedule'!I31+'P&amp;L Schedule'!I22-'P&amp;L Schedule'!I30</f>
        <v>28111890.880000025</v>
      </c>
      <c r="K8" s="27">
        <f>'P&amp;L Schedule'!J31+'P&amp;L Schedule'!J22-'P&amp;L Schedule'!J30</f>
        <v>25974250.650000006</v>
      </c>
      <c r="L8" s="27">
        <f>'P&amp;L Schedule'!K31+'P&amp;L Schedule'!K22-'P&amp;L Schedule'!K30-5137</f>
        <v>28979725.840000033</v>
      </c>
      <c r="M8" s="27">
        <f>'P&amp;L Schedule'!L31+'P&amp;L Schedule'!L22-'P&amp;L Schedule'!L30</f>
        <v>5705057.969999969</v>
      </c>
      <c r="N8" s="124">
        <f>'P&amp;L Schedule'!M31+'P&amp;L Schedule'!M22-'P&amp;L Schedule'!M30</f>
        <v>16869226.911500007</v>
      </c>
      <c r="O8" s="124">
        <f>'P&amp;L Schedule'!N31+'P&amp;L Schedule'!N22-'P&amp;L Schedule'!N30</f>
        <v>24817942.524755001</v>
      </c>
      <c r="P8" s="38">
        <f>SUM(D8:O8)</f>
        <v>227963942.036255</v>
      </c>
    </row>
    <row r="9" spans="1:19" x14ac:dyDescent="0.3">
      <c r="C9" s="112"/>
      <c r="D9" s="27"/>
      <c r="E9" s="27"/>
      <c r="F9" s="27"/>
      <c r="G9" s="27"/>
      <c r="H9" s="27"/>
      <c r="I9" s="27"/>
      <c r="J9" s="27"/>
      <c r="K9" s="27"/>
      <c r="L9" s="27"/>
      <c r="M9" s="27"/>
      <c r="N9" s="124"/>
      <c r="O9" s="124"/>
      <c r="P9" s="10"/>
    </row>
    <row r="10" spans="1:19" s="7" customFormat="1" x14ac:dyDescent="0.3">
      <c r="B10" s="135"/>
      <c r="C10" s="111" t="s">
        <v>150</v>
      </c>
      <c r="D10" s="37">
        <f t="shared" ref="D10:O10" si="0">D5-D8</f>
        <v>15855276.439999983</v>
      </c>
      <c r="E10" s="37">
        <f t="shared" si="0"/>
        <v>8568788.6799999997</v>
      </c>
      <c r="F10" s="37">
        <f t="shared" si="0"/>
        <v>8622375.0999999717</v>
      </c>
      <c r="G10" s="37">
        <f t="shared" si="0"/>
        <v>21309093.530000012</v>
      </c>
      <c r="H10" s="37">
        <f t="shared" si="0"/>
        <v>26867361.479999989</v>
      </c>
      <c r="I10" s="37">
        <f t="shared" si="0"/>
        <v>24695237.430000059</v>
      </c>
      <c r="J10" s="37">
        <f t="shared" si="0"/>
        <v>16624943.169999979</v>
      </c>
      <c r="K10" s="37">
        <f t="shared" si="0"/>
        <v>21291962.049999997</v>
      </c>
      <c r="L10" s="37">
        <f t="shared" si="0"/>
        <v>12934837.339999966</v>
      </c>
      <c r="M10" s="37">
        <f t="shared" si="0"/>
        <v>21963240.900000032</v>
      </c>
      <c r="N10" s="125">
        <f t="shared" si="0"/>
        <v>34643994.617249995</v>
      </c>
      <c r="O10" s="125">
        <f t="shared" si="0"/>
        <v>19726913.787132502</v>
      </c>
      <c r="P10" s="38">
        <f>SUM(D10:O10)</f>
        <v>233104024.5243825</v>
      </c>
      <c r="Q10" s="39"/>
      <c r="R10" s="39"/>
      <c r="S10" s="36"/>
    </row>
    <row r="11" spans="1:19" s="11" customFormat="1" x14ac:dyDescent="0.3">
      <c r="B11" s="134"/>
      <c r="C11" s="21" t="s">
        <v>151</v>
      </c>
      <c r="D11" s="40">
        <f t="shared" ref="D11:P11" si="1">D10/D5</f>
        <v>0.51798075256612841</v>
      </c>
      <c r="E11" s="40">
        <f t="shared" si="1"/>
        <v>0.48587007902657131</v>
      </c>
      <c r="F11" s="40">
        <f t="shared" si="1"/>
        <v>0.38539791488407382</v>
      </c>
      <c r="G11" s="40">
        <f t="shared" si="1"/>
        <v>0.64401467610674978</v>
      </c>
      <c r="H11" s="40">
        <f t="shared" si="1"/>
        <v>0.51334025649662718</v>
      </c>
      <c r="I11" s="40">
        <f t="shared" si="1"/>
        <v>0.52122345717463259</v>
      </c>
      <c r="J11" s="40">
        <f t="shared" si="1"/>
        <v>0.3716164436539956</v>
      </c>
      <c r="K11" s="40">
        <f t="shared" si="1"/>
        <v>0.45046896786803475</v>
      </c>
      <c r="L11" s="40">
        <f t="shared" si="1"/>
        <v>0.30860007497756692</v>
      </c>
      <c r="M11" s="40">
        <f t="shared" si="1"/>
        <v>0.79380524994307433</v>
      </c>
      <c r="N11" s="126">
        <f t="shared" si="1"/>
        <v>0.6725262678032059</v>
      </c>
      <c r="O11" s="126">
        <f t="shared" si="1"/>
        <v>0.44285503244216462</v>
      </c>
      <c r="P11" s="41">
        <f t="shared" si="1"/>
        <v>0.50557410497032595</v>
      </c>
    </row>
    <row r="12" spans="1:19" x14ac:dyDescent="0.3">
      <c r="C12" s="111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124"/>
      <c r="O12" s="124"/>
      <c r="P12" s="10"/>
    </row>
    <row r="13" spans="1:19" s="36" customFormat="1" x14ac:dyDescent="0.3">
      <c r="B13" s="136"/>
      <c r="C13" s="111" t="s">
        <v>152</v>
      </c>
      <c r="D13" s="107">
        <f>SUM(D14:D18)</f>
        <v>2168234</v>
      </c>
      <c r="E13" s="107">
        <f t="shared" ref="E13:O13" si="2">SUM(E14:E18)</f>
        <v>1057777.5</v>
      </c>
      <c r="F13" s="107">
        <f t="shared" si="2"/>
        <v>2608363.9200000004</v>
      </c>
      <c r="G13" s="107">
        <f t="shared" si="2"/>
        <v>1610854</v>
      </c>
      <c r="H13" s="107">
        <f t="shared" si="2"/>
        <v>1690182.97</v>
      </c>
      <c r="I13" s="107">
        <f t="shared" si="2"/>
        <v>1055583.5</v>
      </c>
      <c r="J13" s="107">
        <f t="shared" si="2"/>
        <v>1591367.15</v>
      </c>
      <c r="K13" s="107">
        <f t="shared" si="2"/>
        <v>1250660</v>
      </c>
      <c r="L13" s="107">
        <f t="shared" si="2"/>
        <v>1665894</v>
      </c>
      <c r="M13" s="107">
        <f t="shared" si="2"/>
        <v>1604080.08</v>
      </c>
      <c r="N13" s="127">
        <f t="shared" si="2"/>
        <v>1342013.2215287499</v>
      </c>
      <c r="O13" s="127">
        <f t="shared" si="2"/>
        <v>1335044.8563118875</v>
      </c>
      <c r="P13" s="38">
        <f>SUM(D13:O13)</f>
        <v>18980055.197840638</v>
      </c>
    </row>
    <row r="14" spans="1:19" x14ac:dyDescent="0.3">
      <c r="C14" s="113" t="s">
        <v>17</v>
      </c>
      <c r="D14" s="27">
        <f>'P&amp;L Schedule'!C50</f>
        <v>1326029</v>
      </c>
      <c r="E14" s="27">
        <f>'P&amp;L Schedule'!D50</f>
        <v>549941.5</v>
      </c>
      <c r="F14" s="27">
        <f>'P&amp;L Schedule'!E50</f>
        <v>1921896.2</v>
      </c>
      <c r="G14" s="27">
        <f>'P&amp;L Schedule'!F50</f>
        <v>864820</v>
      </c>
      <c r="H14" s="27">
        <f>'P&amp;L Schedule'!G50</f>
        <v>896654</v>
      </c>
      <c r="I14" s="27">
        <f>'P&amp;L Schedule'!H50</f>
        <v>474124</v>
      </c>
      <c r="J14" s="27">
        <f>'P&amp;L Schedule'!I50</f>
        <v>1074309.3999999999</v>
      </c>
      <c r="K14" s="27">
        <f>'P&amp;L Schedule'!J50</f>
        <v>643708</v>
      </c>
      <c r="L14" s="27">
        <f>'P&amp;L Schedule'!K50</f>
        <v>922038</v>
      </c>
      <c r="M14" s="27">
        <f>'P&amp;L Schedule'!L50</f>
        <v>946957.5</v>
      </c>
      <c r="N14" s="124">
        <f>'P&amp;L Schedule'!M50</f>
        <v>750000</v>
      </c>
      <c r="O14" s="124">
        <f>'P&amp;L Schedule'!N50</f>
        <v>750000</v>
      </c>
      <c r="P14" s="10"/>
    </row>
    <row r="15" spans="1:19" x14ac:dyDescent="0.3">
      <c r="C15" s="113" t="s">
        <v>153</v>
      </c>
      <c r="D15" s="27">
        <f>'P&amp;L Schedule'!C60</f>
        <v>747003</v>
      </c>
      <c r="E15" s="27">
        <f>'P&amp;L Schedule'!D60</f>
        <v>376461</v>
      </c>
      <c r="F15" s="27">
        <f>'P&amp;L Schedule'!E60</f>
        <v>401532</v>
      </c>
      <c r="G15" s="27">
        <f>'P&amp;L Schedule'!F60</f>
        <v>495376</v>
      </c>
      <c r="H15" s="27">
        <f>'P&amp;L Schedule'!G60</f>
        <v>453886</v>
      </c>
      <c r="I15" s="27">
        <f>'P&amp;L Schedule'!H60</f>
        <v>389992</v>
      </c>
      <c r="J15" s="27">
        <f>'P&amp;L Schedule'!I60</f>
        <v>425073</v>
      </c>
      <c r="K15" s="27">
        <f>'P&amp;L Schedule'!J60</f>
        <v>369774</v>
      </c>
      <c r="L15" s="27">
        <f>'P&amp;L Schedule'!K60</f>
        <v>486281</v>
      </c>
      <c r="M15" s="27">
        <f>'P&amp;L Schedule'!L60</f>
        <v>457305</v>
      </c>
      <c r="N15" s="124">
        <f>'P&amp;L Schedule'!M60</f>
        <v>480000</v>
      </c>
      <c r="O15" s="124">
        <f>'P&amp;L Schedule'!N60</f>
        <v>480000</v>
      </c>
      <c r="P15" s="10"/>
    </row>
    <row r="16" spans="1:19" x14ac:dyDescent="0.3">
      <c r="C16" s="113" t="s">
        <v>154</v>
      </c>
      <c r="D16" s="27">
        <f>'P&amp;L Schedule'!C68</f>
        <v>24972</v>
      </c>
      <c r="E16" s="27">
        <f>'P&amp;L Schedule'!D68</f>
        <v>42736</v>
      </c>
      <c r="F16" s="27">
        <f>'P&amp;L Schedule'!E68</f>
        <v>55992.72</v>
      </c>
      <c r="G16" s="27">
        <f>'P&amp;L Schedule'!F68</f>
        <v>36261</v>
      </c>
      <c r="H16" s="27">
        <f>'P&amp;L Schedule'!G68</f>
        <v>90499.97</v>
      </c>
      <c r="I16" s="27">
        <f>'P&amp;L Schedule'!H68</f>
        <v>43589.5</v>
      </c>
      <c r="J16" s="27">
        <f>'P&amp;L Schedule'!I68</f>
        <v>29976</v>
      </c>
      <c r="K16" s="27">
        <f>'P&amp;L Schedule'!J68</f>
        <v>40645</v>
      </c>
      <c r="L16" s="27">
        <f>'P&amp;L Schedule'!K68</f>
        <v>75836</v>
      </c>
      <c r="M16" s="27">
        <f>'P&amp;L Schedule'!L68</f>
        <v>68103.58</v>
      </c>
      <c r="N16" s="124">
        <f>'P&amp;L Schedule'!M68</f>
        <v>45000</v>
      </c>
      <c r="O16" s="124">
        <f>'P&amp;L Schedule'!N68</f>
        <v>45000</v>
      </c>
      <c r="P16" s="10"/>
    </row>
    <row r="17" spans="2:19" x14ac:dyDescent="0.3">
      <c r="C17" s="113" t="s">
        <v>155</v>
      </c>
      <c r="D17" s="27">
        <f>'P&amp;L Schedule'!C77</f>
        <v>66785</v>
      </c>
      <c r="E17" s="27">
        <f>'P&amp;L Schedule'!D77</f>
        <v>88639</v>
      </c>
      <c r="F17" s="27">
        <f>'P&amp;L Schedule'!E77</f>
        <v>228898</v>
      </c>
      <c r="G17" s="27">
        <f>'P&amp;L Schedule'!F77</f>
        <v>169303</v>
      </c>
      <c r="H17" s="27">
        <f>'P&amp;L Schedule'!G77</f>
        <v>233143</v>
      </c>
      <c r="I17" s="27">
        <f>'P&amp;L Schedule'!H77</f>
        <v>131717</v>
      </c>
      <c r="J17" s="27">
        <f>'P&amp;L Schedule'!I77</f>
        <v>54008.75</v>
      </c>
      <c r="K17" s="27">
        <f>'P&amp;L Schedule'!J77</f>
        <v>187263</v>
      </c>
      <c r="L17" s="27">
        <f>'P&amp;L Schedule'!K77</f>
        <v>181739</v>
      </c>
      <c r="M17" s="27">
        <f>'P&amp;L Schedule'!L77</f>
        <v>123580</v>
      </c>
      <c r="N17" s="124">
        <f>'P&amp;L Schedule'!M77</f>
        <v>52013.22152875</v>
      </c>
      <c r="O17" s="124">
        <f>'P&amp;L Schedule'!N77</f>
        <v>45044.856311887503</v>
      </c>
      <c r="P17" s="10"/>
    </row>
    <row r="18" spans="2:19" x14ac:dyDescent="0.3">
      <c r="C18" s="113" t="s">
        <v>132</v>
      </c>
      <c r="D18" s="27">
        <f>'P&amp;L Schedule'!C83</f>
        <v>3445</v>
      </c>
      <c r="E18" s="27">
        <f>'P&amp;L Schedule'!D83</f>
        <v>0</v>
      </c>
      <c r="F18" s="27">
        <f>'P&amp;L Schedule'!E83</f>
        <v>45</v>
      </c>
      <c r="G18" s="27">
        <f>'P&amp;L Schedule'!F83</f>
        <v>45094</v>
      </c>
      <c r="H18" s="27">
        <f>'P&amp;L Schedule'!G83</f>
        <v>16000</v>
      </c>
      <c r="I18" s="27">
        <f>'P&amp;L Schedule'!H83</f>
        <v>16161</v>
      </c>
      <c r="J18" s="27">
        <f>'P&amp;L Schedule'!I83</f>
        <v>8000</v>
      </c>
      <c r="K18" s="27">
        <f>'P&amp;L Schedule'!J83</f>
        <v>9270</v>
      </c>
      <c r="L18" s="27">
        <f>'P&amp;L Schedule'!K83</f>
        <v>0</v>
      </c>
      <c r="M18" s="27">
        <f>'P&amp;L Schedule'!L83</f>
        <v>8134</v>
      </c>
      <c r="N18" s="124">
        <f>'P&amp;L Schedule'!M83</f>
        <v>15000</v>
      </c>
      <c r="O18" s="124">
        <f>'P&amp;L Schedule'!N83</f>
        <v>15000</v>
      </c>
      <c r="P18" s="10"/>
    </row>
    <row r="19" spans="2:19" x14ac:dyDescent="0.3">
      <c r="C19" s="114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124"/>
      <c r="O19" s="124"/>
      <c r="P19" s="10"/>
    </row>
    <row r="20" spans="2:19" customFormat="1" x14ac:dyDescent="0.3">
      <c r="B20" s="134"/>
      <c r="C20" s="111" t="s">
        <v>156</v>
      </c>
      <c r="D20" s="37">
        <f t="shared" ref="D20:O20" si="3">D10-SUM(D14:D18)</f>
        <v>13687042.439999983</v>
      </c>
      <c r="E20" s="37">
        <f t="shared" si="3"/>
        <v>7511011.1799999997</v>
      </c>
      <c r="F20" s="37">
        <f t="shared" si="3"/>
        <v>6014011.1799999718</v>
      </c>
      <c r="G20" s="37">
        <f t="shared" si="3"/>
        <v>19698239.530000012</v>
      </c>
      <c r="H20" s="37">
        <f t="shared" si="3"/>
        <v>25177178.50999999</v>
      </c>
      <c r="I20" s="37">
        <f>I10-SUM(I14:I18)</f>
        <v>23639653.930000059</v>
      </c>
      <c r="J20" s="37">
        <f t="shared" si="3"/>
        <v>15033576.019999979</v>
      </c>
      <c r="K20" s="37">
        <f t="shared" si="3"/>
        <v>20041302.049999997</v>
      </c>
      <c r="L20" s="37">
        <f t="shared" si="3"/>
        <v>11268943.339999966</v>
      </c>
      <c r="M20" s="37">
        <f t="shared" si="3"/>
        <v>20359160.82000003</v>
      </c>
      <c r="N20" s="125">
        <f t="shared" si="3"/>
        <v>33301981.395721246</v>
      </c>
      <c r="O20" s="125">
        <f t="shared" si="3"/>
        <v>18391868.930820614</v>
      </c>
      <c r="P20" s="38">
        <f>SUM(D20:O20)</f>
        <v>214123969.32654184</v>
      </c>
      <c r="Q20" s="25"/>
      <c r="R20" s="11"/>
      <c r="S20" s="25"/>
    </row>
    <row r="21" spans="2:19" s="11" customFormat="1" x14ac:dyDescent="0.3">
      <c r="B21" s="134"/>
      <c r="C21" s="21" t="s">
        <v>157</v>
      </c>
      <c r="D21" s="40">
        <f t="shared" ref="D21:P21" si="4">D20/D5</f>
        <v>0.44714606965728426</v>
      </c>
      <c r="E21" s="40">
        <f t="shared" si="4"/>
        <v>0.42589165538810564</v>
      </c>
      <c r="F21" s="40">
        <f t="shared" si="4"/>
        <v>0.26881077916240331</v>
      </c>
      <c r="G21" s="40">
        <f t="shared" si="4"/>
        <v>0.59533059596956617</v>
      </c>
      <c r="H21" s="40">
        <f t="shared" si="4"/>
        <v>0.48104683758417094</v>
      </c>
      <c r="I21" s="40">
        <f t="shared" si="4"/>
        <v>0.49894406493286719</v>
      </c>
      <c r="J21" s="40">
        <f t="shared" si="4"/>
        <v>0.33604470095487182</v>
      </c>
      <c r="K21" s="40">
        <f t="shared" si="4"/>
        <v>0.42400905224208912</v>
      </c>
      <c r="L21" s="40">
        <f t="shared" si="4"/>
        <v>0.26885508245919326</v>
      </c>
      <c r="M21" s="40">
        <f t="shared" si="4"/>
        <v>0.73582987214566076</v>
      </c>
      <c r="N21" s="126">
        <f t="shared" si="4"/>
        <v>0.64647444689777567</v>
      </c>
      <c r="O21" s="126">
        <f t="shared" si="4"/>
        <v>0.41288423520882367</v>
      </c>
      <c r="P21" s="41">
        <f t="shared" si="4"/>
        <v>0.46440868777723088</v>
      </c>
      <c r="Q21" s="42"/>
    </row>
    <row r="22" spans="2:19" x14ac:dyDescent="0.3">
      <c r="C22" s="111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124"/>
      <c r="O22" s="124"/>
      <c r="P22" s="10"/>
    </row>
    <row r="23" spans="2:19" x14ac:dyDescent="0.3">
      <c r="C23" s="20" t="s">
        <v>158</v>
      </c>
      <c r="D23" s="27">
        <v>7701096</v>
      </c>
      <c r="E23" s="27">
        <f>'P&amp;L Schedule'!D111</f>
        <v>8238814</v>
      </c>
      <c r="F23" s="27">
        <f>'P&amp;L Schedule'!E111</f>
        <v>8354607</v>
      </c>
      <c r="G23" s="27">
        <f>'P&amp;L Schedule'!F111</f>
        <v>8390694</v>
      </c>
      <c r="H23" s="27">
        <f>'P&amp;L Schedule'!G111</f>
        <v>8809753</v>
      </c>
      <c r="I23" s="27">
        <f>'P&amp;L Schedule'!H111</f>
        <v>8481285.25</v>
      </c>
      <c r="J23" s="27">
        <f>'P&amp;L Schedule'!I111</f>
        <v>7812555</v>
      </c>
      <c r="K23" s="27">
        <f>'P&amp;L Schedule'!J111</f>
        <v>7652984</v>
      </c>
      <c r="L23" s="27">
        <f>'P&amp;L Schedule'!K111</f>
        <v>12328825</v>
      </c>
      <c r="M23" s="27">
        <f>'P&amp;L Schedule'!L111</f>
        <v>9147123.5</v>
      </c>
      <c r="N23" s="124">
        <f>'P&amp;L Schedule'!M111</f>
        <v>7404199</v>
      </c>
      <c r="O23" s="124">
        <f>'P&amp;L Schedule'!N111</f>
        <v>7467009</v>
      </c>
      <c r="P23" s="10"/>
    </row>
    <row r="24" spans="2:19" x14ac:dyDescent="0.3">
      <c r="C24" s="111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124"/>
      <c r="O24" s="124"/>
      <c r="P24" s="10"/>
    </row>
    <row r="25" spans="2:19" customFormat="1" x14ac:dyDescent="0.3">
      <c r="B25" s="134"/>
      <c r="C25" s="111" t="s">
        <v>159</v>
      </c>
      <c r="D25" s="37">
        <f>D20-D23</f>
        <v>5985946.4399999827</v>
      </c>
      <c r="E25" s="37">
        <f>E20-E23</f>
        <v>-727802.8200000003</v>
      </c>
      <c r="F25" s="37">
        <f>F20-F23</f>
        <v>-2340595.8200000282</v>
      </c>
      <c r="G25" s="37">
        <f>G20-G23</f>
        <v>11307545.530000012</v>
      </c>
      <c r="H25" s="37">
        <f t="shared" ref="H25:O25" si="5">H20-H23</f>
        <v>16367425.50999999</v>
      </c>
      <c r="I25" s="37">
        <f t="shared" si="5"/>
        <v>15158368.680000059</v>
      </c>
      <c r="J25" s="37">
        <f t="shared" si="5"/>
        <v>7221021.0199999791</v>
      </c>
      <c r="K25" s="37">
        <f t="shared" si="5"/>
        <v>12388318.049999997</v>
      </c>
      <c r="L25" s="37">
        <f t="shared" si="5"/>
        <v>-1059881.6600000337</v>
      </c>
      <c r="M25" s="37">
        <f t="shared" si="5"/>
        <v>11212037.32000003</v>
      </c>
      <c r="N25" s="125">
        <f t="shared" si="5"/>
        <v>25897782.395721246</v>
      </c>
      <c r="O25" s="125">
        <f t="shared" si="5"/>
        <v>10924859.930820614</v>
      </c>
      <c r="P25" s="38">
        <f>SUM(D25:O25)</f>
        <v>112335024.57654186</v>
      </c>
      <c r="Q25" s="25"/>
      <c r="R25" s="11"/>
      <c r="S25" s="25"/>
    </row>
    <row r="26" spans="2:19" s="11" customFormat="1" x14ac:dyDescent="0.3">
      <c r="B26" s="134"/>
      <c r="C26" s="21" t="s">
        <v>160</v>
      </c>
      <c r="D26" s="40">
        <f t="shared" ref="D26:P26" si="6">D25/D5</f>
        <v>0.19555666869291949</v>
      </c>
      <c r="E26" s="40">
        <f t="shared" si="6"/>
        <v>-4.1268098312953333E-2</v>
      </c>
      <c r="F26" s="40">
        <f t="shared" si="6"/>
        <v>-0.10461859269082284</v>
      </c>
      <c r="G26" s="40">
        <f t="shared" si="6"/>
        <v>0.34174261151995988</v>
      </c>
      <c r="H26" s="40">
        <f t="shared" si="6"/>
        <v>0.31272361507278301</v>
      </c>
      <c r="I26" s="40">
        <f t="shared" si="6"/>
        <v>0.31993607475582325</v>
      </c>
      <c r="J26" s="40">
        <f t="shared" si="6"/>
        <v>0.16141108715760763</v>
      </c>
      <c r="K26" s="40">
        <f t="shared" si="6"/>
        <v>0.26209669322627993</v>
      </c>
      <c r="L26" s="40">
        <f t="shared" si="6"/>
        <v>-2.5286716109826191E-2</v>
      </c>
      <c r="M26" s="40">
        <f t="shared" si="6"/>
        <v>0.4052304542711494</v>
      </c>
      <c r="N26" s="126">
        <f t="shared" si="6"/>
        <v>0.50274049316188574</v>
      </c>
      <c r="O26" s="126">
        <f t="shared" si="6"/>
        <v>0.245255251343243</v>
      </c>
      <c r="P26" s="41">
        <f t="shared" si="6"/>
        <v>0.24364092221481207</v>
      </c>
    </row>
    <row r="27" spans="2:19" x14ac:dyDescent="0.3">
      <c r="C27" s="111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124"/>
      <c r="O27" s="124"/>
      <c r="P27" s="10"/>
    </row>
    <row r="28" spans="2:19" x14ac:dyDescent="0.3">
      <c r="C28" s="20" t="s">
        <v>161</v>
      </c>
      <c r="D28" s="27">
        <f>'P&amp;L Schedule'!C94</f>
        <v>902992</v>
      </c>
      <c r="E28" s="27">
        <f>'P&amp;L Schedule'!D94</f>
        <v>902992</v>
      </c>
      <c r="F28" s="27">
        <f>'P&amp;L Schedule'!E94</f>
        <v>902992</v>
      </c>
      <c r="G28" s="27">
        <f>'P&amp;L Schedule'!F94</f>
        <v>902992</v>
      </c>
      <c r="H28" s="27">
        <f>'P&amp;L Schedule'!G94</f>
        <v>1508044</v>
      </c>
      <c r="I28" s="27">
        <f>'P&amp;L Schedule'!H94</f>
        <v>944252</v>
      </c>
      <c r="J28" s="27">
        <f>'P&amp;L Schedule'!I94</f>
        <v>944252</v>
      </c>
      <c r="K28" s="27">
        <f>'P&amp;L Schedule'!J94</f>
        <v>944652</v>
      </c>
      <c r="L28" s="27">
        <f>'P&amp;L Schedule'!K94</f>
        <v>563792</v>
      </c>
      <c r="M28" s="27">
        <f>'P&amp;L Schedule'!L94</f>
        <v>759021</v>
      </c>
      <c r="N28" s="124">
        <f>'P&amp;L Schedule'!M94</f>
        <v>935000</v>
      </c>
      <c r="O28" s="124">
        <f>'P&amp;L Schedule'!N94</f>
        <v>935000</v>
      </c>
      <c r="P28" s="10"/>
    </row>
    <row r="29" spans="2:19" x14ac:dyDescent="0.3">
      <c r="C29" s="11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124"/>
      <c r="O29" s="124"/>
      <c r="P29" s="10"/>
    </row>
    <row r="30" spans="2:19" customFormat="1" x14ac:dyDescent="0.3">
      <c r="B30" s="134"/>
      <c r="C30" s="111" t="s">
        <v>162</v>
      </c>
      <c r="D30" s="37">
        <f>D25-D28</f>
        <v>5082954.4399999827</v>
      </c>
      <c r="E30" s="37">
        <f>E25-E28</f>
        <v>-1630794.8200000003</v>
      </c>
      <c r="F30" s="37">
        <f>F25-F28</f>
        <v>-3243587.8200000282</v>
      </c>
      <c r="G30" s="37">
        <f>G25-G28</f>
        <v>10404553.530000012</v>
      </c>
      <c r="H30" s="37">
        <f t="shared" ref="H30:O30" si="7">H25-H28</f>
        <v>14859381.50999999</v>
      </c>
      <c r="I30" s="37">
        <f t="shared" si="7"/>
        <v>14214116.680000059</v>
      </c>
      <c r="J30" s="37">
        <f t="shared" si="7"/>
        <v>6276769.0199999791</v>
      </c>
      <c r="K30" s="37">
        <f t="shared" si="7"/>
        <v>11443666.049999997</v>
      </c>
      <c r="L30" s="37">
        <f t="shared" si="7"/>
        <v>-1623673.6600000337</v>
      </c>
      <c r="M30" s="37">
        <f t="shared" si="7"/>
        <v>10453016.32000003</v>
      </c>
      <c r="N30" s="125">
        <f t="shared" si="7"/>
        <v>24962782.395721246</v>
      </c>
      <c r="O30" s="125">
        <f t="shared" si="7"/>
        <v>9989859.9308206141</v>
      </c>
      <c r="P30" s="38">
        <f>SUM(D30:O30)</f>
        <v>101189043.57654186</v>
      </c>
      <c r="Q30" s="25"/>
      <c r="R30" s="43"/>
      <c r="S30" s="25"/>
    </row>
    <row r="31" spans="2:19" s="11" customFormat="1" x14ac:dyDescent="0.3">
      <c r="B31" s="134"/>
      <c r="C31" s="21" t="s">
        <v>163</v>
      </c>
      <c r="D31" s="40">
        <f t="shared" ref="D31:P31" si="8">D30/D5</f>
        <v>0.16605655385788642</v>
      </c>
      <c r="E31" s="40">
        <f t="shared" si="8"/>
        <v>-9.24698271435868E-2</v>
      </c>
      <c r="F31" s="40">
        <f t="shared" si="8"/>
        <v>-0.14498000470559366</v>
      </c>
      <c r="G31" s="40">
        <f t="shared" si="8"/>
        <v>0.31445191050594135</v>
      </c>
      <c r="H31" s="40">
        <f t="shared" si="8"/>
        <v>0.28391022770891894</v>
      </c>
      <c r="I31" s="40">
        <f t="shared" si="8"/>
        <v>0.30000647119241824</v>
      </c>
      <c r="J31" s="40">
        <f t="shared" si="8"/>
        <v>0.14030427394537495</v>
      </c>
      <c r="K31" s="40">
        <f t="shared" si="8"/>
        <v>0.24211091594398035</v>
      </c>
      <c r="L31" s="40">
        <f t="shared" si="8"/>
        <v>-3.8737697277847039E-2</v>
      </c>
      <c r="M31" s="40">
        <f t="shared" si="8"/>
        <v>0.37779757870600267</v>
      </c>
      <c r="N31" s="126">
        <f t="shared" si="8"/>
        <v>0.48458981315678901</v>
      </c>
      <c r="O31" s="126">
        <f t="shared" si="8"/>
        <v>0.22426517353373213</v>
      </c>
      <c r="P31" s="41">
        <f t="shared" si="8"/>
        <v>0.219466653325251</v>
      </c>
      <c r="Q31" s="42"/>
      <c r="R31" s="44"/>
    </row>
    <row r="32" spans="2:19" x14ac:dyDescent="0.3">
      <c r="C32" s="112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124"/>
      <c r="O32" s="124"/>
      <c r="P32" s="10"/>
    </row>
    <row r="33" spans="2:22" s="7" customFormat="1" x14ac:dyDescent="0.3">
      <c r="B33" s="135"/>
      <c r="C33" s="111" t="s">
        <v>164</v>
      </c>
      <c r="D33" s="37">
        <f>SUM(D34:D37)</f>
        <v>6016176</v>
      </c>
      <c r="E33" s="37">
        <f>SUM(E34:E37)</f>
        <v>5746868</v>
      </c>
      <c r="F33" s="37">
        <f>SUM(F34:F37)</f>
        <v>5656116</v>
      </c>
      <c r="G33" s="37">
        <f>SUM(G34:G37)</f>
        <v>5323713</v>
      </c>
      <c r="H33" s="37">
        <f>SUM(H34:H37)</f>
        <v>5437484</v>
      </c>
      <c r="I33" s="36">
        <f t="shared" ref="I33:O33" si="9">SUM(I34:I37)</f>
        <v>4942172</v>
      </c>
      <c r="J33" s="36">
        <f t="shared" si="9"/>
        <v>6392424</v>
      </c>
      <c r="K33" s="36">
        <f t="shared" si="9"/>
        <v>5477923</v>
      </c>
      <c r="L33" s="36">
        <f t="shared" si="9"/>
        <v>6006078</v>
      </c>
      <c r="M33" s="36">
        <f t="shared" si="9"/>
        <v>6777510.7999999998</v>
      </c>
      <c r="N33" s="128">
        <f t="shared" si="9"/>
        <v>5009510</v>
      </c>
      <c r="O33" s="128">
        <f t="shared" si="9"/>
        <v>5044510</v>
      </c>
      <c r="P33" s="38">
        <f>SUM(D33:O33)</f>
        <v>67830484.799999997</v>
      </c>
      <c r="Q33" s="36"/>
      <c r="R33" s="45"/>
      <c r="S33" s="36"/>
    </row>
    <row r="34" spans="2:22" x14ac:dyDescent="0.3">
      <c r="C34" s="113" t="s">
        <v>165</v>
      </c>
      <c r="D34" s="27">
        <f>'P&amp;L Schedule'!C120</f>
        <v>5597418</v>
      </c>
      <c r="E34" s="27">
        <f>'P&amp;L Schedule'!D120</f>
        <v>5427274</v>
      </c>
      <c r="F34" s="27">
        <f>'P&amp;L Schedule'!E120</f>
        <v>5323785</v>
      </c>
      <c r="G34" s="27">
        <f>'P&amp;L Schedule'!F120</f>
        <v>5201778</v>
      </c>
      <c r="H34" s="27">
        <f>'P&amp;L Schedule'!G120</f>
        <v>4846308</v>
      </c>
      <c r="I34" s="27">
        <f>'P&amp;L Schedule'!H120</f>
        <v>4842999</v>
      </c>
      <c r="J34" s="27">
        <f>'P&amp;L Schedule'!I120</f>
        <v>4650541</v>
      </c>
      <c r="K34" s="27">
        <f>'P&amp;L Schedule'!J120</f>
        <v>4733448</v>
      </c>
      <c r="L34" s="27">
        <f>'P&amp;L Schedule'!K120</f>
        <v>5168602</v>
      </c>
      <c r="M34" s="27">
        <f>'P&amp;L Schedule'!L120</f>
        <v>5073062</v>
      </c>
      <c r="N34" s="124">
        <f>'P&amp;L Schedule'!M120</f>
        <v>4495000</v>
      </c>
      <c r="O34" s="124">
        <f>'P&amp;L Schedule'!N120</f>
        <v>4495000</v>
      </c>
      <c r="P34" s="10"/>
    </row>
    <row r="35" spans="2:22" x14ac:dyDescent="0.3">
      <c r="C35" s="113" t="s">
        <v>166</v>
      </c>
      <c r="D35" s="27">
        <f>'P&amp;L Schedule'!C119</f>
        <v>158921</v>
      </c>
      <c r="E35" s="27">
        <f>'P&amp;L Schedule'!D119</f>
        <v>89827</v>
      </c>
      <c r="F35" s="27">
        <f>'P&amp;L Schedule'!E119</f>
        <v>129231</v>
      </c>
      <c r="G35" s="27">
        <f>'P&amp;L Schedule'!F119</f>
        <v>0</v>
      </c>
      <c r="H35" s="27">
        <f>'P&amp;L Schedule'!G119</f>
        <v>243357</v>
      </c>
      <c r="I35" s="27">
        <f>'P&amp;L Schedule'!H119</f>
        <v>36322</v>
      </c>
      <c r="J35" s="27">
        <f>'P&amp;L Schedule'!I119</f>
        <v>710155</v>
      </c>
      <c r="K35" s="27">
        <f>'P&amp;L Schedule'!J119</f>
        <v>266340</v>
      </c>
      <c r="L35" s="27">
        <f>'P&amp;L Schedule'!K119</f>
        <v>228390</v>
      </c>
      <c r="M35" s="27">
        <f>'P&amp;L Schedule'!L119</f>
        <v>707711</v>
      </c>
      <c r="N35" s="124">
        <f>'P&amp;L Schedule'!M119</f>
        <v>80000</v>
      </c>
      <c r="O35" s="124">
        <f>'P&amp;L Schedule'!N119</f>
        <v>100000</v>
      </c>
      <c r="P35" s="10"/>
    </row>
    <row r="36" spans="2:22" x14ac:dyDescent="0.3">
      <c r="C36" s="113" t="s">
        <v>167</v>
      </c>
      <c r="D36" s="27">
        <f>'P&amp;L Schedule'!C118</f>
        <v>157011</v>
      </c>
      <c r="E36" s="27">
        <f>'P&amp;L Schedule'!D118</f>
        <v>152205</v>
      </c>
      <c r="F36" s="27">
        <f>'P&amp;L Schedule'!E118</f>
        <v>135723</v>
      </c>
      <c r="G36" s="27">
        <f>'P&amp;L Schedule'!F118</f>
        <v>30672</v>
      </c>
      <c r="H36" s="27">
        <f>'P&amp;L Schedule'!G118</f>
        <v>295131</v>
      </c>
      <c r="I36" s="27">
        <f>'P&amp;L Schedule'!H118</f>
        <v>96371</v>
      </c>
      <c r="J36" s="27">
        <f>'P&amp;L Schedule'!I118</f>
        <v>893965</v>
      </c>
      <c r="K36" s="27">
        <f>'P&amp;L Schedule'!J118</f>
        <v>362026</v>
      </c>
      <c r="L36" s="27">
        <f>'P&amp;L Schedule'!K118</f>
        <v>534676</v>
      </c>
      <c r="M36" s="27">
        <f>'P&amp;L Schedule'!L118</f>
        <v>876517</v>
      </c>
      <c r="N36" s="124">
        <f>'P&amp;L Schedule'!M118</f>
        <v>80620</v>
      </c>
      <c r="O36" s="124">
        <f>'P&amp;L Schedule'!N118</f>
        <v>90620</v>
      </c>
      <c r="P36" s="10"/>
    </row>
    <row r="37" spans="2:22" x14ac:dyDescent="0.3">
      <c r="C37" s="113" t="s">
        <v>168</v>
      </c>
      <c r="D37" s="27">
        <f>'P&amp;L Schedule'!C117</f>
        <v>102826</v>
      </c>
      <c r="E37" s="27">
        <f>'P&amp;L Schedule'!D117</f>
        <v>77562</v>
      </c>
      <c r="F37" s="27">
        <f>'P&amp;L Schedule'!E117</f>
        <v>67377</v>
      </c>
      <c r="G37" s="27">
        <f>'P&amp;L Schedule'!F117</f>
        <v>91263</v>
      </c>
      <c r="H37" s="27">
        <f>'P&amp;L Schedule'!G117</f>
        <v>52688</v>
      </c>
      <c r="I37" s="27">
        <f>'P&amp;L Schedule'!H117</f>
        <v>-33520</v>
      </c>
      <c r="J37" s="27">
        <f>'P&amp;L Schedule'!I117</f>
        <v>137763</v>
      </c>
      <c r="K37" s="27">
        <f>'P&amp;L Schedule'!J117</f>
        <v>116109</v>
      </c>
      <c r="L37" s="27">
        <f>'P&amp;L Schedule'!K117</f>
        <v>74410</v>
      </c>
      <c r="M37" s="27">
        <f>'P&amp;L Schedule'!L117</f>
        <v>120220.8</v>
      </c>
      <c r="N37" s="124">
        <f>'P&amp;L Schedule'!M117</f>
        <v>353890</v>
      </c>
      <c r="O37" s="124">
        <f>'P&amp;L Schedule'!N117</f>
        <v>358890</v>
      </c>
      <c r="P37" s="10"/>
    </row>
    <row r="38" spans="2:22" x14ac:dyDescent="0.3">
      <c r="C38" s="113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124"/>
      <c r="O38" s="124"/>
      <c r="P38" s="10"/>
    </row>
    <row r="39" spans="2:22" s="7" customFormat="1" x14ac:dyDescent="0.3">
      <c r="B39" s="135"/>
      <c r="C39" s="111" t="s">
        <v>169</v>
      </c>
      <c r="D39" s="37">
        <f>SUM(D40:D47)</f>
        <v>1967818.08</v>
      </c>
      <c r="E39" s="37">
        <f>SUM(E40:E47)</f>
        <v>2658997.58</v>
      </c>
      <c r="F39" s="37">
        <f>SUM(F40:F47)</f>
        <v>2541958.11</v>
      </c>
      <c r="G39" s="37">
        <f>SUM(G40:G47)</f>
        <v>3133747.94</v>
      </c>
      <c r="H39" s="37">
        <f>SUM(H40:H47)</f>
        <v>2504597.34</v>
      </c>
      <c r="I39" s="37">
        <f t="shared" ref="I39:O39" si="10">SUM(I40:I47)</f>
        <v>2027872.7999999998</v>
      </c>
      <c r="J39" s="37">
        <f t="shared" si="10"/>
        <v>1566091.43</v>
      </c>
      <c r="K39" s="37">
        <f t="shared" si="10"/>
        <v>1745015.73</v>
      </c>
      <c r="L39" s="37">
        <f t="shared" si="10"/>
        <v>2947710.0300000003</v>
      </c>
      <c r="M39" s="37">
        <f t="shared" si="10"/>
        <v>3143596.94</v>
      </c>
      <c r="N39" s="125">
        <f t="shared" si="10"/>
        <v>1283647</v>
      </c>
      <c r="O39" s="125">
        <f t="shared" si="10"/>
        <v>1228647</v>
      </c>
      <c r="P39" s="38">
        <f>SUM(D39:O39)</f>
        <v>26749699.98</v>
      </c>
      <c r="Q39" s="39"/>
      <c r="R39" s="39"/>
      <c r="S39" s="39"/>
      <c r="T39" s="39"/>
      <c r="U39" s="39"/>
      <c r="V39" s="39"/>
    </row>
    <row r="40" spans="2:22" x14ac:dyDescent="0.3">
      <c r="C40" s="113" t="s">
        <v>170</v>
      </c>
      <c r="D40" s="27">
        <f>'S&amp;D Exp'!C4</f>
        <v>324561.90999999997</v>
      </c>
      <c r="E40" s="27">
        <f>'S&amp;D Exp'!D4</f>
        <v>1363400.76</v>
      </c>
      <c r="F40" s="27">
        <f>'S&amp;D Exp'!E4</f>
        <v>1233327</v>
      </c>
      <c r="G40" s="27">
        <f>'S&amp;D Exp'!F4</f>
        <v>1132137.7</v>
      </c>
      <c r="H40" s="27">
        <f>'S&amp;D Exp'!G4</f>
        <v>592187.28</v>
      </c>
      <c r="I40" s="27">
        <f>'S&amp;D Exp'!H4</f>
        <v>654104</v>
      </c>
      <c r="J40" s="27">
        <f>'S&amp;D Exp'!I4</f>
        <v>535142.44999999995</v>
      </c>
      <c r="K40" s="27">
        <f>'S&amp;D Exp'!J4</f>
        <v>408805</v>
      </c>
      <c r="L40" s="27">
        <f>'S&amp;D Exp'!K4</f>
        <v>480555</v>
      </c>
      <c r="M40" s="27">
        <f>'S&amp;D Exp'!L4</f>
        <v>338112</v>
      </c>
      <c r="N40" s="124">
        <f>'S&amp;D Exp'!M4</f>
        <v>325000</v>
      </c>
      <c r="O40" s="124">
        <f>'S&amp;D Exp'!N4</f>
        <v>350000</v>
      </c>
      <c r="P40" s="10"/>
    </row>
    <row r="41" spans="2:22" x14ac:dyDescent="0.3">
      <c r="C41" s="113" t="s">
        <v>171</v>
      </c>
      <c r="D41" s="27">
        <f>'S&amp;D Exp'!C14</f>
        <v>90938.17</v>
      </c>
      <c r="E41" s="27">
        <f>'S&amp;D Exp'!D14</f>
        <v>67409</v>
      </c>
      <c r="F41" s="27">
        <f>'S&amp;D Exp'!E14</f>
        <v>117583</v>
      </c>
      <c r="G41" s="27">
        <f>'S&amp;D Exp'!F14</f>
        <v>69763</v>
      </c>
      <c r="H41" s="27">
        <f>'S&amp;D Exp'!G14</f>
        <v>71023.77</v>
      </c>
      <c r="I41" s="27">
        <f>'S&amp;D Exp'!H14</f>
        <v>89956</v>
      </c>
      <c r="J41" s="27">
        <f>'S&amp;D Exp'!I14</f>
        <v>69647</v>
      </c>
      <c r="K41" s="27">
        <f>'S&amp;D Exp'!J14</f>
        <v>68974</v>
      </c>
      <c r="L41" s="27">
        <f>'S&amp;D Exp'!K14</f>
        <v>68283</v>
      </c>
      <c r="M41" s="27">
        <f>'S&amp;D Exp'!L14</f>
        <v>68083</v>
      </c>
      <c r="N41" s="124">
        <f>'S&amp;D Exp'!M14</f>
        <v>69647</v>
      </c>
      <c r="O41" s="124">
        <f>'S&amp;D Exp'!N14</f>
        <v>69647</v>
      </c>
      <c r="P41" s="10"/>
    </row>
    <row r="42" spans="2:22" x14ac:dyDescent="0.3">
      <c r="C42" s="113" t="s">
        <v>172</v>
      </c>
      <c r="D42" s="27">
        <f>'S&amp;D Exp'!C22</f>
        <v>110403</v>
      </c>
      <c r="E42" s="27">
        <f>'S&amp;D Exp'!D22</f>
        <v>50000</v>
      </c>
      <c r="F42" s="27">
        <f>'S&amp;D Exp'!E22</f>
        <v>0</v>
      </c>
      <c r="G42" s="27">
        <f>'S&amp;D Exp'!F22</f>
        <v>111430</v>
      </c>
      <c r="H42" s="27">
        <f>'S&amp;D Exp'!G22</f>
        <v>0</v>
      </c>
      <c r="I42" s="27">
        <f>'S&amp;D Exp'!H22</f>
        <v>0</v>
      </c>
      <c r="J42" s="27">
        <f>'S&amp;D Exp'!I22</f>
        <v>0</v>
      </c>
      <c r="K42" s="27">
        <f>'S&amp;D Exp'!J22</f>
        <v>6400</v>
      </c>
      <c r="L42" s="27">
        <f>'S&amp;D Exp'!K22</f>
        <v>0</v>
      </c>
      <c r="M42" s="27">
        <f>'S&amp;D Exp'!L22</f>
        <v>0</v>
      </c>
      <c r="N42" s="124">
        <f>'S&amp;D Exp'!M22</f>
        <v>0</v>
      </c>
      <c r="O42" s="124">
        <f>'S&amp;D Exp'!N22</f>
        <v>0</v>
      </c>
      <c r="P42" s="10"/>
    </row>
    <row r="43" spans="2:22" x14ac:dyDescent="0.3">
      <c r="C43" s="113" t="s">
        <v>173</v>
      </c>
      <c r="D43" s="27">
        <f>'S&amp;D Exp'!C29</f>
        <v>159681</v>
      </c>
      <c r="E43" s="27">
        <f>'S&amp;D Exp'!D29</f>
        <v>519815.82</v>
      </c>
      <c r="F43" s="27">
        <f>'S&amp;D Exp'!E29</f>
        <v>736014.11</v>
      </c>
      <c r="G43" s="27">
        <f>'S&amp;D Exp'!F29</f>
        <v>495036.24</v>
      </c>
      <c r="H43" s="27">
        <f>'S&amp;D Exp'!G29</f>
        <v>898385.28999999992</v>
      </c>
      <c r="I43" s="27">
        <f>'S&amp;D Exp'!H29</f>
        <v>858034.79999999993</v>
      </c>
      <c r="J43" s="27">
        <f>'S&amp;D Exp'!I29</f>
        <v>640443.98</v>
      </c>
      <c r="K43" s="27">
        <f>'S&amp;D Exp'!J29</f>
        <v>731045.73</v>
      </c>
      <c r="L43" s="27">
        <f>'S&amp;D Exp'!K29</f>
        <v>1116992.03</v>
      </c>
      <c r="M43" s="27">
        <f>'S&amp;D Exp'!L29</f>
        <v>670135.93999999994</v>
      </c>
      <c r="N43" s="124">
        <f>'S&amp;D Exp'!M29</f>
        <v>662000</v>
      </c>
      <c r="O43" s="124">
        <f>'S&amp;D Exp'!N29</f>
        <v>632000</v>
      </c>
      <c r="P43" s="10"/>
    </row>
    <row r="44" spans="2:22" x14ac:dyDescent="0.3">
      <c r="C44" s="113" t="s">
        <v>174</v>
      </c>
      <c r="D44" s="27">
        <f>'S&amp;D Exp'!C39</f>
        <v>82331</v>
      </c>
      <c r="E44" s="27">
        <f>'S&amp;D Exp'!D39</f>
        <v>579303</v>
      </c>
      <c r="F44" s="27">
        <f>'S&amp;D Exp'!E39</f>
        <v>227792</v>
      </c>
      <c r="G44" s="27">
        <f>'S&amp;D Exp'!F39</f>
        <v>296370</v>
      </c>
      <c r="H44" s="27">
        <f>'S&amp;D Exp'!G39</f>
        <v>172447</v>
      </c>
      <c r="I44" s="27">
        <f>'S&amp;D Exp'!H39</f>
        <v>152985</v>
      </c>
      <c r="J44" s="27">
        <f>'S&amp;D Exp'!I39</f>
        <v>146096</v>
      </c>
      <c r="K44" s="27">
        <f>'S&amp;D Exp'!J39</f>
        <v>59739</v>
      </c>
      <c r="L44" s="27">
        <f>'S&amp;D Exp'!K39</f>
        <v>284917</v>
      </c>
      <c r="M44" s="27">
        <f>'S&amp;D Exp'!L39</f>
        <v>370948</v>
      </c>
      <c r="N44" s="124">
        <f>'S&amp;D Exp'!M39</f>
        <v>225000</v>
      </c>
      <c r="O44" s="124">
        <f>'S&amp;D Exp'!N39</f>
        <v>175000</v>
      </c>
      <c r="P44" s="10"/>
    </row>
    <row r="45" spans="2:22" x14ac:dyDescent="0.3">
      <c r="C45" s="113" t="s">
        <v>175</v>
      </c>
      <c r="D45" s="27">
        <f>'S&amp;D Exp'!C52</f>
        <v>67097</v>
      </c>
      <c r="E45" s="27">
        <f>'S&amp;D Exp'!D52</f>
        <v>79069</v>
      </c>
      <c r="F45" s="27">
        <f>'S&amp;D Exp'!E52</f>
        <v>227242</v>
      </c>
      <c r="G45" s="27">
        <f>'S&amp;D Exp'!F52</f>
        <v>528382</v>
      </c>
      <c r="H45" s="27">
        <f>'S&amp;D Exp'!G52</f>
        <v>770554</v>
      </c>
      <c r="I45" s="27">
        <f>'S&amp;D Exp'!H52</f>
        <v>272793</v>
      </c>
      <c r="J45" s="27">
        <f>'S&amp;D Exp'!I52</f>
        <v>174762</v>
      </c>
      <c r="K45" s="27">
        <f>'S&amp;D Exp'!J52</f>
        <v>470052</v>
      </c>
      <c r="L45" s="27">
        <f>'S&amp;D Exp'!K52</f>
        <v>996963</v>
      </c>
      <c r="M45" s="27">
        <f>'S&amp;D Exp'!L52</f>
        <v>1696318</v>
      </c>
      <c r="N45" s="124">
        <f>'S&amp;D Exp'!M52</f>
        <v>0</v>
      </c>
      <c r="O45" s="124">
        <f>'S&amp;D Exp'!N52</f>
        <v>0</v>
      </c>
      <c r="P45" s="10"/>
    </row>
    <row r="46" spans="2:22" x14ac:dyDescent="0.3">
      <c r="C46" s="113" t="s">
        <v>176</v>
      </c>
      <c r="D46" s="27">
        <f>'S&amp;D Exp'!C24</f>
        <v>1132806</v>
      </c>
      <c r="E46" s="27">
        <f>'S&amp;D Exp'!D24</f>
        <v>0</v>
      </c>
      <c r="F46" s="27">
        <f>'S&amp;D Exp'!E24</f>
        <v>0</v>
      </c>
      <c r="G46" s="27">
        <f>'S&amp;D Exp'!F24</f>
        <v>500629</v>
      </c>
      <c r="H46" s="27">
        <f>'S&amp;D Exp'!G24</f>
        <v>0</v>
      </c>
      <c r="I46" s="27">
        <f>'S&amp;D Exp'!H24</f>
        <v>0</v>
      </c>
      <c r="J46" s="27">
        <f>'S&amp;D Exp'!I24</f>
        <v>0</v>
      </c>
      <c r="K46" s="27">
        <f>'S&amp;D Exp'!J24</f>
        <v>0</v>
      </c>
      <c r="L46" s="27">
        <f>'S&amp;D Exp'!K24</f>
        <v>0</v>
      </c>
      <c r="M46" s="27">
        <f>'S&amp;D Exp'!L24</f>
        <v>0</v>
      </c>
      <c r="N46" s="124">
        <f>'S&amp;D Exp'!M24</f>
        <v>2000</v>
      </c>
      <c r="O46" s="124">
        <f>'S&amp;D Exp'!N24</f>
        <v>2000</v>
      </c>
      <c r="P46" s="10"/>
    </row>
    <row r="47" spans="2:22" x14ac:dyDescent="0.3">
      <c r="C47" s="113" t="s">
        <v>177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124"/>
      <c r="O47" s="124"/>
      <c r="P47" s="10"/>
    </row>
    <row r="48" spans="2:22" x14ac:dyDescent="0.3">
      <c r="C48" s="113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124"/>
      <c r="O48" s="124"/>
      <c r="P48" s="10"/>
    </row>
    <row r="49" spans="2:19" s="7" customFormat="1" x14ac:dyDescent="0.3">
      <c r="B49" s="135"/>
      <c r="C49" s="116" t="s">
        <v>178</v>
      </c>
      <c r="D49" s="37">
        <f t="shared" ref="D49:O49" si="11">SUM(D50:D53)</f>
        <v>430649.48</v>
      </c>
      <c r="E49" s="37">
        <f t="shared" si="11"/>
        <v>400192.07999999996</v>
      </c>
      <c r="F49" s="37">
        <f t="shared" si="11"/>
        <v>526442.51</v>
      </c>
      <c r="G49" s="37">
        <f t="shared" si="11"/>
        <v>720525.6</v>
      </c>
      <c r="H49" s="37">
        <f t="shared" si="11"/>
        <v>770242.82000000007</v>
      </c>
      <c r="I49" s="37">
        <f t="shared" si="11"/>
        <v>573759.66</v>
      </c>
      <c r="J49" s="37">
        <f t="shared" si="11"/>
        <v>493552.3</v>
      </c>
      <c r="K49" s="37">
        <f t="shared" si="11"/>
        <v>973065.52999999991</v>
      </c>
      <c r="L49" s="37">
        <f t="shared" si="11"/>
        <v>547732.16</v>
      </c>
      <c r="M49" s="37">
        <f t="shared" si="11"/>
        <v>684455.84</v>
      </c>
      <c r="N49" s="125">
        <f t="shared" si="11"/>
        <v>433000</v>
      </c>
      <c r="O49" s="125">
        <f t="shared" si="11"/>
        <v>433000</v>
      </c>
      <c r="P49" s="38">
        <f>SUM(D49:O49)</f>
        <v>6986617.9800000004</v>
      </c>
      <c r="Q49" s="36"/>
      <c r="R49" s="45"/>
      <c r="S49" s="36"/>
    </row>
    <row r="50" spans="2:19" x14ac:dyDescent="0.3">
      <c r="C50" s="113" t="s">
        <v>179</v>
      </c>
      <c r="D50" s="27">
        <f>'P&amp;L Schedule'!C134</f>
        <v>65440.91</v>
      </c>
      <c r="E50" s="27">
        <f>'P&amp;L Schedule'!D134</f>
        <v>69521.31</v>
      </c>
      <c r="F50" s="27">
        <f>'P&amp;L Schedule'!E134</f>
        <v>120149.07</v>
      </c>
      <c r="G50" s="27">
        <f>'P&amp;L Schedule'!F134</f>
        <v>137454.6</v>
      </c>
      <c r="H50" s="27">
        <f>'P&amp;L Schedule'!G134</f>
        <v>152887</v>
      </c>
      <c r="I50" s="27">
        <f>'P&amp;L Schedule'!H134</f>
        <v>89852</v>
      </c>
      <c r="J50" s="27">
        <f>'P&amp;L Schedule'!I134</f>
        <v>100218</v>
      </c>
      <c r="K50" s="27">
        <f>'P&amp;L Schedule'!J134</f>
        <v>374463</v>
      </c>
      <c r="L50" s="27">
        <f>'P&amp;L Schedule'!K134</f>
        <v>71899</v>
      </c>
      <c r="M50" s="27">
        <f>'P&amp;L Schedule'!L134</f>
        <v>107207</v>
      </c>
      <c r="N50" s="124">
        <f>'P&amp;L Schedule'!M134</f>
        <v>100000</v>
      </c>
      <c r="O50" s="124">
        <f>'P&amp;L Schedule'!N134</f>
        <v>100000</v>
      </c>
      <c r="P50" s="10"/>
    </row>
    <row r="51" spans="2:19" x14ac:dyDescent="0.3">
      <c r="C51" s="113" t="s">
        <v>134</v>
      </c>
      <c r="D51" s="27">
        <f>'P&amp;L Schedule'!C138</f>
        <v>11023.6</v>
      </c>
      <c r="E51" s="27">
        <f>'P&amp;L Schedule'!D138</f>
        <v>13550.74</v>
      </c>
      <c r="F51" s="27">
        <f>'P&amp;L Schedule'!E138</f>
        <v>17594.34</v>
      </c>
      <c r="G51" s="27">
        <f>'P&amp;L Schedule'!F138</f>
        <v>13146</v>
      </c>
      <c r="H51" s="27">
        <f>'P&amp;L Schedule'!G138</f>
        <v>15637.82</v>
      </c>
      <c r="I51" s="27">
        <f>'P&amp;L Schedule'!H138</f>
        <v>14663.66</v>
      </c>
      <c r="J51" s="27">
        <f>'P&amp;L Schedule'!I138</f>
        <v>15923.3</v>
      </c>
      <c r="K51" s="27">
        <f>'P&amp;L Schedule'!J138</f>
        <v>10336.68</v>
      </c>
      <c r="L51" s="27">
        <f>'P&amp;L Schedule'!K138</f>
        <v>17586.16</v>
      </c>
      <c r="M51" s="27">
        <f>'P&amp;L Schedule'!L138</f>
        <v>16053.84</v>
      </c>
      <c r="N51" s="124">
        <f>'P&amp;L Schedule'!M138</f>
        <v>30000</v>
      </c>
      <c r="O51" s="124">
        <f>'P&amp;L Schedule'!N138</f>
        <v>30000</v>
      </c>
      <c r="P51" s="10"/>
    </row>
    <row r="52" spans="2:19" x14ac:dyDescent="0.3">
      <c r="C52" s="113" t="s">
        <v>63</v>
      </c>
      <c r="D52" s="27">
        <f>'P&amp;L Schedule'!C139</f>
        <v>252132.1</v>
      </c>
      <c r="E52" s="27">
        <f>'P&amp;L Schedule'!D139</f>
        <v>148418</v>
      </c>
      <c r="F52" s="27">
        <f>'P&amp;L Schedule'!E139</f>
        <v>226178</v>
      </c>
      <c r="G52" s="27">
        <f>'P&amp;L Schedule'!F139</f>
        <v>386008</v>
      </c>
      <c r="H52" s="27">
        <f>'P&amp;L Schedule'!G139</f>
        <v>467050</v>
      </c>
      <c r="I52" s="27">
        <f>'P&amp;L Schedule'!H139</f>
        <v>284547</v>
      </c>
      <c r="J52" s="27">
        <f>'P&amp;L Schedule'!I139</f>
        <v>238200</v>
      </c>
      <c r="K52" s="27">
        <f>'P&amp;L Schedule'!J139</f>
        <v>431131</v>
      </c>
      <c r="L52" s="27">
        <f>'P&amp;L Schedule'!K139</f>
        <v>401957</v>
      </c>
      <c r="M52" s="27">
        <f>'P&amp;L Schedule'!L139</f>
        <v>410482</v>
      </c>
      <c r="N52" s="124">
        <f>'P&amp;L Schedule'!M139</f>
        <v>153000</v>
      </c>
      <c r="O52" s="124">
        <f>'P&amp;L Schedule'!N139</f>
        <v>153000</v>
      </c>
      <c r="P52" s="10"/>
    </row>
    <row r="53" spans="2:19" x14ac:dyDescent="0.3">
      <c r="C53" s="117" t="s">
        <v>180</v>
      </c>
      <c r="D53" s="27">
        <f>'P&amp;L Schedule'!C140</f>
        <v>102052.87</v>
      </c>
      <c r="E53" s="27">
        <f>'P&amp;L Schedule'!D140</f>
        <v>168702.03</v>
      </c>
      <c r="F53" s="27">
        <f>'P&amp;L Schedule'!E140</f>
        <v>162521.1</v>
      </c>
      <c r="G53" s="27">
        <f>'P&amp;L Schedule'!F140</f>
        <v>183917</v>
      </c>
      <c r="H53" s="27">
        <f>'P&amp;L Schedule'!G140</f>
        <v>134668</v>
      </c>
      <c r="I53" s="27">
        <f>'P&amp;L Schedule'!H140</f>
        <v>184697</v>
      </c>
      <c r="J53" s="27">
        <f>'P&amp;L Schedule'!I140</f>
        <v>139211</v>
      </c>
      <c r="K53" s="27">
        <f>'P&amp;L Schedule'!J140</f>
        <v>157134.85</v>
      </c>
      <c r="L53" s="27">
        <f>'P&amp;L Schedule'!K140</f>
        <v>56290</v>
      </c>
      <c r="M53" s="27">
        <f>'P&amp;L Schedule'!L140</f>
        <v>150713</v>
      </c>
      <c r="N53" s="124">
        <f>'P&amp;L Schedule'!M140</f>
        <v>150000</v>
      </c>
      <c r="O53" s="124">
        <f>'P&amp;L Schedule'!N140</f>
        <v>150000</v>
      </c>
      <c r="P53" s="10"/>
    </row>
    <row r="54" spans="2:19" x14ac:dyDescent="0.3">
      <c r="C54" s="11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124"/>
      <c r="O54" s="124"/>
      <c r="P54" s="10"/>
    </row>
    <row r="55" spans="2:19" s="7" customFormat="1" x14ac:dyDescent="0.3">
      <c r="B55" s="135"/>
      <c r="C55" s="116" t="s">
        <v>181</v>
      </c>
      <c r="D55" s="37">
        <f>SUM(D56:D58)</f>
        <v>1422969.96</v>
      </c>
      <c r="E55" s="37">
        <f>SUM(E56:E58)</f>
        <v>812782.65999999992</v>
      </c>
      <c r="F55" s="37">
        <f>SUM(F56:F58)</f>
        <v>2258137.2200000002</v>
      </c>
      <c r="G55" s="37">
        <f>SUM(G56:G58)</f>
        <v>3499793.5500000003</v>
      </c>
      <c r="H55" s="37">
        <f>SUM(H56:H58)</f>
        <v>2576636.94</v>
      </c>
      <c r="I55" s="37">
        <f t="shared" ref="I55:O55" si="12">SUM(I56:I58)</f>
        <v>432231.99000000005</v>
      </c>
      <c r="J55" s="37">
        <f t="shared" si="12"/>
        <v>858374.09</v>
      </c>
      <c r="K55" s="37">
        <f t="shared" si="12"/>
        <v>2376833.4700000002</v>
      </c>
      <c r="L55" s="37">
        <f t="shared" si="12"/>
        <v>4748186.6400000006</v>
      </c>
      <c r="M55" s="37">
        <f t="shared" si="12"/>
        <v>3817865.82</v>
      </c>
      <c r="N55" s="125">
        <f t="shared" si="12"/>
        <v>2283300.2200000002</v>
      </c>
      <c r="O55" s="125">
        <f t="shared" si="12"/>
        <v>678300.22</v>
      </c>
      <c r="P55" s="38">
        <f>SUM(D55:O55)</f>
        <v>25765412.780000001</v>
      </c>
      <c r="Q55" s="36"/>
      <c r="R55" s="39"/>
      <c r="S55" s="36"/>
    </row>
    <row r="56" spans="2:19" x14ac:dyDescent="0.3">
      <c r="C56" s="113" t="s">
        <v>182</v>
      </c>
      <c r="D56" s="27">
        <f>'P&amp;L Schedule'!C154</f>
        <v>403300.22000000003</v>
      </c>
      <c r="E56" s="27">
        <f>'P&amp;L Schedule'!D154</f>
        <v>38322.720000000001</v>
      </c>
      <c r="F56" s="27">
        <f>'P&amp;L Schedule'!E154</f>
        <v>273507.27</v>
      </c>
      <c r="G56" s="27">
        <f>'P&amp;L Schedule'!F154</f>
        <v>241962.08000000002</v>
      </c>
      <c r="H56" s="27">
        <f>'P&amp;L Schedule'!G154</f>
        <v>414082.78</v>
      </c>
      <c r="I56" s="27">
        <f>'P&amp;L Schedule'!H154</f>
        <v>192254.54</v>
      </c>
      <c r="J56" s="27">
        <f>'P&amp;L Schedule'!I154</f>
        <v>67603.199999999997</v>
      </c>
      <c r="K56" s="27">
        <f>'P&amp;L Schedule'!J154</f>
        <v>174105.37000000002</v>
      </c>
      <c r="L56" s="27">
        <f>'P&amp;L Schedule'!K154</f>
        <v>496112.37</v>
      </c>
      <c r="M56" s="27">
        <f>'P&amp;L Schedule'!L154</f>
        <v>149933.82</v>
      </c>
      <c r="N56" s="124">
        <f>'P&amp;L Schedule'!M154</f>
        <v>403300.22000000003</v>
      </c>
      <c r="O56" s="124">
        <f>'P&amp;L Schedule'!N154</f>
        <v>403300.22000000003</v>
      </c>
      <c r="P56" s="10"/>
    </row>
    <row r="57" spans="2:19" x14ac:dyDescent="0.3">
      <c r="C57" s="113" t="s">
        <v>183</v>
      </c>
      <c r="D57" s="27">
        <f>'P&amp;L Schedule'!C170</f>
        <v>947340</v>
      </c>
      <c r="E57" s="27">
        <f>'P&amp;L Schedule'!D170</f>
        <v>716500</v>
      </c>
      <c r="F57" s="27">
        <f>'P&amp;L Schedule'!E170</f>
        <v>1967579</v>
      </c>
      <c r="G57" s="27">
        <f>'P&amp;L Schedule'!F170</f>
        <v>3212674</v>
      </c>
      <c r="H57" s="27">
        <f>'P&amp;L Schedule'!G170</f>
        <v>2098389.48</v>
      </c>
      <c r="I57" s="27">
        <f>'P&amp;L Schedule'!H170</f>
        <v>223854</v>
      </c>
      <c r="J57" s="27">
        <f>'P&amp;L Schedule'!I170</f>
        <v>761433</v>
      </c>
      <c r="K57" s="27">
        <f>'P&amp;L Schedule'!J170</f>
        <v>2161261.48</v>
      </c>
      <c r="L57" s="27">
        <f>'P&amp;L Schedule'!K170</f>
        <v>4222647.83</v>
      </c>
      <c r="M57" s="27">
        <f>'P&amp;L Schedule'!L170</f>
        <v>3667932</v>
      </c>
      <c r="N57" s="124">
        <f>'P&amp;L Schedule'!M170</f>
        <v>1830000</v>
      </c>
      <c r="O57" s="124">
        <f>'P&amp;L Schedule'!N170</f>
        <v>225000</v>
      </c>
      <c r="P57" s="10"/>
    </row>
    <row r="58" spans="2:19" x14ac:dyDescent="0.3">
      <c r="C58" s="113" t="s">
        <v>184</v>
      </c>
      <c r="D58" s="27">
        <f>'P&amp;L Schedule'!C160</f>
        <v>72329.740000000005</v>
      </c>
      <c r="E58" s="27">
        <f>'P&amp;L Schedule'!D160</f>
        <v>57959.94</v>
      </c>
      <c r="F58" s="27">
        <f>'P&amp;L Schedule'!E160</f>
        <v>17050.95</v>
      </c>
      <c r="G58" s="27">
        <f>'P&amp;L Schedule'!F160</f>
        <v>45157.47</v>
      </c>
      <c r="H58" s="27">
        <f>'P&amp;L Schedule'!G160</f>
        <v>64164.68</v>
      </c>
      <c r="I58" s="27">
        <f>'P&amp;L Schedule'!H160</f>
        <v>16123.45</v>
      </c>
      <c r="J58" s="27">
        <f>'P&amp;L Schedule'!I160</f>
        <v>29337.89</v>
      </c>
      <c r="K58" s="27">
        <f>'P&amp;L Schedule'!J160</f>
        <v>41466.620000000003</v>
      </c>
      <c r="L58" s="27">
        <f>'P&amp;L Schedule'!K160</f>
        <v>29426.44</v>
      </c>
      <c r="M58" s="27">
        <f>'P&amp;L Schedule'!L160</f>
        <v>0</v>
      </c>
      <c r="N58" s="124">
        <f>'P&amp;L Schedule'!M160</f>
        <v>50000</v>
      </c>
      <c r="O58" s="124">
        <f>'P&amp;L Schedule'!N160</f>
        <v>50000</v>
      </c>
      <c r="P58" s="10"/>
    </row>
    <row r="59" spans="2:19" x14ac:dyDescent="0.3">
      <c r="C59" s="113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124"/>
      <c r="O59" s="124"/>
      <c r="P59" s="10"/>
    </row>
    <row r="60" spans="2:19" x14ac:dyDescent="0.3">
      <c r="C60" s="116" t="s">
        <v>136</v>
      </c>
      <c r="D60" s="27">
        <f>'P&amp;L Schedule'!C178</f>
        <v>38226</v>
      </c>
      <c r="E60" s="27">
        <f>'P&amp;L Schedule'!D178</f>
        <v>0</v>
      </c>
      <c r="F60" s="27">
        <f>'P&amp;L Schedule'!E178</f>
        <v>0</v>
      </c>
      <c r="G60" s="27">
        <f>'P&amp;L Schedule'!F178</f>
        <v>26952</v>
      </c>
      <c r="H60" s="27">
        <f>'P&amp;L Schedule'!G178</f>
        <v>26753</v>
      </c>
      <c r="I60" s="27">
        <f>'P&amp;L Schedule'!H178</f>
        <v>3908</v>
      </c>
      <c r="J60" s="27">
        <f>'P&amp;L Schedule'!I178</f>
        <v>0</v>
      </c>
      <c r="K60" s="27">
        <f>'P&amp;L Schedule'!J178</f>
        <v>0</v>
      </c>
      <c r="L60" s="27">
        <f>'P&amp;L Schedule'!K178</f>
        <v>3038</v>
      </c>
      <c r="M60" s="27">
        <f>'P&amp;L Schedule'!L178</f>
        <v>0</v>
      </c>
      <c r="N60" s="124">
        <f>'P&amp;L Schedule'!M178</f>
        <v>0</v>
      </c>
      <c r="O60" s="124">
        <f>'P&amp;L Schedule'!N178</f>
        <v>0</v>
      </c>
      <c r="P60" s="10"/>
    </row>
    <row r="61" spans="2:19" x14ac:dyDescent="0.3">
      <c r="C61" s="116" t="s">
        <v>185</v>
      </c>
      <c r="D61" s="27">
        <f>'P&amp;L Schedule'!C187</f>
        <v>551367</v>
      </c>
      <c r="E61" s="27">
        <f>'P&amp;L Schedule'!D187</f>
        <v>215513</v>
      </c>
      <c r="F61" s="27">
        <f>'P&amp;L Schedule'!E187</f>
        <v>238023</v>
      </c>
      <c r="G61" s="27">
        <f>'P&amp;L Schedule'!F187</f>
        <v>61670</v>
      </c>
      <c r="H61" s="27">
        <f>'P&amp;L Schedule'!G187</f>
        <v>542733</v>
      </c>
      <c r="I61" s="27">
        <f>'P&amp;L Schedule'!H187</f>
        <v>452000</v>
      </c>
      <c r="J61" s="27">
        <f>'P&amp;L Schedule'!I187</f>
        <v>228078.78</v>
      </c>
      <c r="K61" s="27">
        <f>'P&amp;L Schedule'!J187</f>
        <v>89028</v>
      </c>
      <c r="L61" s="27">
        <f>'P&amp;L Schedule'!K187</f>
        <v>425617</v>
      </c>
      <c r="M61" s="27">
        <f>'P&amp;L Schedule'!L187</f>
        <v>486500</v>
      </c>
      <c r="N61" s="124">
        <f>'P&amp;L Schedule'!M187</f>
        <v>300000</v>
      </c>
      <c r="O61" s="124">
        <f>'P&amp;L Schedule'!N187</f>
        <v>300000</v>
      </c>
      <c r="P61" s="10"/>
    </row>
    <row r="62" spans="2:19" x14ac:dyDescent="0.3">
      <c r="C62" s="116" t="s">
        <v>49</v>
      </c>
      <c r="D62" s="27">
        <f>'P&amp;L Schedule'!C196</f>
        <v>739592</v>
      </c>
      <c r="E62" s="27">
        <f>'P&amp;L Schedule'!D196</f>
        <v>360321</v>
      </c>
      <c r="F62" s="27">
        <f>'P&amp;L Schedule'!E196</f>
        <v>218946</v>
      </c>
      <c r="G62" s="27">
        <f>'P&amp;L Schedule'!F196</f>
        <v>253692</v>
      </c>
      <c r="H62" s="27">
        <f>'P&amp;L Schedule'!G196</f>
        <v>406861</v>
      </c>
      <c r="I62" s="27">
        <f>'P&amp;L Schedule'!H196</f>
        <v>672488</v>
      </c>
      <c r="J62" s="27">
        <f>'P&amp;L Schedule'!I196</f>
        <v>844251</v>
      </c>
      <c r="K62" s="27">
        <f>'P&amp;L Schedule'!J196</f>
        <v>679554</v>
      </c>
      <c r="L62" s="27">
        <f>'P&amp;L Schedule'!K196</f>
        <v>926147</v>
      </c>
      <c r="M62" s="27">
        <f>'P&amp;L Schedule'!L196</f>
        <v>341287</v>
      </c>
      <c r="N62" s="124">
        <f>'P&amp;L Schedule'!M196</f>
        <v>350000</v>
      </c>
      <c r="O62" s="124">
        <f>'P&amp;L Schedule'!N196</f>
        <v>350000</v>
      </c>
      <c r="P62" s="10"/>
    </row>
    <row r="63" spans="2:19" x14ac:dyDescent="0.3">
      <c r="C63" s="8" t="s">
        <v>186</v>
      </c>
      <c r="D63" s="27">
        <f>'P&amp;L Schedule'!C208</f>
        <v>21156.080000000002</v>
      </c>
      <c r="E63" s="27">
        <f>'P&amp;L Schedule'!D208</f>
        <v>125307.9</v>
      </c>
      <c r="F63" s="27">
        <f>'P&amp;L Schedule'!E208</f>
        <v>68219.91</v>
      </c>
      <c r="G63" s="27">
        <f>'P&amp;L Schedule'!F208</f>
        <v>31694</v>
      </c>
      <c r="H63" s="27">
        <f>'P&amp;L Schedule'!G208</f>
        <v>77081</v>
      </c>
      <c r="I63" s="27">
        <f>'P&amp;L Schedule'!H208</f>
        <v>137366</v>
      </c>
      <c r="J63" s="27">
        <f>'P&amp;L Schedule'!I208</f>
        <v>16256</v>
      </c>
      <c r="K63" s="27">
        <f>'P&amp;L Schedule'!J208</f>
        <v>142116</v>
      </c>
      <c r="L63" s="27">
        <f>'P&amp;L Schedule'!K208</f>
        <v>69349</v>
      </c>
      <c r="M63" s="27">
        <f>'P&amp;L Schedule'!L208</f>
        <v>70778.760000000009</v>
      </c>
      <c r="N63" s="124">
        <f>'P&amp;L Schedule'!M208</f>
        <v>71000</v>
      </c>
      <c r="O63" s="124">
        <f>'P&amp;L Schedule'!N208</f>
        <v>71000</v>
      </c>
      <c r="P63" s="10"/>
    </row>
    <row r="64" spans="2:19" x14ac:dyDescent="0.3">
      <c r="C64" s="111" t="s">
        <v>187</v>
      </c>
      <c r="D64" s="27">
        <f>'P&amp;L Schedule'!C230</f>
        <v>94903.52</v>
      </c>
      <c r="E64" s="27">
        <f>'P&amp;L Schedule'!D230+2146</f>
        <v>189701.40999999997</v>
      </c>
      <c r="F64" s="27">
        <f>'P&amp;L Schedule'!E230+333</f>
        <v>452716.65</v>
      </c>
      <c r="G64" s="27">
        <f>'P&amp;L Schedule'!F230+10355</f>
        <v>134627.39000000001</v>
      </c>
      <c r="H64" s="27">
        <f>'P&amp;L Schedule'!G230</f>
        <v>274782.93</v>
      </c>
      <c r="I64" s="27">
        <f>'P&amp;L Schedule'!H230+20563</f>
        <v>269356.33</v>
      </c>
      <c r="J64" s="27">
        <f>'P&amp;L Schedule'!I230+8298</f>
        <v>368090.48</v>
      </c>
      <c r="K64" s="27">
        <f>'P&amp;L Schedule'!J230</f>
        <v>384091.9</v>
      </c>
      <c r="L64" s="27">
        <f>'P&amp;L Schedule'!K230+2578</f>
        <v>289721.08</v>
      </c>
      <c r="M64" s="27">
        <f>'P&amp;L Schedule'!L230</f>
        <v>443079.26</v>
      </c>
      <c r="N64" s="124">
        <f>'P&amp;L Schedule'!M230</f>
        <v>198000</v>
      </c>
      <c r="O64" s="124">
        <f>'P&amp;L Schedule'!N230</f>
        <v>198000</v>
      </c>
      <c r="P64" s="10"/>
    </row>
    <row r="65" spans="2:19" x14ac:dyDescent="0.3">
      <c r="C65" s="111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124"/>
      <c r="O65" s="124"/>
      <c r="P65" s="10"/>
    </row>
    <row r="66" spans="2:19" s="7" customFormat="1" x14ac:dyDescent="0.3">
      <c r="B66" s="135"/>
      <c r="C66" s="118" t="s">
        <v>188</v>
      </c>
      <c r="D66" s="37">
        <f t="shared" ref="D66:O66" si="13">D64+D62+D61+D63+D55+D49+D39+D33+D60</f>
        <v>11282858.120000001</v>
      </c>
      <c r="E66" s="37">
        <f t="shared" si="13"/>
        <v>10509683.629999999</v>
      </c>
      <c r="F66" s="37">
        <f t="shared" si="13"/>
        <v>11960559.4</v>
      </c>
      <c r="G66" s="37">
        <f t="shared" si="13"/>
        <v>13186415.48</v>
      </c>
      <c r="H66" s="37">
        <f t="shared" si="13"/>
        <v>12617172.030000001</v>
      </c>
      <c r="I66" s="37">
        <f>I64+I62+I61+I63+I55+I49+I39+I33+I60</f>
        <v>9511154.7799999993</v>
      </c>
      <c r="J66" s="37">
        <f t="shared" si="13"/>
        <v>10767118.08</v>
      </c>
      <c r="K66" s="37">
        <f t="shared" si="13"/>
        <v>11867627.630000001</v>
      </c>
      <c r="L66" s="37">
        <f t="shared" si="13"/>
        <v>15963578.91</v>
      </c>
      <c r="M66" s="37">
        <f t="shared" si="13"/>
        <v>15765074.419999998</v>
      </c>
      <c r="N66" s="125">
        <f t="shared" si="13"/>
        <v>9928457.2200000007</v>
      </c>
      <c r="O66" s="125">
        <f t="shared" si="13"/>
        <v>8303457.2199999997</v>
      </c>
      <c r="P66" s="38">
        <f>SUM(D66:O66)</f>
        <v>141663156.91999999</v>
      </c>
      <c r="Q66" s="36"/>
      <c r="R66" s="45"/>
      <c r="S66" s="36"/>
    </row>
    <row r="67" spans="2:19" x14ac:dyDescent="0.3">
      <c r="C67" s="119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124"/>
      <c r="O67" s="124"/>
      <c r="P67" s="10"/>
    </row>
    <row r="68" spans="2:19" x14ac:dyDescent="0.3">
      <c r="C68" s="119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124"/>
      <c r="O68" s="124"/>
      <c r="P68" s="10"/>
    </row>
    <row r="69" spans="2:19" x14ac:dyDescent="0.3">
      <c r="C69" s="119" t="s">
        <v>189</v>
      </c>
      <c r="D69" s="27">
        <v>1222.94</v>
      </c>
      <c r="E69" s="27"/>
      <c r="F69" s="27"/>
      <c r="G69" s="27">
        <v>2438.48</v>
      </c>
      <c r="H69" s="27"/>
      <c r="I69" s="27"/>
      <c r="J69" s="27">
        <v>1017446</v>
      </c>
      <c r="K69" s="27"/>
      <c r="L69" s="27">
        <v>43526.02</v>
      </c>
      <c r="M69" s="27">
        <v>101196.31</v>
      </c>
      <c r="N69" s="124"/>
      <c r="O69" s="124"/>
      <c r="P69" s="10"/>
    </row>
    <row r="70" spans="2:19" x14ac:dyDescent="0.3">
      <c r="C70" s="119" t="s">
        <v>190</v>
      </c>
      <c r="D70" s="27">
        <f>'P&amp;L Schedule'!C236</f>
        <v>400000</v>
      </c>
      <c r="E70" s="27">
        <f>'P&amp;L Schedule'!D236</f>
        <v>400000</v>
      </c>
      <c r="F70" s="27">
        <f>'P&amp;L Schedule'!E236</f>
        <v>400000</v>
      </c>
      <c r="G70" s="27">
        <f>'P&amp;L Schedule'!F236</f>
        <v>400000</v>
      </c>
      <c r="H70" s="27">
        <f>'P&amp;L Schedule'!G236</f>
        <v>400000</v>
      </c>
      <c r="I70" s="27">
        <f>'P&amp;L Schedule'!H236</f>
        <v>400000</v>
      </c>
      <c r="J70" s="27">
        <f>'P&amp;L Schedule'!I236</f>
        <v>400000</v>
      </c>
      <c r="K70" s="27">
        <f>'P&amp;L Schedule'!J236</f>
        <v>400000</v>
      </c>
      <c r="L70" s="27">
        <f>'P&amp;L Schedule'!K236</f>
        <v>400000</v>
      </c>
      <c r="M70" s="27">
        <f>'P&amp;L Schedule'!L236</f>
        <v>400000</v>
      </c>
      <c r="N70" s="124">
        <f>'P&amp;L Schedule'!M236</f>
        <v>400000</v>
      </c>
      <c r="O70" s="124">
        <f>'P&amp;L Schedule'!N236</f>
        <v>400000</v>
      </c>
      <c r="P70" s="10"/>
    </row>
    <row r="71" spans="2:19" x14ac:dyDescent="0.3">
      <c r="C71" s="119" t="s">
        <v>191</v>
      </c>
      <c r="D71" s="27">
        <f>'P&amp;L Schedule'!C249</f>
        <v>1031758.41</v>
      </c>
      <c r="E71" s="27">
        <f>'P&amp;L Schedule'!D249</f>
        <v>1062883.1600000001</v>
      </c>
      <c r="F71" s="27">
        <f>'P&amp;L Schedule'!E249</f>
        <v>1024754.11</v>
      </c>
      <c r="G71" s="27">
        <f>'P&amp;L Schedule'!F249</f>
        <v>1046116.5099999999</v>
      </c>
      <c r="H71" s="27">
        <f>'P&amp;L Schedule'!G249</f>
        <v>1060982.2799999998</v>
      </c>
      <c r="I71" s="27">
        <f>'P&amp;L Schedule'!H249</f>
        <v>1014822.22</v>
      </c>
      <c r="J71" s="27">
        <f>'P&amp;L Schedule'!I249</f>
        <v>1040534.36</v>
      </c>
      <c r="K71" s="27">
        <f>'P&amp;L Schedule'!J249</f>
        <v>1012806.2899999999</v>
      </c>
      <c r="L71" s="27">
        <f>'P&amp;L Schedule'!K249</f>
        <v>1031318.98</v>
      </c>
      <c r="M71" s="27">
        <f>'P&amp;L Schedule'!L249</f>
        <v>1023899.01</v>
      </c>
      <c r="N71" s="124">
        <f>'P&amp;L Schedule'!M249</f>
        <v>1045000</v>
      </c>
      <c r="O71" s="124">
        <f>'P&amp;L Schedule'!N249</f>
        <v>1045000</v>
      </c>
      <c r="P71" s="10"/>
    </row>
    <row r="72" spans="2:19" x14ac:dyDescent="0.3">
      <c r="C72" s="119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124"/>
      <c r="O72" s="124"/>
      <c r="P72" s="10"/>
    </row>
    <row r="73" spans="2:19" s="7" customFormat="1" x14ac:dyDescent="0.3">
      <c r="B73" s="135"/>
      <c r="C73" s="118" t="s">
        <v>192</v>
      </c>
      <c r="D73" s="37">
        <f t="shared" ref="D73:O73" si="14">D30-D66-D70-D71+D69</f>
        <v>-7630439.1500000181</v>
      </c>
      <c r="E73" s="37">
        <f t="shared" si="14"/>
        <v>-13603361.609999999</v>
      </c>
      <c r="F73" s="37">
        <f t="shared" si="14"/>
        <v>-16628901.330000028</v>
      </c>
      <c r="G73" s="37">
        <f t="shared" si="14"/>
        <v>-4225539.9799999874</v>
      </c>
      <c r="H73" s="37">
        <f t="shared" si="14"/>
        <v>781227.19999998948</v>
      </c>
      <c r="I73" s="37">
        <f>I30-I66-I70-I71+I69</f>
        <v>3288139.6800000602</v>
      </c>
      <c r="J73" s="37">
        <f t="shared" si="14"/>
        <v>-4913437.4200000213</v>
      </c>
      <c r="K73" s="37">
        <f t="shared" si="14"/>
        <v>-1836767.8700000038</v>
      </c>
      <c r="L73" s="37">
        <f t="shared" si="14"/>
        <v>-18975045.530000035</v>
      </c>
      <c r="M73" s="37">
        <f t="shared" si="14"/>
        <v>-6634760.7999999681</v>
      </c>
      <c r="N73" s="125">
        <f t="shared" si="14"/>
        <v>13589325.175721245</v>
      </c>
      <c r="O73" s="125">
        <f t="shared" si="14"/>
        <v>241402.71082061436</v>
      </c>
      <c r="P73" s="38">
        <f>SUM(D73:O73)</f>
        <v>-56548158.923458159</v>
      </c>
      <c r="Q73" s="36"/>
      <c r="R73" s="45"/>
      <c r="S73" s="36"/>
    </row>
    <row r="74" spans="2:19" x14ac:dyDescent="0.3">
      <c r="C74" s="112"/>
      <c r="D74" s="26"/>
      <c r="E74" s="27"/>
      <c r="F74" s="27"/>
      <c r="G74" s="27"/>
      <c r="H74" s="27"/>
      <c r="I74" s="27"/>
      <c r="J74" s="27"/>
      <c r="K74" s="27"/>
      <c r="L74" s="27"/>
      <c r="M74" s="27"/>
      <c r="N74" s="124"/>
      <c r="O74" s="124"/>
      <c r="P74" s="10"/>
    </row>
    <row r="75" spans="2:19" x14ac:dyDescent="0.3">
      <c r="C75" s="112" t="s">
        <v>193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124"/>
      <c r="O75" s="124"/>
      <c r="P75" s="10"/>
    </row>
    <row r="76" spans="2:19" x14ac:dyDescent="0.3">
      <c r="C76" s="112"/>
      <c r="D76" s="26"/>
      <c r="E76" s="27"/>
      <c r="F76" s="27"/>
      <c r="G76" s="27"/>
      <c r="H76" s="27"/>
      <c r="I76" s="27"/>
      <c r="J76" s="27"/>
      <c r="K76" s="27"/>
      <c r="L76" s="27"/>
      <c r="M76" s="27"/>
      <c r="N76" s="124"/>
      <c r="O76" s="124"/>
      <c r="P76" s="10"/>
    </row>
    <row r="77" spans="2:19" x14ac:dyDescent="0.3">
      <c r="C77" s="120" t="s">
        <v>194</v>
      </c>
      <c r="D77" s="28"/>
      <c r="E77" s="29"/>
      <c r="F77" s="29"/>
      <c r="G77" s="29"/>
      <c r="H77" s="29"/>
      <c r="I77" s="29"/>
      <c r="J77" s="29"/>
      <c r="K77" s="29"/>
      <c r="L77" s="29"/>
      <c r="M77" s="29"/>
      <c r="N77" s="129"/>
      <c r="O77" s="129"/>
      <c r="P77" s="105"/>
    </row>
    <row r="79" spans="2:19" x14ac:dyDescent="0.3">
      <c r="C79" t="s">
        <v>298</v>
      </c>
      <c r="D79" s="25">
        <f>SUM(D14:D18)+D23+D28+D66+D70+D71</f>
        <v>23486938.530000001</v>
      </c>
      <c r="E79" s="25">
        <f t="shared" ref="E79:O79" si="15">SUM(E14:E18)+E23+E28+E66+E70+E71</f>
        <v>22172150.289999999</v>
      </c>
      <c r="F79" s="25">
        <f t="shared" si="15"/>
        <v>25251276.43</v>
      </c>
      <c r="G79" s="25">
        <f t="shared" si="15"/>
        <v>25537071.990000002</v>
      </c>
      <c r="H79" s="25">
        <f t="shared" si="15"/>
        <v>26086134.280000001</v>
      </c>
      <c r="I79" s="25">
        <f t="shared" si="15"/>
        <v>21407097.75</v>
      </c>
      <c r="J79" s="25">
        <f t="shared" si="15"/>
        <v>22555826.59</v>
      </c>
      <c r="K79" s="25">
        <f t="shared" si="15"/>
        <v>23128729.920000002</v>
      </c>
      <c r="L79" s="25">
        <f t="shared" si="15"/>
        <v>31953408.890000001</v>
      </c>
      <c r="M79" s="25">
        <f t="shared" si="15"/>
        <v>28699198.010000002</v>
      </c>
      <c r="N79" s="130">
        <f t="shared" si="15"/>
        <v>21054669.441528752</v>
      </c>
      <c r="O79" s="130">
        <f t="shared" si="15"/>
        <v>19485511.076311886</v>
      </c>
    </row>
    <row r="82" spans="3:13" x14ac:dyDescent="0.3">
      <c r="C82" t="s">
        <v>1357</v>
      </c>
      <c r="D82" s="25">
        <f>D70+D28+D71</f>
        <v>2334750.41</v>
      </c>
      <c r="E82" s="25">
        <f t="shared" ref="E82:L82" si="16">E70+E28+E71</f>
        <v>2365875.16</v>
      </c>
      <c r="F82" s="25">
        <f t="shared" si="16"/>
        <v>2327746.11</v>
      </c>
      <c r="G82" s="25">
        <f t="shared" si="16"/>
        <v>2349108.5099999998</v>
      </c>
      <c r="H82" s="25">
        <f t="shared" si="16"/>
        <v>2969026.28</v>
      </c>
      <c r="I82" s="25">
        <f t="shared" si="16"/>
        <v>2359074.2199999997</v>
      </c>
      <c r="J82" s="25">
        <f t="shared" si="16"/>
        <v>2384786.36</v>
      </c>
      <c r="K82" s="25">
        <f t="shared" si="16"/>
        <v>2357458.29</v>
      </c>
      <c r="L82" s="25">
        <f t="shared" si="16"/>
        <v>1995110.98</v>
      </c>
      <c r="M82" s="25">
        <f t="shared" ref="M82" si="17">M70+M28+M71</f>
        <v>2182920.0099999998</v>
      </c>
    </row>
    <row r="83" spans="3:13" x14ac:dyDescent="0.3">
      <c r="C83" t="s">
        <v>1359</v>
      </c>
      <c r="D83" s="25">
        <f>(D64+D63+D62+D61+D60+D55+D49+D39+D33+D23+D13)*0.3</f>
        <v>6345656.4359999998</v>
      </c>
      <c r="E83" s="25">
        <f t="shared" ref="E83:L83" si="18">(E64+E63+E62+E61+E60+E55+E49+E39+E33+E23+E13)*0.3</f>
        <v>5941882.5389999999</v>
      </c>
      <c r="F83" s="25">
        <f t="shared" si="18"/>
        <v>6877059.0959999999</v>
      </c>
      <c r="G83" s="25">
        <f t="shared" si="18"/>
        <v>6956389.0439999998</v>
      </c>
      <c r="H83" s="25">
        <f t="shared" si="18"/>
        <v>6935132.3999999994</v>
      </c>
      <c r="I83" s="25">
        <f t="shared" si="18"/>
        <v>5714407.0590000004</v>
      </c>
      <c r="J83" s="25">
        <f t="shared" si="18"/>
        <v>6051312.0689999992</v>
      </c>
      <c r="K83" s="25">
        <f t="shared" si="18"/>
        <v>6231381.489000001</v>
      </c>
      <c r="L83" s="25">
        <f t="shared" si="18"/>
        <v>8987489.3729999997</v>
      </c>
      <c r="M83" s="25">
        <f t="shared" ref="M83" si="19">(M64+M63+M62+M61+M60+M55+M49+M39+M33+M23+M13)*0.3</f>
        <v>7954883.3999999994</v>
      </c>
    </row>
    <row r="84" spans="3:13" x14ac:dyDescent="0.3">
      <c r="C84" t="s">
        <v>1358</v>
      </c>
      <c r="D84" s="25">
        <f>(D64+D63+D62+D61+D60+D55+D49+D39+D33+D23+D13)*0.7</f>
        <v>14806531.684</v>
      </c>
      <c r="E84" s="25">
        <f t="shared" ref="E84:L84" si="20">(E64+E63+E62+E61+E60+E55+E49+E39+E33+E23+E13)*0.7</f>
        <v>13864392.590999998</v>
      </c>
      <c r="F84" s="25">
        <f t="shared" si="20"/>
        <v>16046471.223999999</v>
      </c>
      <c r="G84" s="25">
        <f t="shared" si="20"/>
        <v>16231574.435999999</v>
      </c>
      <c r="H84" s="25">
        <f t="shared" si="20"/>
        <v>16181975.6</v>
      </c>
      <c r="I84" s="25">
        <f t="shared" si="20"/>
        <v>13333616.471000001</v>
      </c>
      <c r="J84" s="25">
        <f t="shared" si="20"/>
        <v>14119728.160999997</v>
      </c>
      <c r="K84" s="25">
        <f t="shared" si="20"/>
        <v>14539890.141000001</v>
      </c>
      <c r="L84" s="25">
        <f t="shared" si="20"/>
        <v>20970808.537</v>
      </c>
      <c r="M84" s="25">
        <f t="shared" ref="M84" si="21">(M64+M63+M62+M61+M60+M55+M49+M39+M33+M23+M13)*0.7</f>
        <v>18561394.599999998</v>
      </c>
    </row>
    <row r="85" spans="3:13" x14ac:dyDescent="0.3">
      <c r="C85" t="s">
        <v>1360</v>
      </c>
      <c r="D85" s="25">
        <f>D8</f>
        <v>14754502.710000008</v>
      </c>
      <c r="E85" s="25">
        <f t="shared" ref="E85:L85" si="22">E8</f>
        <v>9067178.3199999928</v>
      </c>
      <c r="F85" s="25">
        <f t="shared" si="22"/>
        <v>13750281.230000019</v>
      </c>
      <c r="G85" s="25">
        <f t="shared" si="22"/>
        <v>11778806.979999989</v>
      </c>
      <c r="H85" s="25">
        <f t="shared" si="22"/>
        <v>25470948.520000011</v>
      </c>
      <c r="I85" s="25">
        <f t="shared" si="22"/>
        <v>22684129.49999994</v>
      </c>
      <c r="J85" s="25">
        <f t="shared" si="22"/>
        <v>28111890.880000025</v>
      </c>
      <c r="K85" s="25">
        <f t="shared" si="22"/>
        <v>25974250.650000006</v>
      </c>
      <c r="L85" s="25">
        <f t="shared" si="22"/>
        <v>28979725.840000033</v>
      </c>
      <c r="M85" s="25">
        <f t="shared" ref="M85" si="23">M8</f>
        <v>5705057.969999969</v>
      </c>
    </row>
    <row r="87" spans="3:13" x14ac:dyDescent="0.3">
      <c r="C87" s="7" t="s">
        <v>1362</v>
      </c>
      <c r="D87" s="36">
        <f>D82+D83</f>
        <v>8680406.8460000008</v>
      </c>
      <c r="E87" s="36">
        <f t="shared" ref="E87:L87" si="24">E82+E83</f>
        <v>8307757.699</v>
      </c>
      <c r="F87" s="36">
        <f t="shared" si="24"/>
        <v>9204805.2060000002</v>
      </c>
      <c r="G87" s="36">
        <f t="shared" si="24"/>
        <v>9305497.5539999995</v>
      </c>
      <c r="H87" s="36">
        <f t="shared" si="24"/>
        <v>9904158.6799999997</v>
      </c>
      <c r="I87" s="36">
        <f t="shared" si="24"/>
        <v>8073481.2790000001</v>
      </c>
      <c r="J87" s="36">
        <f t="shared" si="24"/>
        <v>8436098.4289999995</v>
      </c>
      <c r="K87" s="36">
        <f t="shared" si="24"/>
        <v>8588839.779000001</v>
      </c>
      <c r="L87" s="36">
        <f t="shared" si="24"/>
        <v>10982600.353</v>
      </c>
      <c r="M87" s="36">
        <f t="shared" ref="M87" si="25">M82+M83</f>
        <v>10137803.41</v>
      </c>
    </row>
    <row r="88" spans="3:13" x14ac:dyDescent="0.3">
      <c r="C88" s="7" t="s">
        <v>1363</v>
      </c>
      <c r="D88" s="36">
        <f>D84+D85</f>
        <v>29561034.394000009</v>
      </c>
      <c r="E88" s="36">
        <f t="shared" ref="E88:L88" si="26">E84+E85</f>
        <v>22931570.910999991</v>
      </c>
      <c r="F88" s="36">
        <f t="shared" si="26"/>
        <v>29796752.454000019</v>
      </c>
      <c r="G88" s="36">
        <f t="shared" si="26"/>
        <v>28010381.415999986</v>
      </c>
      <c r="H88" s="36">
        <f t="shared" si="26"/>
        <v>41652924.120000012</v>
      </c>
      <c r="I88" s="36">
        <f t="shared" si="26"/>
        <v>36017745.970999941</v>
      </c>
      <c r="J88" s="36">
        <f t="shared" si="26"/>
        <v>42231619.041000023</v>
      </c>
      <c r="K88" s="36">
        <f t="shared" si="26"/>
        <v>40514140.791000009</v>
      </c>
      <c r="L88" s="36">
        <f t="shared" si="26"/>
        <v>49950534.377000034</v>
      </c>
      <c r="M88" s="36">
        <f t="shared" ref="M88" si="27">M84+M85</f>
        <v>24266452.569999967</v>
      </c>
    </row>
    <row r="90" spans="3:13" x14ac:dyDescent="0.3">
      <c r="C90" t="s">
        <v>1361</v>
      </c>
      <c r="D90" s="25">
        <f>D5-D88</f>
        <v>1048744.7559999824</v>
      </c>
      <c r="E90" s="25">
        <f t="shared" ref="E90:L90" si="28">E5-E88</f>
        <v>-5295603.9109999985</v>
      </c>
      <c r="F90" s="25">
        <f t="shared" si="28"/>
        <v>-7424096.1240000278</v>
      </c>
      <c r="G90" s="25">
        <f t="shared" si="28"/>
        <v>5077519.0940000154</v>
      </c>
      <c r="H90" s="25">
        <f t="shared" si="28"/>
        <v>10685385.879999988</v>
      </c>
      <c r="I90" s="25">
        <f t="shared" si="28"/>
        <v>11361620.959000058</v>
      </c>
      <c r="J90" s="25">
        <f t="shared" si="28"/>
        <v>2505215.008999981</v>
      </c>
      <c r="K90" s="25">
        <f t="shared" si="28"/>
        <v>6752071.9089999944</v>
      </c>
      <c r="L90" s="25">
        <f t="shared" si="28"/>
        <v>-8035971.1970000342</v>
      </c>
      <c r="M90" s="25">
        <f t="shared" ref="M90" si="29">M5-M88</f>
        <v>3401846.3000000343</v>
      </c>
    </row>
    <row r="91" spans="3:13" x14ac:dyDescent="0.3">
      <c r="C91" t="s">
        <v>1364</v>
      </c>
      <c r="D91" s="186">
        <f>D90/D5</f>
        <v>3.4261755070519109E-2</v>
      </c>
      <c r="E91" s="186">
        <f t="shared" ref="E91:L91" si="30">E90/E5</f>
        <v>-0.30027295418504701</v>
      </c>
      <c r="F91" s="186">
        <f t="shared" si="30"/>
        <v>-0.33183793710024917</v>
      </c>
      <c r="G91" s="186">
        <f t="shared" si="30"/>
        <v>0.15345546304654356</v>
      </c>
      <c r="H91" s="186">
        <f t="shared" si="30"/>
        <v>0.20415993332608537</v>
      </c>
      <c r="I91" s="186">
        <f t="shared" si="30"/>
        <v>0.23980102933384759</v>
      </c>
      <c r="J91" s="186">
        <f t="shared" si="30"/>
        <v>5.5998933813689949E-2</v>
      </c>
      <c r="K91" s="186">
        <f t="shared" si="30"/>
        <v>0.142851976566339</v>
      </c>
      <c r="L91" s="186">
        <f t="shared" si="30"/>
        <v>-0.19172265168289973</v>
      </c>
      <c r="M91" s="186">
        <f t="shared" ref="M91" si="31">M90/M5</f>
        <v>0.12295104646598153</v>
      </c>
    </row>
    <row r="93" spans="3:13" x14ac:dyDescent="0.3">
      <c r="C93" t="s">
        <v>1365</v>
      </c>
      <c r="D93" s="25">
        <f>D87/D91</f>
        <v>253355580.53385153</v>
      </c>
      <c r="E93" s="25">
        <f>E79+E8</f>
        <v>31239328.609999992</v>
      </c>
      <c r="F93" s="25">
        <f>F79+F8</f>
        <v>39001557.660000019</v>
      </c>
      <c r="G93" s="25">
        <f t="shared" ref="G93:M93" si="32">G87/G91</f>
        <v>60639728.09607704</v>
      </c>
      <c r="H93" s="25">
        <f t="shared" si="32"/>
        <v>48511764.863191955</v>
      </c>
      <c r="I93" s="25">
        <f t="shared" si="32"/>
        <v>33667417.114211857</v>
      </c>
      <c r="J93" s="25">
        <f t="shared" si="32"/>
        <v>150647482.98721436</v>
      </c>
      <c r="K93" s="25">
        <f t="shared" si="32"/>
        <v>60124052.781386837</v>
      </c>
      <c r="L93" s="25">
        <f>L79+L8</f>
        <v>60933134.730000034</v>
      </c>
      <c r="M93" s="25">
        <f t="shared" si="32"/>
        <v>82453982.307543501</v>
      </c>
    </row>
  </sheetData>
  <mergeCells count="5">
    <mergeCell ref="C2:C3"/>
    <mergeCell ref="D2:F2"/>
    <mergeCell ref="G2:I2"/>
    <mergeCell ref="J2:L2"/>
    <mergeCell ref="M2:O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7B6C8-6B1C-4B04-BE9B-0D8B0D9EC6F7}">
  <dimension ref="B2:Q81"/>
  <sheetViews>
    <sheetView showGridLines="0" zoomScale="90" zoomScaleNormal="9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4.4" x14ac:dyDescent="0.3"/>
  <cols>
    <col min="2" max="2" width="38.5546875" bestFit="1" customWidth="1"/>
    <col min="3" max="3" width="7.5546875" hidden="1" customWidth="1"/>
    <col min="4" max="4" width="15.33203125" style="25" bestFit="1" customWidth="1"/>
    <col min="5" max="15" width="13.5546875" style="25" bestFit="1" customWidth="1"/>
    <col min="16" max="16" width="12.109375" bestFit="1" customWidth="1"/>
    <col min="17" max="17" width="9.77734375" bestFit="1" customWidth="1"/>
    <col min="18" max="18" width="12.5546875" bestFit="1" customWidth="1"/>
    <col min="19" max="19" width="11.5546875" bestFit="1" customWidth="1"/>
  </cols>
  <sheetData>
    <row r="2" spans="2:16" x14ac:dyDescent="0.3">
      <c r="B2" s="2" t="s">
        <v>210</v>
      </c>
      <c r="C2" s="2"/>
    </row>
    <row r="3" spans="2:16" x14ac:dyDescent="0.3">
      <c r="B3" s="137"/>
      <c r="C3" s="137"/>
    </row>
    <row r="5" spans="2:16" x14ac:dyDescent="0.3">
      <c r="B5" s="3" t="s">
        <v>1</v>
      </c>
      <c r="C5" s="47">
        <v>45352</v>
      </c>
      <c r="D5" s="47">
        <v>45383</v>
      </c>
      <c r="E5" s="47">
        <v>45413</v>
      </c>
      <c r="F5" s="47">
        <v>45444</v>
      </c>
      <c r="G5" s="47">
        <v>45474</v>
      </c>
      <c r="H5" s="47">
        <v>45505</v>
      </c>
      <c r="I5" s="47">
        <v>45536</v>
      </c>
      <c r="J5" s="47">
        <v>45566</v>
      </c>
      <c r="K5" s="47">
        <v>45597</v>
      </c>
      <c r="L5" s="47">
        <v>45627</v>
      </c>
      <c r="M5" s="47">
        <v>45658</v>
      </c>
      <c r="N5" s="47">
        <v>45689</v>
      </c>
      <c r="O5" s="47">
        <v>45717</v>
      </c>
    </row>
    <row r="6" spans="2:16" x14ac:dyDescent="0.3">
      <c r="B6" s="138"/>
      <c r="C6" s="4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2:16" x14ac:dyDescent="0.3">
      <c r="B7" s="139" t="s">
        <v>211</v>
      </c>
      <c r="C7" s="13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x14ac:dyDescent="0.3">
      <c r="B8" s="4" t="s">
        <v>127</v>
      </c>
      <c r="C8" s="4"/>
      <c r="D8" s="10">
        <v>43071441.210000001</v>
      </c>
      <c r="E8" s="10">
        <v>42681583.75</v>
      </c>
      <c r="F8" s="10">
        <v>42117274</v>
      </c>
      <c r="G8" s="10">
        <v>41114282.520000003</v>
      </c>
      <c r="H8" s="10">
        <f>40102612.52-7258</f>
        <v>40095354.520000003</v>
      </c>
      <c r="I8" s="10">
        <f>39624875.98+5355</f>
        <v>39630230.979999997</v>
      </c>
      <c r="J8" s="10">
        <f>39123295.44-54905</f>
        <v>39068390.439999998</v>
      </c>
      <c r="K8" s="10">
        <f>38507957.13-141929+637</f>
        <v>38366665.130000003</v>
      </c>
      <c r="L8" s="10">
        <f>37358171.18-332799</f>
        <v>37025372.18</v>
      </c>
      <c r="M8" s="10">
        <f>36799738.77-1795</f>
        <v>36797943.770000003</v>
      </c>
      <c r="N8" s="10">
        <f t="shared" ref="M8:O8" si="0">M8</f>
        <v>36797943.770000003</v>
      </c>
      <c r="O8" s="10">
        <f t="shared" si="0"/>
        <v>36797943.770000003</v>
      </c>
      <c r="P8" s="140"/>
    </row>
    <row r="9" spans="2:16" x14ac:dyDescent="0.3">
      <c r="B9" s="4" t="s">
        <v>128</v>
      </c>
      <c r="C9" s="4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40"/>
    </row>
    <row r="10" spans="2:16" x14ac:dyDescent="0.3">
      <c r="B10" s="4" t="s">
        <v>129</v>
      </c>
      <c r="C10" s="4"/>
      <c r="D10" s="10"/>
      <c r="E10" s="10">
        <f>SUM(D10:D11)</f>
        <v>-7630439.1500000181</v>
      </c>
      <c r="F10" s="10">
        <f>SUM(E10:E11)</f>
        <v>-21233800.760000017</v>
      </c>
      <c r="G10" s="10">
        <f>SUM(F10:F11)</f>
        <v>-37862702.090000048</v>
      </c>
      <c r="H10" s="10">
        <f>SUM(G10:G11)</f>
        <v>-42088242.070000038</v>
      </c>
      <c r="I10" s="10">
        <f>SUM(H10:H11)+18</f>
        <v>-41306996.870000049</v>
      </c>
      <c r="J10" s="10">
        <f>SUM(I10:I11)</f>
        <v>-38018857.18999999</v>
      </c>
      <c r="K10" s="10">
        <f t="shared" ref="K10" si="1">SUM(J10:J11)</f>
        <v>-42932294.610000014</v>
      </c>
      <c r="L10" s="10">
        <f>SUM(K10:K11)</f>
        <v>-44769062.480000019</v>
      </c>
      <c r="M10" s="10">
        <f t="shared" ref="M10" si="2">SUM(L10:L11)</f>
        <v>-63744108.01000005</v>
      </c>
      <c r="N10" s="10">
        <f t="shared" ref="N10" si="3">SUM(M10:M11)</f>
        <v>-70378868.810000017</v>
      </c>
      <c r="O10" s="10">
        <f t="shared" ref="O10" si="4">SUM(N10:N11)</f>
        <v>-56789543.634278774</v>
      </c>
      <c r="P10" s="140"/>
    </row>
    <row r="11" spans="2:16" x14ac:dyDescent="0.3">
      <c r="B11" s="4" t="s">
        <v>130</v>
      </c>
      <c r="C11" s="4"/>
      <c r="D11" s="10">
        <f>'P&amp;L'!D73</f>
        <v>-7630439.1500000181</v>
      </c>
      <c r="E11" s="10">
        <f>'P&amp;L'!E73</f>
        <v>-13603361.609999999</v>
      </c>
      <c r="F11" s="10">
        <f>'P&amp;L'!F73</f>
        <v>-16628901.330000028</v>
      </c>
      <c r="G11" s="10">
        <f>'P&amp;L'!G73</f>
        <v>-4225539.9799999874</v>
      </c>
      <c r="H11" s="10">
        <f>'P&amp;L'!H73</f>
        <v>781227.19999998948</v>
      </c>
      <c r="I11" s="10">
        <f>'P&amp;L'!I73</f>
        <v>3288139.6800000602</v>
      </c>
      <c r="J11" s="10">
        <f>'P&amp;L'!J73</f>
        <v>-4913437.4200000213</v>
      </c>
      <c r="K11" s="10">
        <f>'P&amp;L'!K73</f>
        <v>-1836767.8700000038</v>
      </c>
      <c r="L11" s="10">
        <f>'P&amp;L'!L73</f>
        <v>-18975045.530000035</v>
      </c>
      <c r="M11" s="10">
        <f>'P&amp;L'!M73</f>
        <v>-6634760.7999999681</v>
      </c>
      <c r="N11" s="10">
        <f>'P&amp;L'!N73</f>
        <v>13589325.175721245</v>
      </c>
      <c r="O11" s="10">
        <f>'P&amp;L'!O73</f>
        <v>241402.71082061436</v>
      </c>
      <c r="P11" s="140"/>
    </row>
    <row r="12" spans="2:16" x14ac:dyDescent="0.3">
      <c r="B12" s="4" t="s">
        <v>131</v>
      </c>
      <c r="C12" s="4"/>
      <c r="D12" s="10">
        <v>18885310</v>
      </c>
      <c r="E12" s="10">
        <v>18885310</v>
      </c>
      <c r="F12" s="10">
        <v>18885310</v>
      </c>
      <c r="G12" s="10">
        <v>18885310</v>
      </c>
      <c r="H12" s="10">
        <v>18885310</v>
      </c>
      <c r="I12" s="10">
        <f>18885310</f>
        <v>18885310</v>
      </c>
      <c r="J12" s="10">
        <f>18885310</f>
        <v>18885310</v>
      </c>
      <c r="K12" s="10">
        <f t="shared" ref="K12:O12" si="5">18885310</f>
        <v>18885310</v>
      </c>
      <c r="L12" s="10">
        <f t="shared" si="5"/>
        <v>18885310</v>
      </c>
      <c r="M12" s="10">
        <f t="shared" si="5"/>
        <v>18885310</v>
      </c>
      <c r="N12" s="10">
        <f t="shared" si="5"/>
        <v>18885310</v>
      </c>
      <c r="O12" s="10">
        <f t="shared" si="5"/>
        <v>18885310</v>
      </c>
      <c r="P12" s="140"/>
    </row>
    <row r="13" spans="2:16" x14ac:dyDescent="0.3">
      <c r="B13" s="4"/>
      <c r="C13" s="4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40"/>
    </row>
    <row r="14" spans="2:16" x14ac:dyDescent="0.3">
      <c r="B14" s="4"/>
      <c r="C14" s="4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40"/>
    </row>
    <row r="15" spans="2:16" x14ac:dyDescent="0.3">
      <c r="B15" s="141" t="s">
        <v>212</v>
      </c>
      <c r="C15" s="141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40"/>
    </row>
    <row r="16" spans="2:16" x14ac:dyDescent="0.3">
      <c r="B16" s="4" t="s">
        <v>213</v>
      </c>
      <c r="C16" s="4"/>
      <c r="D16" s="10">
        <f t="shared" ref="D16:J16" si="6">SUM(D17:D18)</f>
        <v>191563099.28999999</v>
      </c>
      <c r="E16" s="10">
        <f t="shared" si="6"/>
        <v>194782777.94999999</v>
      </c>
      <c r="F16" s="10">
        <f t="shared" si="6"/>
        <v>197741166.23999998</v>
      </c>
      <c r="G16" s="10">
        <f t="shared" si="6"/>
        <v>198650178.38</v>
      </c>
      <c r="H16" s="10">
        <f t="shared" si="6"/>
        <v>200832796.74000001</v>
      </c>
      <c r="I16" s="10">
        <f t="shared" si="6"/>
        <v>198423592.05000001</v>
      </c>
      <c r="J16" s="10">
        <f t="shared" si="6"/>
        <v>198501009.46000001</v>
      </c>
      <c r="K16" s="10">
        <f t="shared" ref="K16:O16" si="7">SUM(K17:K18)</f>
        <v>198179952.72</v>
      </c>
      <c r="L16" s="10">
        <f t="shared" si="7"/>
        <v>196787619.41000003</v>
      </c>
      <c r="M16" s="10">
        <f t="shared" si="7"/>
        <v>193129216.72</v>
      </c>
      <c r="N16" s="10">
        <f t="shared" si="7"/>
        <v>194699019.80000001</v>
      </c>
      <c r="O16" s="10">
        <f t="shared" si="7"/>
        <v>194499019.80000001</v>
      </c>
      <c r="P16" s="140"/>
    </row>
    <row r="17" spans="2:17" x14ac:dyDescent="0.3">
      <c r="B17" s="4" t="s">
        <v>214</v>
      </c>
      <c r="C17" s="4"/>
      <c r="D17" s="10">
        <v>6664358.9500000002</v>
      </c>
      <c r="E17" s="10">
        <v>6041939.4699999997</v>
      </c>
      <c r="F17" s="10">
        <v>5419206.7599999998</v>
      </c>
      <c r="G17" s="10">
        <v>4796158.4400000004</v>
      </c>
      <c r="H17" s="10">
        <v>4656125.8</v>
      </c>
      <c r="I17" s="10">
        <v>4515773.1100000003</v>
      </c>
      <c r="J17" s="10">
        <v>4375098.0599999996</v>
      </c>
      <c r="K17" s="10">
        <v>4234098.32</v>
      </c>
      <c r="L17" s="10">
        <v>4092771.55</v>
      </c>
      <c r="M17" s="10">
        <v>3951115.4</v>
      </c>
      <c r="N17" s="10">
        <f t="shared" ref="M17:O17" si="8">M17-200000</f>
        <v>3751115.4</v>
      </c>
      <c r="O17" s="10">
        <f t="shared" si="8"/>
        <v>3551115.4</v>
      </c>
      <c r="P17" s="140"/>
    </row>
    <row r="18" spans="2:17" x14ac:dyDescent="0.3">
      <c r="B18" s="4" t="s">
        <v>215</v>
      </c>
      <c r="C18" s="4"/>
      <c r="D18" s="10">
        <v>184898740.34</v>
      </c>
      <c r="E18" s="10">
        <v>188740838.47999999</v>
      </c>
      <c r="F18" s="10">
        <v>192321959.47999999</v>
      </c>
      <c r="G18" s="10">
        <v>193854019.94</v>
      </c>
      <c r="H18" s="10">
        <v>196176670.94</v>
      </c>
      <c r="I18" s="10">
        <v>193907818.94</v>
      </c>
      <c r="J18" s="10">
        <v>194125911.40000001</v>
      </c>
      <c r="K18" s="10">
        <v>193945854.40000001</v>
      </c>
      <c r="L18" s="10">
        <v>192694847.86000001</v>
      </c>
      <c r="M18" s="10">
        <v>189178101.31999999</v>
      </c>
      <c r="N18" s="10">
        <f t="shared" ref="M18:O18" si="9">190950852.4-2948</f>
        <v>190947904.40000001</v>
      </c>
      <c r="O18" s="10">
        <f t="shared" si="9"/>
        <v>190947904.40000001</v>
      </c>
      <c r="P18" s="140"/>
    </row>
    <row r="19" spans="2:17" x14ac:dyDescent="0.3">
      <c r="B19" s="4"/>
      <c r="C19" s="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40"/>
    </row>
    <row r="20" spans="2:17" x14ac:dyDescent="0.3">
      <c r="B20" s="141" t="s">
        <v>216</v>
      </c>
      <c r="C20" s="14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40"/>
    </row>
    <row r="21" spans="2:17" x14ac:dyDescent="0.3">
      <c r="B21" s="4" t="s">
        <v>217</v>
      </c>
      <c r="C21" s="4"/>
      <c r="D21" s="10">
        <v>91297014.709999993</v>
      </c>
      <c r="E21" s="10">
        <v>91559008.829999998</v>
      </c>
      <c r="F21" s="10">
        <v>92624465.840000004</v>
      </c>
      <c r="G21" s="10">
        <v>92010449.280000001</v>
      </c>
      <c r="H21" s="10">
        <v>93886459.670000002</v>
      </c>
      <c r="I21" s="10">
        <v>99374067.75</v>
      </c>
      <c r="J21" s="10">
        <v>102047591.66</v>
      </c>
      <c r="K21" s="10">
        <v>99056593.140000001</v>
      </c>
      <c r="L21" s="10">
        <v>96707564.200000003</v>
      </c>
      <c r="M21" s="10">
        <v>95097046.519999996</v>
      </c>
      <c r="N21" s="10">
        <v>100000000</v>
      </c>
      <c r="O21" s="10">
        <v>100000000</v>
      </c>
      <c r="P21" s="140"/>
    </row>
    <row r="22" spans="2:17" x14ac:dyDescent="0.3">
      <c r="B22" s="4" t="s">
        <v>218</v>
      </c>
      <c r="C22" s="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>
        <f t="shared" ref="M22:O22" si="10">N62-(N8+N10+N11+N12+N16+N21+N23+SUM(N26:N29))</f>
        <v>-8799653.9757212996</v>
      </c>
      <c r="O22" s="10">
        <f t="shared" si="10"/>
        <v>-16341056.686541855</v>
      </c>
      <c r="P22" s="140"/>
    </row>
    <row r="23" spans="2:17" x14ac:dyDescent="0.3">
      <c r="B23" s="4" t="s">
        <v>219</v>
      </c>
      <c r="C23" s="4"/>
      <c r="D23" s="10">
        <v>82449178.680000007</v>
      </c>
      <c r="E23" s="10">
        <v>84468377.629999995</v>
      </c>
      <c r="F23" s="10">
        <v>84420084.769999996</v>
      </c>
      <c r="G23" s="10">
        <v>82040258.120000005</v>
      </c>
      <c r="H23" s="10">
        <v>93278241.489999995</v>
      </c>
      <c r="I23" s="10">
        <v>93722485.560000002</v>
      </c>
      <c r="J23" s="10">
        <v>93527510.840000004</v>
      </c>
      <c r="K23" s="10">
        <v>87744719.260000005</v>
      </c>
      <c r="L23" s="10">
        <v>83193509.420000002</v>
      </c>
      <c r="M23" s="10">
        <v>73073783.489999995</v>
      </c>
      <c r="N23" s="10">
        <v>85000000</v>
      </c>
      <c r="O23" s="10">
        <v>85000000</v>
      </c>
      <c r="P23" s="140"/>
    </row>
    <row r="24" spans="2:17" x14ac:dyDescent="0.3">
      <c r="B24" s="4" t="s">
        <v>220</v>
      </c>
      <c r="C24" s="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40"/>
    </row>
    <row r="25" spans="2:17" x14ac:dyDescent="0.3">
      <c r="B25" s="4" t="s">
        <v>221</v>
      </c>
      <c r="C25" s="4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40"/>
    </row>
    <row r="26" spans="2:17" x14ac:dyDescent="0.3">
      <c r="B26" s="4" t="s">
        <v>222</v>
      </c>
      <c r="C26" s="4"/>
      <c r="D26" s="10">
        <v>7776434.1600000001</v>
      </c>
      <c r="E26" s="10">
        <v>2454353.4700000002</v>
      </c>
      <c r="F26" s="10">
        <v>1716680.3</v>
      </c>
      <c r="G26" s="10">
        <v>4246940.8899999997</v>
      </c>
      <c r="H26" s="10">
        <v>6158099.8300000001</v>
      </c>
      <c r="I26" s="10">
        <v>8358175.3700000001</v>
      </c>
      <c r="J26" s="10">
        <v>10660038.48</v>
      </c>
      <c r="K26" s="10">
        <v>10080454.25</v>
      </c>
      <c r="L26" s="10">
        <v>8609489.7899999991</v>
      </c>
      <c r="M26" s="10">
        <v>6456707.3499999996</v>
      </c>
      <c r="N26" s="10">
        <v>5000000</v>
      </c>
      <c r="O26" s="10">
        <v>5000000</v>
      </c>
      <c r="P26" s="140"/>
    </row>
    <row r="27" spans="2:17" x14ac:dyDescent="0.3">
      <c r="B27" s="4" t="s">
        <v>223</v>
      </c>
      <c r="C27" s="4"/>
      <c r="D27" s="10"/>
      <c r="E27" s="10"/>
      <c r="F27" s="10">
        <v>399710</v>
      </c>
      <c r="G27" s="10">
        <v>319703</v>
      </c>
      <c r="H27" s="10">
        <v>319703</v>
      </c>
      <c r="I27" s="10">
        <v>319703</v>
      </c>
      <c r="J27" s="10">
        <v>319703</v>
      </c>
      <c r="K27" s="10">
        <v>-34460</v>
      </c>
      <c r="L27" s="10">
        <v>15000</v>
      </c>
      <c r="M27" s="10"/>
      <c r="N27" s="10">
        <v>319703</v>
      </c>
      <c r="O27" s="10">
        <v>319703</v>
      </c>
      <c r="P27" s="140"/>
    </row>
    <row r="28" spans="2:17" x14ac:dyDescent="0.3">
      <c r="B28" s="4" t="s">
        <v>224</v>
      </c>
      <c r="C28" s="4"/>
      <c r="D28" s="10">
        <v>2804859</v>
      </c>
      <c r="E28" s="10">
        <v>2804859</v>
      </c>
      <c r="F28" s="10">
        <v>2804859</v>
      </c>
      <c r="G28" s="10">
        <v>2804859</v>
      </c>
      <c r="H28" s="10">
        <v>2790699</v>
      </c>
      <c r="I28" s="10">
        <v>2790699</v>
      </c>
      <c r="J28" s="10">
        <v>2790699</v>
      </c>
      <c r="K28" s="10">
        <v>2791457</v>
      </c>
      <c r="L28" s="10">
        <v>3300758</v>
      </c>
      <c r="M28" s="10">
        <v>3300759</v>
      </c>
      <c r="N28" s="10">
        <f t="shared" ref="M28:O28" si="11">2726552+57.14</f>
        <v>2726609.14</v>
      </c>
      <c r="O28" s="10">
        <f t="shared" si="11"/>
        <v>2726609.14</v>
      </c>
      <c r="P28" s="140"/>
    </row>
    <row r="29" spans="2:17" x14ac:dyDescent="0.3">
      <c r="B29" s="4" t="s">
        <v>225</v>
      </c>
      <c r="C29" s="4"/>
      <c r="D29" s="10">
        <v>9854044.8599999994</v>
      </c>
      <c r="E29" s="10">
        <v>11963559.859999999</v>
      </c>
      <c r="F29" s="10">
        <v>11033745.859999999</v>
      </c>
      <c r="G29" s="10">
        <v>13299479.859999999</v>
      </c>
      <c r="H29" s="10">
        <v>12204677.4</v>
      </c>
      <c r="I29" s="10">
        <v>12906673.4</v>
      </c>
      <c r="J29" s="10">
        <v>14155409.4</v>
      </c>
      <c r="K29" s="10">
        <v>14546114.4</v>
      </c>
      <c r="L29" s="10">
        <v>18309034.399999999</v>
      </c>
      <c r="M29" s="10">
        <v>16470527.07</v>
      </c>
      <c r="N29" s="10">
        <v>12261403.4</v>
      </c>
      <c r="O29" s="10">
        <v>12261403.4</v>
      </c>
      <c r="P29" s="140"/>
    </row>
    <row r="30" spans="2:17" x14ac:dyDescent="0.3">
      <c r="B30" s="4"/>
      <c r="C30" s="4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40"/>
    </row>
    <row r="31" spans="2:17" x14ac:dyDescent="0.3">
      <c r="B31" s="4"/>
      <c r="C31" s="4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40"/>
    </row>
    <row r="32" spans="2:17" x14ac:dyDescent="0.3">
      <c r="B32" s="8" t="s">
        <v>226</v>
      </c>
      <c r="C32" s="8"/>
      <c r="D32" s="93">
        <f>SUM(D6:D30)-D16</f>
        <v>440070942.75999999</v>
      </c>
      <c r="E32" s="93">
        <f t="shared" ref="E32:O32" si="12">SUM(E6:E30)-E16</f>
        <v>428366029.72999996</v>
      </c>
      <c r="F32" s="93">
        <f t="shared" si="12"/>
        <v>413880593.91999984</v>
      </c>
      <c r="G32" s="93">
        <f t="shared" si="12"/>
        <v>411283218.9799999</v>
      </c>
      <c r="H32" s="93">
        <f t="shared" si="12"/>
        <v>427144326.77999997</v>
      </c>
      <c r="I32" s="93">
        <f t="shared" si="12"/>
        <v>436392079.92000002</v>
      </c>
      <c r="J32" s="93">
        <f t="shared" si="12"/>
        <v>437023367.66999996</v>
      </c>
      <c r="K32" s="93">
        <f t="shared" si="12"/>
        <v>424847743.41999996</v>
      </c>
      <c r="L32" s="93">
        <f t="shared" si="12"/>
        <v>399089549.38999993</v>
      </c>
      <c r="M32" s="93">
        <f t="shared" si="12"/>
        <v>372832425.11000001</v>
      </c>
      <c r="N32" s="93">
        <f t="shared" si="12"/>
        <v>390100791.49999994</v>
      </c>
      <c r="O32" s="93">
        <f t="shared" si="12"/>
        <v>382600791.49999994</v>
      </c>
      <c r="P32" s="140"/>
      <c r="Q32" s="140"/>
    </row>
    <row r="33" spans="2:17" x14ac:dyDescent="0.3">
      <c r="B33" s="4"/>
      <c r="C33" s="4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40"/>
    </row>
    <row r="34" spans="2:17" x14ac:dyDescent="0.3">
      <c r="B34" s="139" t="s">
        <v>227</v>
      </c>
      <c r="C34" s="13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40"/>
    </row>
    <row r="35" spans="2:17" x14ac:dyDescent="0.3">
      <c r="B35" s="141" t="s">
        <v>228</v>
      </c>
      <c r="C35" s="141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40"/>
    </row>
    <row r="36" spans="2:17" x14ac:dyDescent="0.3">
      <c r="B36" s="4" t="s">
        <v>229</v>
      </c>
      <c r="C36" s="4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40"/>
    </row>
    <row r="37" spans="2:17" x14ac:dyDescent="0.3">
      <c r="B37" s="4" t="s">
        <v>230</v>
      </c>
      <c r="C37" s="4"/>
      <c r="D37" s="10">
        <v>34874419.369999997</v>
      </c>
      <c r="E37" s="10">
        <v>34961574.369999997</v>
      </c>
      <c r="F37" s="10">
        <v>34961574.369999997</v>
      </c>
      <c r="G37" s="94">
        <v>34966674.369999997</v>
      </c>
      <c r="H37" s="10">
        <v>34983509.369999997</v>
      </c>
      <c r="I37" s="10">
        <v>34989689.369999997</v>
      </c>
      <c r="J37" s="10">
        <v>35158691.369999997</v>
      </c>
      <c r="K37" s="10">
        <v>35165741.369999997</v>
      </c>
      <c r="L37" s="10">
        <v>35168291.369999997</v>
      </c>
      <c r="M37" s="10">
        <v>35169541.369999997</v>
      </c>
      <c r="N37" s="10">
        <v>35158691.369999997</v>
      </c>
      <c r="O37" s="10">
        <v>35158691.369999997</v>
      </c>
      <c r="P37" s="140"/>
      <c r="Q37" s="140"/>
    </row>
    <row r="38" spans="2:17" x14ac:dyDescent="0.3">
      <c r="B38" s="4" t="s">
        <v>231</v>
      </c>
      <c r="C38" s="4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40"/>
    </row>
    <row r="39" spans="2:17" x14ac:dyDescent="0.3">
      <c r="B39" s="4" t="s">
        <v>232</v>
      </c>
      <c r="C39" s="4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40"/>
    </row>
    <row r="40" spans="2:17" x14ac:dyDescent="0.3">
      <c r="B40" s="4" t="s">
        <v>233</v>
      </c>
      <c r="C40" s="4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40"/>
    </row>
    <row r="41" spans="2:17" x14ac:dyDescent="0.3">
      <c r="B41" s="4" t="s">
        <v>234</v>
      </c>
      <c r="C41" s="4"/>
      <c r="D41" s="10">
        <v>15520776.5</v>
      </c>
      <c r="E41" s="10">
        <v>15520776.5</v>
      </c>
      <c r="F41" s="10">
        <f>15520776.5-500000</f>
        <v>15020776.5</v>
      </c>
      <c r="G41" s="10">
        <f>16832907.5-500000</f>
        <v>16332907.5</v>
      </c>
      <c r="H41" s="10">
        <v>16332907.5</v>
      </c>
      <c r="I41" s="10">
        <v>16332907.5</v>
      </c>
      <c r="J41" s="10">
        <v>16332907.5</v>
      </c>
      <c r="K41" s="10">
        <v>16332907.5</v>
      </c>
      <c r="L41" s="10">
        <v>16832907.5</v>
      </c>
      <c r="M41" s="10">
        <v>16832907.5</v>
      </c>
      <c r="N41" s="10">
        <f t="shared" ref="M41:O41" si="13">M41-500000</f>
        <v>16332907.5</v>
      </c>
      <c r="O41" s="10">
        <f t="shared" si="13"/>
        <v>15832907.5</v>
      </c>
      <c r="P41" s="140"/>
    </row>
    <row r="42" spans="2:17" x14ac:dyDescent="0.3">
      <c r="B42" s="4" t="s">
        <v>235</v>
      </c>
      <c r="C42" s="4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40"/>
    </row>
    <row r="43" spans="2:17" x14ac:dyDescent="0.3">
      <c r="B43" s="4" t="s">
        <v>236</v>
      </c>
      <c r="C43" s="4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40"/>
    </row>
    <row r="44" spans="2:17" x14ac:dyDescent="0.3">
      <c r="B44" s="141" t="s">
        <v>237</v>
      </c>
      <c r="C44" s="141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40"/>
    </row>
    <row r="45" spans="2:17" x14ac:dyDescent="0.3">
      <c r="B45" s="4"/>
      <c r="C45" s="4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40"/>
    </row>
    <row r="46" spans="2:17" x14ac:dyDescent="0.3">
      <c r="B46" s="4" t="s">
        <v>238</v>
      </c>
      <c r="C46" s="4"/>
      <c r="D46" s="10">
        <f>3567731.52</f>
        <v>3567731.52</v>
      </c>
      <c r="E46" s="10">
        <v>3121442.08</v>
      </c>
      <c r="F46" s="10">
        <v>3076564.31</v>
      </c>
      <c r="G46" s="10">
        <v>2331680.7400000002</v>
      </c>
      <c r="H46" s="10">
        <v>3680782.2</v>
      </c>
      <c r="I46" s="10">
        <v>2633041.98</v>
      </c>
      <c r="J46" s="10">
        <v>3008007.32</v>
      </c>
      <c r="K46" s="10">
        <v>2705828.53</v>
      </c>
      <c r="L46" s="10">
        <v>3428670.83</v>
      </c>
      <c r="M46" s="10">
        <v>3725090.8</v>
      </c>
      <c r="N46" s="10">
        <v>3008007.32</v>
      </c>
      <c r="O46" s="10">
        <v>3008007.32</v>
      </c>
      <c r="P46" s="140"/>
    </row>
    <row r="47" spans="2:17" x14ac:dyDescent="0.3">
      <c r="B47" s="4" t="s">
        <v>239</v>
      </c>
      <c r="C47" s="4"/>
      <c r="D47" s="10">
        <f>220024818.39+41402+41934+10</f>
        <v>220108164.38999999</v>
      </c>
      <c r="E47" s="10">
        <f>221202123+10</f>
        <v>221202133</v>
      </c>
      <c r="F47" s="10">
        <f>219605275-42485-42485+11</f>
        <v>219520316</v>
      </c>
      <c r="G47" s="10">
        <f>220054919.04+20</f>
        <v>220054939.03999999</v>
      </c>
      <c r="H47" s="10">
        <v>214533746.19999999</v>
      </c>
      <c r="I47" s="10">
        <v>213533186.80999997</v>
      </c>
      <c r="J47" s="10">
        <v>198801901.56999999</v>
      </c>
      <c r="K47" s="10">
        <v>183461487.75</v>
      </c>
      <c r="L47" s="10">
        <f>166336213.64+251264</f>
        <v>166587477.63999999</v>
      </c>
      <c r="M47" s="10">
        <f>172020698.3+251311+4632</f>
        <v>172276641.30000001</v>
      </c>
      <c r="N47" s="10">
        <v>175756760</v>
      </c>
      <c r="O47" s="10">
        <v>168756760</v>
      </c>
      <c r="P47" s="140"/>
    </row>
    <row r="48" spans="2:17" x14ac:dyDescent="0.3">
      <c r="B48" s="4" t="s">
        <v>240</v>
      </c>
      <c r="C48" s="4"/>
      <c r="D48" s="10">
        <v>158539326</v>
      </c>
      <c r="E48" s="10">
        <v>144763649.83000001</v>
      </c>
      <c r="F48" s="10">
        <f>133064896.84+3014</f>
        <v>133067910.84</v>
      </c>
      <c r="G48" s="10">
        <v>129570742.68000001</v>
      </c>
      <c r="H48" s="10">
        <v>151455552.19</v>
      </c>
      <c r="I48" s="10">
        <v>162777583.56999999</v>
      </c>
      <c r="J48" s="10">
        <v>179143381.86000001</v>
      </c>
      <c r="K48" s="10">
        <v>182873924.31</v>
      </c>
      <c r="L48" s="10">
        <v>172858822.66999999</v>
      </c>
      <c r="M48" s="10">
        <v>140690087.65000001</v>
      </c>
      <c r="N48" s="10">
        <v>155000000</v>
      </c>
      <c r="O48" s="10">
        <v>155000000</v>
      </c>
      <c r="P48" s="140"/>
    </row>
    <row r="49" spans="2:16" x14ac:dyDescent="0.3">
      <c r="B49" s="4" t="s">
        <v>241</v>
      </c>
      <c r="C49" s="4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40"/>
    </row>
    <row r="50" spans="2:16" x14ac:dyDescent="0.3">
      <c r="B50" s="4" t="s">
        <v>242</v>
      </c>
      <c r="C50" s="4"/>
      <c r="D50" s="94">
        <v>426263.01</v>
      </c>
      <c r="E50" s="94">
        <v>520667.01</v>
      </c>
      <c r="F50" s="10">
        <v>457195.41</v>
      </c>
      <c r="G50" s="10">
        <v>518137.41</v>
      </c>
      <c r="H50" s="10">
        <v>-28760.59</v>
      </c>
      <c r="I50" s="10">
        <v>-80027</v>
      </c>
      <c r="J50" s="10">
        <v>-113122.59</v>
      </c>
      <c r="K50" s="10">
        <v>-133997</v>
      </c>
      <c r="L50" s="10">
        <v>-67469</v>
      </c>
      <c r="M50" s="10">
        <v>91333.41</v>
      </c>
      <c r="N50" s="10">
        <v>50000</v>
      </c>
      <c r="O50" s="10">
        <v>50000</v>
      </c>
      <c r="P50" s="140"/>
    </row>
    <row r="51" spans="2:16" x14ac:dyDescent="0.3">
      <c r="B51" s="4" t="s">
        <v>243</v>
      </c>
      <c r="C51" s="4"/>
      <c r="D51" s="10">
        <v>31125.77</v>
      </c>
      <c r="E51" s="10">
        <v>1028113</v>
      </c>
      <c r="F51" s="10">
        <v>126840.75</v>
      </c>
      <c r="G51" s="10">
        <v>153329.59</v>
      </c>
      <c r="H51" s="10">
        <v>-62278.97</v>
      </c>
      <c r="I51" s="10">
        <v>-65562.259999999995</v>
      </c>
      <c r="J51" s="10">
        <v>-52824.94</v>
      </c>
      <c r="K51" s="10">
        <v>-42450</v>
      </c>
      <c r="L51" s="10">
        <v>-14907</v>
      </c>
      <c r="M51" s="10">
        <v>-14644</v>
      </c>
      <c r="N51" s="10">
        <v>50000</v>
      </c>
      <c r="O51" s="10">
        <v>50000</v>
      </c>
      <c r="P51" s="140"/>
    </row>
    <row r="52" spans="2:16" x14ac:dyDescent="0.3">
      <c r="B52" s="4" t="s">
        <v>244</v>
      </c>
      <c r="C52" s="4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40"/>
    </row>
    <row r="53" spans="2:16" x14ac:dyDescent="0.3">
      <c r="B53" s="4" t="s">
        <v>245</v>
      </c>
      <c r="C53" s="4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40"/>
    </row>
    <row r="54" spans="2:16" x14ac:dyDescent="0.3">
      <c r="B54" s="4" t="s">
        <v>246</v>
      </c>
      <c r="C54" s="4"/>
      <c r="D54" s="10">
        <v>2591869.19</v>
      </c>
      <c r="E54" s="10">
        <v>2787192.19</v>
      </c>
      <c r="F54" s="10">
        <v>3122026.19</v>
      </c>
      <c r="G54" s="10">
        <v>2821790.19</v>
      </c>
      <c r="H54" s="10">
        <v>1626076.19</v>
      </c>
      <c r="I54" s="10">
        <v>1546977.19</v>
      </c>
      <c r="J54" s="10">
        <v>1425732.19</v>
      </c>
      <c r="K54" s="10">
        <v>1592945.19</v>
      </c>
      <c r="L54" s="10">
        <v>1689409.19</v>
      </c>
      <c r="M54" s="10">
        <v>1189197.6200000001</v>
      </c>
      <c r="N54" s="10">
        <v>1425732.19</v>
      </c>
      <c r="O54" s="10">
        <v>1425732.19</v>
      </c>
      <c r="P54" s="140"/>
    </row>
    <row r="55" spans="2:16" x14ac:dyDescent="0.3">
      <c r="B55" s="4" t="s">
        <v>247</v>
      </c>
      <c r="C55" s="4"/>
      <c r="D55" s="10">
        <v>853652</v>
      </c>
      <c r="E55" s="10">
        <v>784926</v>
      </c>
      <c r="F55" s="10">
        <v>775885</v>
      </c>
      <c r="G55" s="10">
        <v>701212</v>
      </c>
      <c r="H55" s="10">
        <v>714454</v>
      </c>
      <c r="I55" s="10">
        <v>695923</v>
      </c>
      <c r="J55" s="10">
        <v>694433</v>
      </c>
      <c r="K55" s="10">
        <v>698310</v>
      </c>
      <c r="L55" s="10">
        <v>649959</v>
      </c>
      <c r="M55" s="10">
        <v>606862</v>
      </c>
      <c r="N55" s="10">
        <v>694433</v>
      </c>
      <c r="O55" s="10">
        <v>694433</v>
      </c>
      <c r="P55" s="140"/>
    </row>
    <row r="56" spans="2:16" x14ac:dyDescent="0.3">
      <c r="B56" s="4" t="s">
        <v>248</v>
      </c>
      <c r="C56" s="4"/>
      <c r="D56" s="10">
        <v>1051308.48</v>
      </c>
      <c r="E56" s="10">
        <v>1230247.1399999999</v>
      </c>
      <c r="F56" s="10">
        <v>1241086.55</v>
      </c>
      <c r="G56" s="10">
        <v>1238280.83</v>
      </c>
      <c r="H56" s="10">
        <v>1249845.1100000001</v>
      </c>
      <c r="I56" s="10">
        <v>1276802.67</v>
      </c>
      <c r="J56" s="10">
        <v>1293472.6100000001</v>
      </c>
      <c r="K56" s="10">
        <v>1284458.3</v>
      </c>
      <c r="L56" s="10">
        <v>1324519.92</v>
      </c>
      <c r="M56" s="10">
        <v>1360854.5</v>
      </c>
      <c r="N56" s="10">
        <v>1293472.6100000001</v>
      </c>
      <c r="O56" s="10">
        <v>1293472.6100000001</v>
      </c>
      <c r="P56" s="140"/>
    </row>
    <row r="57" spans="2:16" x14ac:dyDescent="0.3">
      <c r="B57" s="4" t="s">
        <v>249</v>
      </c>
      <c r="C57" s="4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0"/>
    </row>
    <row r="58" spans="2:16" x14ac:dyDescent="0.3">
      <c r="B58" s="4" t="s">
        <v>250</v>
      </c>
      <c r="C58" s="4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0"/>
    </row>
    <row r="59" spans="2:16" x14ac:dyDescent="0.3">
      <c r="B59" s="4" t="s">
        <v>251</v>
      </c>
      <c r="C59" s="4"/>
      <c r="D59" s="10">
        <v>2246894</v>
      </c>
      <c r="E59" s="10">
        <v>2185896</v>
      </c>
      <c r="F59" s="10">
        <v>2251005</v>
      </c>
      <c r="G59" s="10">
        <v>2334111.4299999997</v>
      </c>
      <c r="H59" s="10">
        <v>2399081</v>
      </c>
      <c r="I59" s="10">
        <v>2492143.75</v>
      </c>
      <c r="J59" s="10">
        <v>1071374.52</v>
      </c>
      <c r="K59" s="10">
        <v>649174.22</v>
      </c>
      <c r="L59" s="10">
        <v>372453.68</v>
      </c>
      <c r="M59" s="10">
        <v>645140.34</v>
      </c>
      <c r="N59" s="10">
        <v>1071374.52</v>
      </c>
      <c r="O59" s="10">
        <v>1071374.52</v>
      </c>
      <c r="P59" s="140"/>
    </row>
    <row r="60" spans="2:16" x14ac:dyDescent="0.3">
      <c r="B60" s="4" t="s">
        <v>252</v>
      </c>
      <c r="C60" s="4"/>
      <c r="D60" s="10">
        <v>259412.99</v>
      </c>
      <c r="E60" s="10">
        <v>259412.99</v>
      </c>
      <c r="F60" s="10">
        <v>259412.99</v>
      </c>
      <c r="G60" s="10">
        <v>259412.99</v>
      </c>
      <c r="H60" s="10">
        <v>259412.99</v>
      </c>
      <c r="I60" s="10">
        <v>259412.99</v>
      </c>
      <c r="J60" s="10">
        <v>259412.99</v>
      </c>
      <c r="K60" s="10">
        <v>259412.99</v>
      </c>
      <c r="L60" s="10">
        <v>259412.99</v>
      </c>
      <c r="M60" s="10">
        <v>259412.99</v>
      </c>
      <c r="N60" s="10">
        <v>259412.99</v>
      </c>
      <c r="O60" s="10">
        <v>259412.99</v>
      </c>
      <c r="P60" s="140"/>
    </row>
    <row r="61" spans="2:16" x14ac:dyDescent="0.3">
      <c r="B61" s="4"/>
      <c r="C61" s="4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0"/>
    </row>
    <row r="62" spans="2:16" x14ac:dyDescent="0.3">
      <c r="B62" s="142" t="s">
        <v>226</v>
      </c>
      <c r="C62" s="142"/>
      <c r="D62" s="95">
        <f>SUM(D37:D61)</f>
        <v>440070943.21999997</v>
      </c>
      <c r="E62" s="95">
        <f>SUM(E37:E61)</f>
        <v>428366030.10999995</v>
      </c>
      <c r="F62" s="95">
        <f>SUM(F37:F61)</f>
        <v>413880593.91000003</v>
      </c>
      <c r="G62" s="95">
        <f>SUM(G37:G61)</f>
        <v>411283218.76999998</v>
      </c>
      <c r="H62" s="95">
        <f t="shared" ref="H62:O62" si="14">SUM(H37:H61)</f>
        <v>427144327.19</v>
      </c>
      <c r="I62" s="95">
        <f t="shared" si="14"/>
        <v>436392079.56999999</v>
      </c>
      <c r="J62" s="95">
        <f t="shared" si="14"/>
        <v>437023367.40000004</v>
      </c>
      <c r="K62" s="95">
        <f t="shared" si="14"/>
        <v>424847743.16000009</v>
      </c>
      <c r="L62" s="95">
        <f t="shared" si="14"/>
        <v>399089548.79000002</v>
      </c>
      <c r="M62" s="95">
        <f t="shared" si="14"/>
        <v>372832425.48000002</v>
      </c>
      <c r="N62" s="95">
        <f t="shared" si="14"/>
        <v>390100791.5</v>
      </c>
      <c r="O62" s="95">
        <f t="shared" si="14"/>
        <v>382600791.5</v>
      </c>
      <c r="P62" s="140"/>
    </row>
    <row r="64" spans="2:16" x14ac:dyDescent="0.3">
      <c r="B64" s="140"/>
      <c r="C64" s="140"/>
      <c r="D64" s="25">
        <f t="shared" ref="D64:O64" si="15">D62-D32</f>
        <v>0.45999997854232788</v>
      </c>
      <c r="E64" s="25">
        <f t="shared" si="15"/>
        <v>0.37999999523162842</v>
      </c>
      <c r="F64" s="25">
        <f t="shared" si="15"/>
        <v>-9.9998116493225098E-3</v>
      </c>
      <c r="G64" s="25">
        <f t="shared" si="15"/>
        <v>-0.20999991893768311</v>
      </c>
      <c r="H64" s="25">
        <f t="shared" si="15"/>
        <v>0.4100000262260437</v>
      </c>
      <c r="I64" s="25">
        <f t="shared" si="15"/>
        <v>-0.35000002384185791</v>
      </c>
      <c r="J64" s="25">
        <f t="shared" si="15"/>
        <v>-0.2699999213218689</v>
      </c>
      <c r="K64" s="25">
        <f t="shared" si="15"/>
        <v>-0.25999987125396729</v>
      </c>
      <c r="L64" s="25">
        <f t="shared" si="15"/>
        <v>-0.59999990463256836</v>
      </c>
      <c r="M64" s="25">
        <f t="shared" si="15"/>
        <v>0.37000000476837158</v>
      </c>
      <c r="N64" s="25">
        <f t="shared" si="15"/>
        <v>0</v>
      </c>
      <c r="O64" s="25">
        <f t="shared" si="15"/>
        <v>0</v>
      </c>
    </row>
    <row r="66" spans="2:15" x14ac:dyDescent="0.3">
      <c r="B66" t="s">
        <v>253</v>
      </c>
    </row>
    <row r="68" spans="2:15" x14ac:dyDescent="0.3">
      <c r="B68" s="138" t="s">
        <v>254</v>
      </c>
      <c r="C68" s="138"/>
      <c r="D68" s="96">
        <f>SUM(D46:D60)/SUM(D21:D30)</f>
        <v>2.0067600894918702</v>
      </c>
      <c r="E68" s="96">
        <f t="shared" ref="E68:O68" si="16">SUM(E46:E60)/SUM(E21:E30)</f>
        <v>1.9554119986552592</v>
      </c>
      <c r="F68" s="96">
        <f t="shared" si="16"/>
        <v>1.8854875620985247</v>
      </c>
      <c r="G68" s="96">
        <f t="shared" si="16"/>
        <v>1.8487084650030194</v>
      </c>
      <c r="H68" s="96">
        <f t="shared" si="16"/>
        <v>1.8013407230627396</v>
      </c>
      <c r="I68" s="96">
        <f t="shared" si="16"/>
        <v>1.7706639457423494</v>
      </c>
      <c r="J68" s="96">
        <f t="shared" si="16"/>
        <v>1.7249670053956305</v>
      </c>
      <c r="K68" s="96">
        <f t="shared" si="16"/>
        <v>1.7431160298947168</v>
      </c>
      <c r="L68" s="96">
        <f t="shared" si="16"/>
        <v>1.6517370367404047</v>
      </c>
      <c r="M68" s="96">
        <f t="shared" si="16"/>
        <v>1.6503699505440985</v>
      </c>
      <c r="N68" s="96">
        <f t="shared" si="16"/>
        <v>1.7231313053242825</v>
      </c>
      <c r="O68" s="96">
        <f t="shared" si="16"/>
        <v>1.7548555636323115</v>
      </c>
    </row>
    <row r="69" spans="2:15" x14ac:dyDescent="0.3">
      <c r="B69" s="4" t="s">
        <v>255</v>
      </c>
      <c r="C69" s="4"/>
      <c r="D69" s="97">
        <f>(SUM(D46:D60)-D47)/SUM(D21:D30)</f>
        <v>0.87324258763811347</v>
      </c>
      <c r="E69" s="97">
        <f t="shared" ref="E69:O69" si="17">(SUM(E46:E60)-E47)/SUM(E21:E30)</f>
        <v>0.81077059507237903</v>
      </c>
      <c r="F69" s="97">
        <f t="shared" si="17"/>
        <v>0.74807392143843177</v>
      </c>
      <c r="G69" s="97">
        <f t="shared" si="17"/>
        <v>0.718608685823386</v>
      </c>
      <c r="H69" s="97">
        <f t="shared" si="17"/>
        <v>0.77308187668748385</v>
      </c>
      <c r="I69" s="97">
        <f t="shared" si="17"/>
        <v>0.78877487872817764</v>
      </c>
      <c r="J69" s="97">
        <f t="shared" si="17"/>
        <v>0.83547682894218211</v>
      </c>
      <c r="K69" s="97">
        <f t="shared" si="17"/>
        <v>0.88655935128936647</v>
      </c>
      <c r="L69" s="97">
        <f t="shared" si="17"/>
        <v>0.85897431007852454</v>
      </c>
      <c r="M69" s="97">
        <f t="shared" si="17"/>
        <v>0.76416787246395945</v>
      </c>
      <c r="N69" s="97">
        <f t="shared" si="17"/>
        <v>0.82873156110559976</v>
      </c>
      <c r="O69" s="97">
        <f t="shared" si="17"/>
        <v>0.86180511217214528</v>
      </c>
    </row>
    <row r="70" spans="2:15" x14ac:dyDescent="0.3">
      <c r="B70" s="4"/>
      <c r="C70" s="4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2:15" x14ac:dyDescent="0.3">
      <c r="B71" s="4" t="s">
        <v>256</v>
      </c>
      <c r="C71" s="4"/>
      <c r="D71" s="10">
        <f t="shared" ref="D71:O71" si="18">D62/SUM(D8:D12)</f>
        <v>8.100512008508316</v>
      </c>
      <c r="E71" s="10">
        <f t="shared" si="18"/>
        <v>10.620708662641054</v>
      </c>
      <c r="F71" s="10">
        <f t="shared" si="18"/>
        <v>17.886028784405358</v>
      </c>
      <c r="G71" s="10">
        <f t="shared" si="18"/>
        <v>22.962155752471517</v>
      </c>
      <c r="H71" s="10">
        <f t="shared" si="18"/>
        <v>24.168427894008929</v>
      </c>
      <c r="I71" s="10">
        <f t="shared" si="18"/>
        <v>21.290862660568948</v>
      </c>
      <c r="J71" s="10">
        <f t="shared" si="18"/>
        <v>29.093373306458389</v>
      </c>
      <c r="K71" s="10">
        <f t="shared" si="18"/>
        <v>34.034343992625843</v>
      </c>
      <c r="L71" s="10">
        <f t="shared" si="18"/>
        <v>-50.947000386674659</v>
      </c>
      <c r="M71" s="10">
        <f t="shared" si="18"/>
        <v>-25.370317912192647</v>
      </c>
      <c r="N71" s="10">
        <f t="shared" si="18"/>
        <v>-352.62077697360115</v>
      </c>
      <c r="O71" s="10">
        <f t="shared" si="18"/>
        <v>-442.37076475261892</v>
      </c>
    </row>
    <row r="72" spans="2:15" x14ac:dyDescent="0.3">
      <c r="B72" s="4"/>
      <c r="C72" s="4"/>
      <c r="D72" s="10"/>
      <c r="E72" s="10"/>
      <c r="F72" s="10"/>
      <c r="G72" s="10"/>
      <c r="H72" s="10"/>
      <c r="I72" s="10"/>
      <c r="J72" s="98"/>
      <c r="K72" s="98"/>
      <c r="L72" s="98"/>
      <c r="M72" s="98"/>
      <c r="N72" s="98"/>
      <c r="O72" s="98"/>
    </row>
    <row r="73" spans="2:15" x14ac:dyDescent="0.3">
      <c r="B73" s="4" t="s">
        <v>257</v>
      </c>
      <c r="C73" s="4"/>
      <c r="D73" s="98">
        <f>'P&amp;L'!D78/D37</f>
        <v>0</v>
      </c>
      <c r="E73" s="98">
        <f>'P&amp;L'!E78/E37</f>
        <v>0</v>
      </c>
      <c r="F73" s="98">
        <f>'P&amp;L'!F78/F37</f>
        <v>0</v>
      </c>
      <c r="G73" s="98">
        <f>'P&amp;L'!G78/G37</f>
        <v>0</v>
      </c>
      <c r="H73" s="98">
        <f>'P&amp;L'!H78/H37</f>
        <v>0</v>
      </c>
      <c r="I73" s="98">
        <f>'P&amp;L'!I78/I37</f>
        <v>0</v>
      </c>
      <c r="J73" s="98">
        <f>'P&amp;L'!J78/J37</f>
        <v>0</v>
      </c>
      <c r="K73" s="98">
        <f>'P&amp;L'!K78/K37</f>
        <v>0</v>
      </c>
      <c r="L73" s="98">
        <f>'P&amp;L'!L78/L37</f>
        <v>0</v>
      </c>
      <c r="M73" s="98">
        <f>'P&amp;L'!M78/M37</f>
        <v>0</v>
      </c>
      <c r="N73" s="98">
        <f>'P&amp;L'!N78/N37</f>
        <v>0</v>
      </c>
      <c r="O73" s="98">
        <f>'P&amp;L'!O78/O37</f>
        <v>0</v>
      </c>
    </row>
    <row r="74" spans="2:15" x14ac:dyDescent="0.3">
      <c r="B74" s="4" t="s">
        <v>258</v>
      </c>
      <c r="C74" s="4"/>
      <c r="D74" s="98">
        <f>'P&amp;L'!D78/SUM(BS!D8:D13)</f>
        <v>0</v>
      </c>
      <c r="E74" s="98">
        <f>'P&amp;L'!E78/SUM(BS!E8:E13)</f>
        <v>0</v>
      </c>
      <c r="F74" s="98">
        <f>'P&amp;L'!F78/SUM(BS!F8:F13)</f>
        <v>0</v>
      </c>
      <c r="G74" s="98">
        <f>'P&amp;L'!G78/SUM(BS!G8:G13)</f>
        <v>0</v>
      </c>
      <c r="H74" s="98">
        <f>'P&amp;L'!H78/SUM(BS!H8:H13)</f>
        <v>0</v>
      </c>
      <c r="I74" s="98">
        <f>'P&amp;L'!I78/SUM(BS!I8:I13)</f>
        <v>0</v>
      </c>
      <c r="J74" s="98">
        <f>'P&amp;L'!J78/SUM(BS!J8:J13)</f>
        <v>0</v>
      </c>
      <c r="K74" s="98">
        <f>'P&amp;L'!K78/SUM(BS!K8:K13)</f>
        <v>0</v>
      </c>
      <c r="L74" s="98">
        <f>'P&amp;L'!L78/SUM(BS!L8:L13)</f>
        <v>0</v>
      </c>
      <c r="M74" s="98">
        <f>'P&amp;L'!M78/SUM(BS!M8:M13)</f>
        <v>0</v>
      </c>
      <c r="N74" s="98">
        <f>'P&amp;L'!N78/SUM(BS!N8:N13)</f>
        <v>0</v>
      </c>
      <c r="O74" s="98">
        <f>'P&amp;L'!O78/SUM(BS!O8:O13)</f>
        <v>0</v>
      </c>
    </row>
    <row r="75" spans="2:15" x14ac:dyDescent="0.3">
      <c r="B75" s="4"/>
      <c r="C75" s="4"/>
      <c r="D75" s="10"/>
      <c r="E75" s="10"/>
      <c r="F75" s="10"/>
      <c r="G75" s="10"/>
      <c r="H75" s="10"/>
      <c r="I75" s="10"/>
      <c r="J75" s="98"/>
      <c r="K75" s="98"/>
      <c r="L75" s="98"/>
      <c r="M75" s="98"/>
      <c r="N75" s="98"/>
      <c r="O75" s="98"/>
    </row>
    <row r="76" spans="2:15" x14ac:dyDescent="0.3">
      <c r="B76" s="4" t="s">
        <v>259</v>
      </c>
      <c r="C76" s="4"/>
      <c r="D76" s="98">
        <f>'P&amp;L'!D10/BS!D62</f>
        <v>3.6028910075241262E-2</v>
      </c>
      <c r="E76" s="98">
        <f>'P&amp;L'!E10/BS!E62</f>
        <v>2.0003427157376658E-2</v>
      </c>
      <c r="F76" s="98">
        <f>'P&amp;L'!F10/BS!F62</f>
        <v>2.0833001660075276E-2</v>
      </c>
      <c r="G76" s="98">
        <f>'P&amp;L'!G10/BS!G62</f>
        <v>5.1811239937597842E-2</v>
      </c>
      <c r="H76" s="98">
        <f>'P&amp;L'!H10/BS!H62</f>
        <v>6.2899960902556937E-2</v>
      </c>
      <c r="I76" s="98">
        <f>'P&amp;L'!I10/BS!I62</f>
        <v>5.658956380311387E-2</v>
      </c>
      <c r="J76" s="98">
        <f>'P&amp;L'!J10/BS!J62</f>
        <v>3.8041314058118662E-2</v>
      </c>
      <c r="K76" s="98">
        <f>'P&amp;L'!K10/BS!K62</f>
        <v>5.0116688608561874E-2</v>
      </c>
      <c r="L76" s="98">
        <f>'P&amp;L'!L10/BS!L62</f>
        <v>3.2410864627292577E-2</v>
      </c>
      <c r="M76" s="98">
        <f>'P&amp;L'!M10/BS!M62</f>
        <v>5.890914898757435E-2</v>
      </c>
      <c r="N76" s="98">
        <f>'P&amp;L'!N10/BS!N62</f>
        <v>8.8807803962761236E-2</v>
      </c>
      <c r="O76" s="98">
        <f>'P&amp;L'!O10/BS!O62</f>
        <v>5.1560044373647099E-2</v>
      </c>
    </row>
    <row r="77" spans="2:15" x14ac:dyDescent="0.3">
      <c r="B77" s="4" t="s">
        <v>260</v>
      </c>
      <c r="C77" s="4"/>
      <c r="D77" s="98">
        <f>'P&amp;L'!D10/SUM(BS!D36:D43)</f>
        <v>0.31461880773120576</v>
      </c>
      <c r="E77" s="98">
        <f>'P&amp;L'!E10/SUM(BS!E36:E43)</f>
        <v>0.16973830521613345</v>
      </c>
      <c r="F77" s="98">
        <f>'P&amp;L'!F10/SUM(BS!F36:F43)</f>
        <v>0.17250839446159832</v>
      </c>
      <c r="G77" s="98">
        <f>'P&amp;L'!G10/SUM(BS!G36:G43)</f>
        <v>0.41538532582975252</v>
      </c>
      <c r="H77" s="98">
        <f>'P&amp;L'!H10/SUM(BS!H36:H43)</f>
        <v>0.52356269433353353</v>
      </c>
      <c r="I77" s="98">
        <f>'P&amp;L'!I10/SUM(BS!I36:I43)</f>
        <v>0.48117669284259001</v>
      </c>
      <c r="J77" s="98">
        <f>'P&amp;L'!J10/SUM(BS!J36:J43)</f>
        <v>0.32286709938785751</v>
      </c>
      <c r="K77" s="98">
        <f>'P&amp;L'!K10/SUM(BS!K36:K43)</f>
        <v>0.41344700331358419</v>
      </c>
      <c r="L77" s="98">
        <f>'P&amp;L'!L10/SUM(BS!L36:L43)</f>
        <v>0.24874113714832449</v>
      </c>
      <c r="M77" s="98">
        <f>'P&amp;L'!M10/SUM(BS!M36:M43)</f>
        <v>0.42235012729699617</v>
      </c>
      <c r="N77" s="98">
        <f>'P&amp;L'!N10/SUM(BS!N36:N43)</f>
        <v>0.67280867903743147</v>
      </c>
      <c r="O77" s="98">
        <f>'P&amp;L'!O10/SUM(BS!O36:O43)</f>
        <v>0.3868659587910761</v>
      </c>
    </row>
    <row r="78" spans="2:15" x14ac:dyDescent="0.3">
      <c r="B78" s="4"/>
      <c r="C78" s="4"/>
      <c r="D78" s="10"/>
      <c r="E78" s="10"/>
      <c r="F78" s="10"/>
      <c r="G78" s="10"/>
      <c r="H78" s="10"/>
      <c r="I78" s="10"/>
      <c r="J78" s="98"/>
      <c r="K78" s="98"/>
      <c r="L78" s="98"/>
      <c r="M78" s="98"/>
      <c r="N78" s="98"/>
      <c r="O78" s="98"/>
    </row>
    <row r="79" spans="2:15" x14ac:dyDescent="0.3">
      <c r="B79" s="4" t="s">
        <v>261</v>
      </c>
      <c r="C79" s="4"/>
      <c r="D79" s="10"/>
      <c r="E79" s="10"/>
      <c r="F79" s="10"/>
      <c r="G79" s="10"/>
      <c r="H79" s="10"/>
      <c r="I79" s="10"/>
      <c r="J79" s="98"/>
      <c r="K79" s="98"/>
      <c r="L79" s="98"/>
      <c r="M79" s="98"/>
      <c r="N79" s="98"/>
      <c r="O79" s="98"/>
    </row>
    <row r="80" spans="2:15" x14ac:dyDescent="0.3">
      <c r="B80" s="4" t="s">
        <v>262</v>
      </c>
      <c r="C80" s="4"/>
      <c r="D80" s="98">
        <f>'P&amp;L'!D10/D48</f>
        <v>0.10000847638269877</v>
      </c>
      <c r="E80" s="98">
        <f>'P&amp;L'!E10/E48</f>
        <v>5.9191576684219878E-2</v>
      </c>
      <c r="F80" s="98">
        <f>'P&amp;L'!F10/F48</f>
        <v>6.4796802216031332E-2</v>
      </c>
      <c r="G80" s="98">
        <f>'P&amp;L'!G10/G48</f>
        <v>0.16445914478260681</v>
      </c>
      <c r="H80" s="98">
        <f>'P&amp;L'!H10/H48</f>
        <v>0.17739436482523308</v>
      </c>
      <c r="I80" s="98">
        <f>'P&amp;L'!I10/I48</f>
        <v>0.15171153723006492</v>
      </c>
      <c r="J80" s="98">
        <f>'P&amp;L'!J10/J48</f>
        <v>9.2802441247828618E-2</v>
      </c>
      <c r="K80" s="98">
        <f>'P&amp;L'!K10/K48</f>
        <v>0.11642973228871482</v>
      </c>
      <c r="L80" s="98">
        <f>'P&amp;L'!L10/L48</f>
        <v>7.4828910322347314E-2</v>
      </c>
      <c r="M80" s="98">
        <f>'P&amp;L'!M10/M48</f>
        <v>0.15611079122104757</v>
      </c>
      <c r="N80" s="98">
        <f>'P&amp;L'!N10/N48</f>
        <v>0.22350964269193546</v>
      </c>
      <c r="O80" s="98">
        <f>'P&amp;L'!O10/O48</f>
        <v>0.12727041152988711</v>
      </c>
    </row>
    <row r="81" spans="2:15" x14ac:dyDescent="0.3">
      <c r="B81" s="143" t="s">
        <v>123</v>
      </c>
      <c r="C81" s="143"/>
      <c r="D81" s="99">
        <f>'P&amp;L'!D13/BS!D23</f>
        <v>2.62978241228491E-2</v>
      </c>
      <c r="E81" s="99">
        <f>'P&amp;L'!E13/BS!E23</f>
        <v>1.2522763307156466E-2</v>
      </c>
      <c r="F81" s="99">
        <f>'P&amp;L'!F13/BS!F23</f>
        <v>3.0897433082499384E-2</v>
      </c>
      <c r="G81" s="99">
        <f>'P&amp;L'!G13/BS!G23</f>
        <v>1.9634921158387986E-2</v>
      </c>
      <c r="H81" s="99">
        <f>'P&amp;L'!H13/BS!H23</f>
        <v>1.8119798819119012E-2</v>
      </c>
      <c r="I81" s="99">
        <f>'P&amp;L'!I13/BS!I23</f>
        <v>1.1262862841214643E-2</v>
      </c>
      <c r="J81" s="99">
        <f>'P&amp;L'!J13/BS!J23</f>
        <v>1.7014963145147676E-2</v>
      </c>
      <c r="K81" s="99">
        <f>'P&amp;L'!K13/BS!K23</f>
        <v>1.4253393372815037E-2</v>
      </c>
      <c r="L81" s="99">
        <f>'P&amp;L'!L13/BS!L23</f>
        <v>2.0024326556411783E-2</v>
      </c>
      <c r="M81" s="99">
        <f>'P&amp;L'!M13/BS!M23</f>
        <v>2.1951512613542383E-2</v>
      </c>
      <c r="N81" s="99">
        <f>'P&amp;L'!N13/BS!N23</f>
        <v>1.5788390841514705E-2</v>
      </c>
      <c r="O81" s="99">
        <f>'P&amp;L'!O13/BS!O23</f>
        <v>1.57064100742575E-2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1E0F-E046-4A08-9EC0-504311F49071}">
  <dimension ref="C1:Q60"/>
  <sheetViews>
    <sheetView showGridLines="0" zoomScale="80" zoomScaleNormal="80" workbookViewId="0">
      <pane xSplit="4" ySplit="5" topLeftCell="E37" activePane="bottomRight" state="frozen"/>
      <selection pane="topRight"/>
      <selection pane="bottomLeft"/>
      <selection pane="bottomRight"/>
    </sheetView>
  </sheetViews>
  <sheetFormatPr defaultColWidth="8.77734375" defaultRowHeight="14.4" x14ac:dyDescent="0.3"/>
  <cols>
    <col min="1" max="1" width="3.88671875" style="61" customWidth="1"/>
    <col min="2" max="2" width="4.77734375" style="61" customWidth="1"/>
    <col min="3" max="3" width="26.77734375" style="48" bestFit="1" customWidth="1"/>
    <col min="4" max="4" width="51.88671875" style="49" bestFit="1" customWidth="1"/>
    <col min="5" max="5" width="7" style="91" bestFit="1" customWidth="1"/>
    <col min="6" max="6" width="13.33203125" style="61" bestFit="1" customWidth="1"/>
    <col min="7" max="8" width="11.88671875" style="92" bestFit="1" customWidth="1"/>
    <col min="9" max="9" width="10.6640625" style="92" bestFit="1" customWidth="1"/>
    <col min="10" max="12" width="11.88671875" style="92" bestFit="1" customWidth="1"/>
    <col min="13" max="16" width="12.21875" style="61" bestFit="1" customWidth="1"/>
    <col min="17" max="17" width="10.6640625" style="61" bestFit="1" customWidth="1"/>
    <col min="18" max="16384" width="8.77734375" style="61"/>
  </cols>
  <sheetData>
    <row r="1" spans="3:17" s="49" customFormat="1" x14ac:dyDescent="0.3">
      <c r="C1" s="48"/>
      <c r="E1" s="48"/>
    </row>
    <row r="2" spans="3:17" s="49" customFormat="1" x14ac:dyDescent="0.3">
      <c r="C2" s="50" t="s">
        <v>263</v>
      </c>
      <c r="E2" s="48"/>
    </row>
    <row r="3" spans="3:17" s="49" customFormat="1" x14ac:dyDescent="0.3">
      <c r="C3" s="50"/>
      <c r="E3" s="48"/>
    </row>
    <row r="4" spans="3:17" s="49" customFormat="1" ht="15" thickBot="1" x14ac:dyDescent="0.35">
      <c r="C4" s="48"/>
      <c r="E4" s="48"/>
    </row>
    <row r="5" spans="3:17" s="49" customFormat="1" ht="15" thickBot="1" x14ac:dyDescent="0.35">
      <c r="C5" s="51"/>
      <c r="D5" s="52" t="s">
        <v>1</v>
      </c>
      <c r="E5" s="53">
        <v>45352</v>
      </c>
      <c r="F5" s="54">
        <v>45383</v>
      </c>
      <c r="G5" s="54">
        <v>45413</v>
      </c>
      <c r="H5" s="54">
        <v>45444</v>
      </c>
      <c r="I5" s="54">
        <v>45474</v>
      </c>
      <c r="J5" s="54">
        <v>45505</v>
      </c>
      <c r="K5" s="54">
        <v>45536</v>
      </c>
      <c r="L5" s="54">
        <v>45566</v>
      </c>
      <c r="M5" s="55">
        <v>45597</v>
      </c>
      <c r="N5" s="55">
        <v>45627</v>
      </c>
      <c r="O5" s="55">
        <v>45658</v>
      </c>
      <c r="P5" s="55">
        <v>45689</v>
      </c>
      <c r="Q5" s="56">
        <v>45717</v>
      </c>
    </row>
    <row r="6" spans="3:17" x14ac:dyDescent="0.3">
      <c r="C6" s="57"/>
      <c r="E6" s="58"/>
      <c r="F6" s="59"/>
      <c r="G6" s="60"/>
      <c r="H6" s="60"/>
      <c r="I6" s="60"/>
      <c r="J6" s="60"/>
      <c r="K6" s="60"/>
      <c r="L6" s="60"/>
      <c r="M6" s="60"/>
      <c r="N6" s="60"/>
      <c r="O6" s="60"/>
      <c r="P6" s="60"/>
      <c r="Q6" s="100"/>
    </row>
    <row r="7" spans="3:17" x14ac:dyDescent="0.3">
      <c r="C7" s="57" t="s">
        <v>264</v>
      </c>
      <c r="D7" s="62" t="s">
        <v>265</v>
      </c>
      <c r="E7" s="58"/>
      <c r="F7" s="59"/>
      <c r="G7" s="60"/>
      <c r="H7" s="60"/>
      <c r="I7" s="60"/>
      <c r="J7" s="60"/>
      <c r="K7" s="60"/>
      <c r="L7" s="60"/>
      <c r="M7" s="60"/>
      <c r="N7" s="60"/>
      <c r="O7" s="60"/>
      <c r="P7" s="60"/>
      <c r="Q7" s="100"/>
    </row>
    <row r="8" spans="3:17" x14ac:dyDescent="0.3">
      <c r="C8" s="57"/>
      <c r="E8" s="58"/>
      <c r="F8" s="63"/>
      <c r="G8" s="64"/>
      <c r="H8" s="64"/>
      <c r="I8" s="64"/>
      <c r="J8" s="64"/>
      <c r="K8" s="64"/>
      <c r="L8" s="64"/>
      <c r="M8" s="64"/>
      <c r="N8" s="64"/>
      <c r="O8" s="64"/>
      <c r="P8" s="64"/>
      <c r="Q8" s="101"/>
    </row>
    <row r="9" spans="3:17" x14ac:dyDescent="0.3">
      <c r="C9" s="57"/>
      <c r="D9" s="49" t="s">
        <v>266</v>
      </c>
      <c r="E9" s="65">
        <v>0</v>
      </c>
      <c r="F9" s="66">
        <f>'P&amp;L'!D73</f>
        <v>-7630439.1500000181</v>
      </c>
      <c r="G9" s="66">
        <f>'P&amp;L'!E73</f>
        <v>-13603361.609999999</v>
      </c>
      <c r="H9" s="66">
        <f>'P&amp;L'!F73</f>
        <v>-16628901.330000028</v>
      </c>
      <c r="I9" s="66">
        <f>'P&amp;L'!G73</f>
        <v>-4225539.9799999874</v>
      </c>
      <c r="J9" s="66">
        <f>'P&amp;L'!H73</f>
        <v>781227.19999998948</v>
      </c>
      <c r="K9" s="66">
        <f>'P&amp;L'!I73</f>
        <v>3288139.6800000602</v>
      </c>
      <c r="L9" s="66">
        <f>'P&amp;L'!J73</f>
        <v>-4913437.4200000213</v>
      </c>
      <c r="M9" s="66">
        <f>'P&amp;L'!K73</f>
        <v>-1836767.8700000038</v>
      </c>
      <c r="N9" s="66">
        <f>'P&amp;L'!L73</f>
        <v>-18975045.530000035</v>
      </c>
      <c r="O9" s="66">
        <f>'P&amp;L'!M73</f>
        <v>-6634760.7999999681</v>
      </c>
      <c r="P9" s="66">
        <f>'P&amp;L'!N73</f>
        <v>13589325.175721245</v>
      </c>
      <c r="Q9" s="72">
        <f>'P&amp;L'!O73</f>
        <v>241402.71082061436</v>
      </c>
    </row>
    <row r="10" spans="3:17" x14ac:dyDescent="0.3">
      <c r="C10" s="57"/>
      <c r="E10" s="65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72"/>
    </row>
    <row r="11" spans="3:17" x14ac:dyDescent="0.3">
      <c r="C11" s="57"/>
      <c r="D11" s="49" t="s">
        <v>267</v>
      </c>
      <c r="E11" s="65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72"/>
    </row>
    <row r="12" spans="3:17" x14ac:dyDescent="0.3">
      <c r="C12" s="57"/>
      <c r="D12" s="49" t="s">
        <v>190</v>
      </c>
      <c r="E12" s="65"/>
      <c r="F12" s="66">
        <f>'P&amp;L'!D70</f>
        <v>400000</v>
      </c>
      <c r="G12" s="66">
        <f>'P&amp;L'!E70</f>
        <v>400000</v>
      </c>
      <c r="H12" s="66">
        <f>'P&amp;L'!F70</f>
        <v>400000</v>
      </c>
      <c r="I12" s="66">
        <f>'P&amp;L'!G70</f>
        <v>400000</v>
      </c>
      <c r="J12" s="66">
        <f>'P&amp;L'!H70</f>
        <v>400000</v>
      </c>
      <c r="K12" s="66">
        <f>'P&amp;L'!I70</f>
        <v>400000</v>
      </c>
      <c r="L12" s="66">
        <f>'P&amp;L'!J70</f>
        <v>400000</v>
      </c>
      <c r="M12" s="66">
        <f>'P&amp;L'!K70</f>
        <v>400000</v>
      </c>
      <c r="N12" s="66">
        <f>'P&amp;L'!L70</f>
        <v>400000</v>
      </c>
      <c r="O12" s="66">
        <f>'P&amp;L'!M70</f>
        <v>400000</v>
      </c>
      <c r="P12" s="66">
        <f>'P&amp;L'!N70</f>
        <v>400000</v>
      </c>
      <c r="Q12" s="72">
        <f>'P&amp;L'!O70</f>
        <v>400000</v>
      </c>
    </row>
    <row r="13" spans="3:17" x14ac:dyDescent="0.3">
      <c r="C13" s="57"/>
      <c r="D13" s="49" t="s">
        <v>189</v>
      </c>
      <c r="E13" s="65"/>
      <c r="F13" s="66">
        <f>'P&amp;L'!D69</f>
        <v>1222.94</v>
      </c>
      <c r="G13" s="66">
        <f>-'P&amp;L'!E74</f>
        <v>0</v>
      </c>
      <c r="H13" s="66">
        <f>-'P&amp;L'!F74</f>
        <v>0</v>
      </c>
      <c r="I13" s="66">
        <f>-'P&amp;L'!G74</f>
        <v>0</v>
      </c>
      <c r="J13" s="66">
        <f>-'P&amp;L'!H74</f>
        <v>0</v>
      </c>
      <c r="K13" s="66">
        <f>-'P&amp;L'!I74</f>
        <v>0</v>
      </c>
      <c r="L13" s="66">
        <f>-'P&amp;L'!J74</f>
        <v>0</v>
      </c>
      <c r="M13" s="66">
        <f>-'P&amp;L'!K74</f>
        <v>0</v>
      </c>
      <c r="N13" s="66">
        <f>-'P&amp;L'!L74</f>
        <v>0</v>
      </c>
      <c r="O13" s="66">
        <f>-'P&amp;L'!M74</f>
        <v>0</v>
      </c>
      <c r="P13" s="66">
        <f>-'P&amp;L'!N74</f>
        <v>0</v>
      </c>
      <c r="Q13" s="72">
        <f>-'P&amp;L'!O74</f>
        <v>0</v>
      </c>
    </row>
    <row r="14" spans="3:17" x14ac:dyDescent="0.3">
      <c r="C14" s="57"/>
      <c r="D14" s="49" t="s">
        <v>268</v>
      </c>
      <c r="E14" s="65"/>
      <c r="F14" s="66">
        <f>'P&amp;L'!D71</f>
        <v>1031758.41</v>
      </c>
      <c r="G14" s="66">
        <f>'P&amp;L'!E71</f>
        <v>1062883.1600000001</v>
      </c>
      <c r="H14" s="66">
        <f>'P&amp;L'!F71</f>
        <v>1024754.11</v>
      </c>
      <c r="I14" s="66">
        <f>'P&amp;L'!G71</f>
        <v>1046116.5099999999</v>
      </c>
      <c r="J14" s="66">
        <f>'P&amp;L'!H71</f>
        <v>1060982.2799999998</v>
      </c>
      <c r="K14" s="66">
        <f>'P&amp;L'!I71</f>
        <v>1014822.22</v>
      </c>
      <c r="L14" s="66">
        <f>'P&amp;L'!J71</f>
        <v>1040534.36</v>
      </c>
      <c r="M14" s="66">
        <f>'P&amp;L'!K71</f>
        <v>1012806.2899999999</v>
      </c>
      <c r="N14" s="66">
        <f>'P&amp;L'!L71</f>
        <v>1031318.98</v>
      </c>
      <c r="O14" s="66">
        <f>'P&amp;L'!M71</f>
        <v>1023899.01</v>
      </c>
      <c r="P14" s="66">
        <f>'P&amp;L'!N71</f>
        <v>1045000</v>
      </c>
      <c r="Q14" s="72">
        <f>'P&amp;L'!O71</f>
        <v>1045000</v>
      </c>
    </row>
    <row r="15" spans="3:17" x14ac:dyDescent="0.3">
      <c r="C15" s="57"/>
      <c r="E15" s="65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72"/>
    </row>
    <row r="16" spans="3:17" x14ac:dyDescent="0.3">
      <c r="C16" s="57"/>
      <c r="D16" s="49" t="s">
        <v>269</v>
      </c>
      <c r="E16" s="65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72"/>
    </row>
    <row r="17" spans="3:17" x14ac:dyDescent="0.3">
      <c r="C17" s="57"/>
      <c r="D17" s="49" t="s">
        <v>125</v>
      </c>
      <c r="E17" s="65"/>
      <c r="F17" s="66">
        <f>+BS!C47-BS!D47</f>
        <v>-220108164.38999999</v>
      </c>
      <c r="G17" s="66">
        <f>+BS!D47-BS!E47</f>
        <v>-1093968.6100000143</v>
      </c>
      <c r="H17" s="66">
        <f>+BS!E47-BS!F47</f>
        <v>1681817</v>
      </c>
      <c r="I17" s="66">
        <f>+BS!F47-BS!G47</f>
        <v>-534623.03999999166</v>
      </c>
      <c r="J17" s="66">
        <f>+BS!G47-BS!H47</f>
        <v>5521192.8400000036</v>
      </c>
      <c r="K17" s="66">
        <f>+BS!H47-BS!I47</f>
        <v>1000559.3900000155</v>
      </c>
      <c r="L17" s="66">
        <f>+BS!I47-BS!J47</f>
        <v>14731285.23999998</v>
      </c>
      <c r="M17" s="66">
        <f>+BS!J47-BS!K47</f>
        <v>15340413.819999993</v>
      </c>
      <c r="N17" s="66">
        <f>+BS!K47-BS!L47</f>
        <v>16874010.110000014</v>
      </c>
      <c r="O17" s="66">
        <f>+BS!L47-BS!M47</f>
        <v>-5689163.6600000262</v>
      </c>
      <c r="P17" s="66">
        <f>+BS!M47-BS!N47</f>
        <v>-3480118.6999999881</v>
      </c>
      <c r="Q17" s="72">
        <f>+BS!N47-BS!O47</f>
        <v>7000000</v>
      </c>
    </row>
    <row r="18" spans="3:17" x14ac:dyDescent="0.3">
      <c r="C18" s="57"/>
      <c r="D18" s="49" t="s">
        <v>126</v>
      </c>
      <c r="E18" s="65"/>
      <c r="F18" s="66">
        <f>+BS!C48-BS!D48</f>
        <v>-158539326</v>
      </c>
      <c r="G18" s="66">
        <f>+BS!D48-BS!E48</f>
        <v>13775676.169999987</v>
      </c>
      <c r="H18" s="66">
        <f>+BS!E48-BS!F48</f>
        <v>11695738.99000001</v>
      </c>
      <c r="I18" s="66">
        <f>+BS!F48-BS!G48</f>
        <v>3497168.1599999964</v>
      </c>
      <c r="J18" s="66">
        <f>+BS!G48-BS!H48</f>
        <v>-21884809.50999999</v>
      </c>
      <c r="K18" s="66">
        <f>+BS!H48-BS!I48</f>
        <v>-11322031.379999995</v>
      </c>
      <c r="L18" s="66">
        <f>+BS!I48-BS!J48</f>
        <v>-16365798.290000021</v>
      </c>
      <c r="M18" s="66">
        <f>+BS!J48-BS!K48</f>
        <v>-3730542.4499999881</v>
      </c>
      <c r="N18" s="66">
        <f>+BS!K48-BS!L48</f>
        <v>10015101.640000015</v>
      </c>
      <c r="O18" s="66">
        <f>+BS!L48-BS!M48</f>
        <v>32168735.019999981</v>
      </c>
      <c r="P18" s="66">
        <f>+BS!M48-BS!N48</f>
        <v>-14309912.349999994</v>
      </c>
      <c r="Q18" s="72">
        <f>+BS!N48-BS!O48</f>
        <v>0</v>
      </c>
    </row>
    <row r="19" spans="3:17" x14ac:dyDescent="0.3">
      <c r="C19" s="57"/>
      <c r="D19" s="49" t="s">
        <v>270</v>
      </c>
      <c r="E19" s="65"/>
      <c r="F19" s="66">
        <f>+SUM(BS!C54:C56)-SUM(BS!D54:D56)</f>
        <v>-4496829.67</v>
      </c>
      <c r="G19" s="66">
        <f>+SUM(BS!D54:D56)-SUM(BS!E54:E56)</f>
        <v>-305535.66000000015</v>
      </c>
      <c r="H19" s="66">
        <f>+SUM(BS!E54:E56)-SUM(BS!F54:F56)</f>
        <v>-336632.41000000015</v>
      </c>
      <c r="I19" s="66">
        <f>+SUM(BS!F54:F56)-SUM(BS!G54:G56)</f>
        <v>377714.72000000067</v>
      </c>
      <c r="J19" s="66">
        <f>+SUM(BS!G54:G56)-SUM(BS!H54:H56)</f>
        <v>1170907.7199999997</v>
      </c>
      <c r="K19" s="66">
        <f>+SUM(BS!H54:H56)-SUM(BS!I54:I56)</f>
        <v>70672.439999999944</v>
      </c>
      <c r="L19" s="66">
        <f>+SUM(BS!I54:I56)-SUM(BS!J54:J56)</f>
        <v>106065.06000000006</v>
      </c>
      <c r="M19" s="66">
        <f>+SUM(BS!J54:J56)-SUM(BS!K54:K56)</f>
        <v>-162075.69000000041</v>
      </c>
      <c r="N19" s="66">
        <f>+SUM(BS!K54:K56)-SUM(BS!L54:L56)</f>
        <v>-88174.619999999646</v>
      </c>
      <c r="O19" s="66">
        <f>+SUM(BS!L54:L56)-SUM(BS!M54:M56)</f>
        <v>506973.98999999976</v>
      </c>
      <c r="P19" s="66">
        <f>+SUM(BS!M54:M56)-SUM(BS!N54:N56)</f>
        <v>-256723.6799999997</v>
      </c>
      <c r="Q19" s="72">
        <f>+SUM(BS!N54:N56)-SUM(BS!O54:O56)</f>
        <v>0</v>
      </c>
    </row>
    <row r="20" spans="3:17" x14ac:dyDescent="0.3">
      <c r="C20" s="57"/>
      <c r="D20" s="49" t="s">
        <v>271</v>
      </c>
      <c r="E20" s="65"/>
      <c r="F20" s="66">
        <f>+SUM(BS!C58:C60)-SUM(BS!D58:D60)</f>
        <v>-2506306.9900000002</v>
      </c>
      <c r="G20" s="66">
        <f>+SUM(BS!D58:D60)-SUM(BS!E58:E60)</f>
        <v>60998</v>
      </c>
      <c r="H20" s="66">
        <f>+SUM(BS!E58:E60)-SUM(BS!F58:F60)</f>
        <v>-65109</v>
      </c>
      <c r="I20" s="66">
        <f>+SUM(BS!F58:F60)-SUM(BS!G58:G60)</f>
        <v>-83106.429999999702</v>
      </c>
      <c r="J20" s="66">
        <f>+SUM(BS!G58:G60)-SUM(BS!H58:H60)</f>
        <v>-64969.570000000298</v>
      </c>
      <c r="K20" s="66">
        <f>+SUM(BS!H58:H60)-SUM(BS!I58:I60)</f>
        <v>-93062.75</v>
      </c>
      <c r="L20" s="66">
        <f>+SUM(BS!I58:I60)-SUM(BS!J58:J60)</f>
        <v>1420769.2300000002</v>
      </c>
      <c r="M20" s="66">
        <f>+SUM(BS!J58:J60)-SUM(BS!K58:K60)</f>
        <v>422200.30000000005</v>
      </c>
      <c r="N20" s="66">
        <f>+SUM(BS!K58:K60)-SUM(BS!L58:L60)</f>
        <v>276720.54000000004</v>
      </c>
      <c r="O20" s="66">
        <f>+SUM(BS!L58:L60)-SUM(BS!M58:M60)</f>
        <v>-272686.66000000003</v>
      </c>
      <c r="P20" s="66">
        <f>+SUM(BS!M58:M60)-SUM(BS!N58:N60)</f>
        <v>-426234.18000000005</v>
      </c>
      <c r="Q20" s="72">
        <f>+SUM(BS!N58:N60)-SUM(BS!O58:O60)</f>
        <v>0</v>
      </c>
    </row>
    <row r="21" spans="3:17" x14ac:dyDescent="0.3">
      <c r="C21" s="57"/>
      <c r="E21" s="65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72"/>
    </row>
    <row r="22" spans="3:17" x14ac:dyDescent="0.3">
      <c r="C22" s="57"/>
      <c r="D22" s="49" t="s">
        <v>272</v>
      </c>
      <c r="E22" s="65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72"/>
    </row>
    <row r="23" spans="3:17" x14ac:dyDescent="0.3">
      <c r="C23" s="57"/>
      <c r="D23" s="49" t="s">
        <v>122</v>
      </c>
      <c r="E23" s="65"/>
      <c r="F23" s="66">
        <f>+BS!D23-BS!C23</f>
        <v>82449178.680000007</v>
      </c>
      <c r="G23" s="66">
        <f>+BS!E23-BS!D23</f>
        <v>2019198.9499999881</v>
      </c>
      <c r="H23" s="66">
        <f>+BS!F23-BS!E23</f>
        <v>-48292.859999999404</v>
      </c>
      <c r="I23" s="66">
        <f>+BS!G23-BS!F23</f>
        <v>-2379826.6499999911</v>
      </c>
      <c r="J23" s="66">
        <f>+BS!H23-BS!G23</f>
        <v>11237983.36999999</v>
      </c>
      <c r="K23" s="66">
        <f>+BS!I23-BS!H23</f>
        <v>444244.07000000775</v>
      </c>
      <c r="L23" s="66">
        <f>+BS!J23-BS!I23</f>
        <v>-194974.71999999881</v>
      </c>
      <c r="M23" s="66">
        <f>+BS!K23-BS!J23</f>
        <v>-5782791.5799999982</v>
      </c>
      <c r="N23" s="66">
        <f>+BS!L23-BS!K23</f>
        <v>-4551209.8400000036</v>
      </c>
      <c r="O23" s="66">
        <f>+BS!M23-BS!L23</f>
        <v>-10119725.930000007</v>
      </c>
      <c r="P23" s="66">
        <f>+BS!N23-BS!M23</f>
        <v>11926216.510000005</v>
      </c>
      <c r="Q23" s="72">
        <f>+BS!O23-BS!N23</f>
        <v>0</v>
      </c>
    </row>
    <row r="24" spans="3:17" x14ac:dyDescent="0.3">
      <c r="C24" s="57"/>
      <c r="D24" s="49" t="s">
        <v>273</v>
      </c>
      <c r="E24" s="65"/>
      <c r="F24" s="66">
        <f>+SUM(BS!D25:D28)-SUM(BS!C25:C28)-F12</f>
        <v>10181293.16</v>
      </c>
      <c r="G24" s="66">
        <f>+SUM(BS!E25:E28)-SUM(BS!D25:D28)-G12</f>
        <v>-5722080.6899999995</v>
      </c>
      <c r="H24" s="66">
        <f>+SUM(BS!F25:F28)-SUM(BS!E25:E28)-H12</f>
        <v>-737963.17000000086</v>
      </c>
      <c r="I24" s="66">
        <f>+SUM(BS!G25:G28)-SUM(BS!F25:F28)-I12</f>
        <v>2050253.5899999999</v>
      </c>
      <c r="J24" s="66">
        <f>+SUM(BS!H25:H28)-SUM(BS!G25:G28)-J12</f>
        <v>1496998.9400000004</v>
      </c>
      <c r="K24" s="66">
        <f>+SUM(BS!I25:I28)-SUM(BS!H25:H28)-K12</f>
        <v>1800075.540000001</v>
      </c>
      <c r="L24" s="66">
        <f>+SUM(BS!J25:J28)-SUM(BS!I25:I28)-L12</f>
        <v>1901863.1099999994</v>
      </c>
      <c r="M24" s="66">
        <f>+SUM(BS!K25:K28)-SUM(BS!J25:J28)-M12</f>
        <v>-1332989.2300000004</v>
      </c>
      <c r="N24" s="66">
        <f>+SUM(BS!L25:L28)-SUM(BS!K25:K28)-N12</f>
        <v>-1312203.4600000009</v>
      </c>
      <c r="O24" s="66">
        <f>+SUM(BS!M25:M28)-SUM(BS!L25:L28)-O12</f>
        <v>-2567781.4399999995</v>
      </c>
      <c r="P24" s="66">
        <f>+SUM(BS!N25:N28)-SUM(BS!M25:M28)-P12</f>
        <v>-2111154.209999999</v>
      </c>
      <c r="Q24" s="72">
        <f>+SUM(BS!O25:O28)-SUM(BS!N25:N28)-Q12</f>
        <v>-400000</v>
      </c>
    </row>
    <row r="25" spans="3:17" x14ac:dyDescent="0.3">
      <c r="C25" s="57"/>
      <c r="D25" s="49" t="s">
        <v>274</v>
      </c>
      <c r="E25" s="67"/>
      <c r="F25" s="68">
        <f>+BS!D30-BS!C30</f>
        <v>0</v>
      </c>
      <c r="G25" s="68">
        <f>BS!E29-BS!D29</f>
        <v>2109515</v>
      </c>
      <c r="H25" s="68">
        <f>BS!F29-BS!E29</f>
        <v>-929814</v>
      </c>
      <c r="I25" s="68">
        <f>BS!G29-BS!F29</f>
        <v>2265734</v>
      </c>
      <c r="J25" s="68">
        <f>BS!H29-BS!G29</f>
        <v>-1094802.459999999</v>
      </c>
      <c r="K25" s="68">
        <f>BS!I29-BS!H29</f>
        <v>701996</v>
      </c>
      <c r="L25" s="68">
        <f>BS!J29-BS!I29</f>
        <v>1248736</v>
      </c>
      <c r="M25" s="68">
        <f>BS!K29-BS!J29</f>
        <v>390705</v>
      </c>
      <c r="N25" s="68">
        <f>BS!L29-BS!K29</f>
        <v>3762919.9999999981</v>
      </c>
      <c r="O25" s="68">
        <f>BS!M29-BS!L29</f>
        <v>-1838507.3299999982</v>
      </c>
      <c r="P25" s="68">
        <f>BS!N29-BS!M29</f>
        <v>-4209123.67</v>
      </c>
      <c r="Q25" s="102">
        <f>BS!O29-BS!N29</f>
        <v>0</v>
      </c>
    </row>
    <row r="26" spans="3:17" x14ac:dyDescent="0.3">
      <c r="C26" s="57"/>
      <c r="E26" s="65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72"/>
    </row>
    <row r="27" spans="3:17" x14ac:dyDescent="0.3">
      <c r="C27" s="57"/>
      <c r="D27" s="49" t="s">
        <v>275</v>
      </c>
      <c r="E27" s="69"/>
      <c r="F27" s="70">
        <f t="shared" ref="F27:G27" si="0">+SUM(F9:F25)</f>
        <v>-299217613.00999999</v>
      </c>
      <c r="G27" s="70">
        <f t="shared" si="0"/>
        <v>-1296675.2900000382</v>
      </c>
      <c r="H27" s="70">
        <f t="shared" ref="H27:Q27" si="1">+SUM(H9:H25)</f>
        <v>-3944402.6700000195</v>
      </c>
      <c r="I27" s="70">
        <f t="shared" si="1"/>
        <v>2413890.8800000269</v>
      </c>
      <c r="J27" s="70">
        <f t="shared" si="1"/>
        <v>-1375289.1900000079</v>
      </c>
      <c r="K27" s="70">
        <f t="shared" si="1"/>
        <v>-2694584.7899999116</v>
      </c>
      <c r="L27" s="70">
        <f t="shared" si="1"/>
        <v>-624957.43000006117</v>
      </c>
      <c r="M27" s="70">
        <f t="shared" si="1"/>
        <v>4720958.5900000036</v>
      </c>
      <c r="N27" s="70">
        <f t="shared" si="1"/>
        <v>7433437.819999991</v>
      </c>
      <c r="O27" s="70">
        <f t="shared" si="1"/>
        <v>6976982.1999999788</v>
      </c>
      <c r="P27" s="70">
        <f t="shared" si="1"/>
        <v>2167274.8957212698</v>
      </c>
      <c r="Q27" s="71">
        <f t="shared" si="1"/>
        <v>8286402.7108206153</v>
      </c>
    </row>
    <row r="28" spans="3:17" x14ac:dyDescent="0.3">
      <c r="C28" s="57"/>
      <c r="E28" s="65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72"/>
    </row>
    <row r="29" spans="3:17" x14ac:dyDescent="0.3">
      <c r="C29" s="57"/>
      <c r="D29" s="49" t="s">
        <v>276</v>
      </c>
      <c r="E29" s="65"/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72">
        <v>0</v>
      </c>
    </row>
    <row r="30" spans="3:17" x14ac:dyDescent="0.3">
      <c r="C30" s="57"/>
      <c r="E30" s="65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72"/>
    </row>
    <row r="31" spans="3:17" ht="15" thickBot="1" x14ac:dyDescent="0.35">
      <c r="C31" s="57"/>
      <c r="D31" s="73" t="s">
        <v>277</v>
      </c>
      <c r="E31" s="74"/>
      <c r="F31" s="75">
        <f t="shared" ref="F31:G31" si="2">+F27-F29</f>
        <v>-299217613.00999999</v>
      </c>
      <c r="G31" s="75">
        <f t="shared" si="2"/>
        <v>-1296675.2900000382</v>
      </c>
      <c r="H31" s="75">
        <f t="shared" ref="H31:Q31" si="3">+H27-H29</f>
        <v>-3944402.6700000195</v>
      </c>
      <c r="I31" s="75">
        <f t="shared" si="3"/>
        <v>2413890.8800000269</v>
      </c>
      <c r="J31" s="75">
        <f t="shared" si="3"/>
        <v>-1375289.1900000079</v>
      </c>
      <c r="K31" s="75">
        <f t="shared" si="3"/>
        <v>-2694584.7899999116</v>
      </c>
      <c r="L31" s="75">
        <f t="shared" si="3"/>
        <v>-624957.43000006117</v>
      </c>
      <c r="M31" s="75">
        <f t="shared" si="3"/>
        <v>4720958.5900000036</v>
      </c>
      <c r="N31" s="75">
        <f t="shared" si="3"/>
        <v>7433437.819999991</v>
      </c>
      <c r="O31" s="75">
        <f t="shared" si="3"/>
        <v>6976982.1999999788</v>
      </c>
      <c r="P31" s="75">
        <f t="shared" si="3"/>
        <v>2167274.8957212698</v>
      </c>
      <c r="Q31" s="76">
        <f t="shared" si="3"/>
        <v>8286402.7108206153</v>
      </c>
    </row>
    <row r="32" spans="3:17" x14ac:dyDescent="0.3">
      <c r="C32" s="57"/>
      <c r="E32" s="65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72"/>
    </row>
    <row r="33" spans="3:17" x14ac:dyDescent="0.3">
      <c r="C33" s="57" t="s">
        <v>278</v>
      </c>
      <c r="D33" s="49" t="s">
        <v>279</v>
      </c>
      <c r="E33" s="65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72"/>
    </row>
    <row r="34" spans="3:17" x14ac:dyDescent="0.3">
      <c r="C34" s="57"/>
      <c r="E34" s="65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72"/>
    </row>
    <row r="35" spans="3:17" x14ac:dyDescent="0.3">
      <c r="C35" s="57"/>
      <c r="D35" s="49" t="s">
        <v>280</v>
      </c>
      <c r="E35" s="65"/>
      <c r="F35" s="66">
        <f>+BS!C37-BS!D37</f>
        <v>-34874419.369999997</v>
      </c>
      <c r="G35" s="66">
        <f>+BS!D37-BS!E37</f>
        <v>-87155</v>
      </c>
      <c r="H35" s="66">
        <f>+BS!E37-BS!F37</f>
        <v>0</v>
      </c>
      <c r="I35" s="66">
        <f>+BS!F37-BS!G37</f>
        <v>-5100</v>
      </c>
      <c r="J35" s="66">
        <f>+BS!G37-BS!H37</f>
        <v>-16835</v>
      </c>
      <c r="K35" s="66">
        <f>+BS!H37-BS!I37</f>
        <v>-6180</v>
      </c>
      <c r="L35" s="66">
        <f>+BS!I37-BS!J37</f>
        <v>-169002</v>
      </c>
      <c r="M35" s="66">
        <f>+BS!J37-BS!K37</f>
        <v>-7050</v>
      </c>
      <c r="N35" s="66">
        <f>+BS!K37-BS!L37</f>
        <v>-2550</v>
      </c>
      <c r="O35" s="66">
        <f>+BS!L37-BS!M37</f>
        <v>-1250</v>
      </c>
      <c r="P35" s="66">
        <f>+BS!M37-BS!N37</f>
        <v>10850</v>
      </c>
      <c r="Q35" s="72">
        <f>+BS!N37-BS!O37</f>
        <v>0</v>
      </c>
    </row>
    <row r="36" spans="3:17" x14ac:dyDescent="0.3">
      <c r="C36" s="57"/>
      <c r="D36" s="49" t="s">
        <v>281</v>
      </c>
      <c r="E36" s="65"/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72">
        <v>0</v>
      </c>
    </row>
    <row r="37" spans="3:17" x14ac:dyDescent="0.3">
      <c r="C37" s="57"/>
      <c r="D37" s="49" t="s">
        <v>282</v>
      </c>
      <c r="E37" s="65"/>
      <c r="F37" s="66">
        <f>+BS!C39-BS!D39</f>
        <v>0</v>
      </c>
      <c r="G37" s="66">
        <f>+BS!D39-BS!E39</f>
        <v>0</v>
      </c>
      <c r="H37" s="66">
        <f>+BS!E39-BS!F39</f>
        <v>0</v>
      </c>
      <c r="I37" s="66">
        <f>+BS!F39-BS!G39</f>
        <v>0</v>
      </c>
      <c r="J37" s="66">
        <f>+BS!G39-BS!H39</f>
        <v>0</v>
      </c>
      <c r="K37" s="66">
        <f>+BS!H39-BS!I39</f>
        <v>0</v>
      </c>
      <c r="L37" s="66">
        <f>+BS!I39-BS!J39</f>
        <v>0</v>
      </c>
      <c r="M37" s="66">
        <f>+BS!J39-BS!K39</f>
        <v>0</v>
      </c>
      <c r="N37" s="66">
        <f>+BS!K39-BS!L39</f>
        <v>0</v>
      </c>
      <c r="O37" s="66">
        <f>+BS!L39-BS!M39</f>
        <v>0</v>
      </c>
      <c r="P37" s="66">
        <f>+BS!M39-BS!N39</f>
        <v>0</v>
      </c>
      <c r="Q37" s="72">
        <f>+BS!N39-BS!O39</f>
        <v>0</v>
      </c>
    </row>
    <row r="38" spans="3:17" x14ac:dyDescent="0.3">
      <c r="C38" s="57"/>
      <c r="D38" s="49" t="s">
        <v>124</v>
      </c>
      <c r="E38" s="65"/>
      <c r="F38" s="66">
        <f>+BS!C41+BS!C42-BS!D41-BS!D42</f>
        <v>-15520776.5</v>
      </c>
      <c r="G38" s="66">
        <f>+BS!D41+BS!D42-BS!E41-BS!E42</f>
        <v>0</v>
      </c>
      <c r="H38" s="66">
        <f>+BS!E41+BS!E42-BS!F41-BS!F42</f>
        <v>500000</v>
      </c>
      <c r="I38" s="66">
        <f>+BS!F41+BS!F42-BS!G41-BS!G42</f>
        <v>-1312131</v>
      </c>
      <c r="J38" s="66">
        <f>+BS!G41+BS!G42-BS!H41-BS!H42</f>
        <v>0</v>
      </c>
      <c r="K38" s="66">
        <f>+BS!H41+BS!H42-BS!I41-BS!I42</f>
        <v>0</v>
      </c>
      <c r="L38" s="66">
        <f>+BS!I41+BS!I42-BS!J41-BS!J42</f>
        <v>0</v>
      </c>
      <c r="M38" s="66">
        <f>+BS!J41+BS!J42-BS!K41-BS!K42</f>
        <v>0</v>
      </c>
      <c r="N38" s="66">
        <f>+BS!K41+BS!K42-BS!L41-BS!L42</f>
        <v>-500000</v>
      </c>
      <c r="O38" s="66">
        <f>+BS!L41+BS!L42-BS!M41-BS!M42</f>
        <v>0</v>
      </c>
      <c r="P38" s="66">
        <f>+BS!M41+BS!M42-BS!N41-BS!N42</f>
        <v>500000</v>
      </c>
      <c r="Q38" s="72">
        <f>+BS!N41+BS!N42-BS!O41-BS!O42</f>
        <v>500000</v>
      </c>
    </row>
    <row r="39" spans="3:17" x14ac:dyDescent="0.3">
      <c r="C39" s="57"/>
      <c r="D39" s="49" t="s">
        <v>283</v>
      </c>
      <c r="E39" s="65"/>
      <c r="F39" s="66">
        <f>+BS!C43-BS!D43</f>
        <v>0</v>
      </c>
      <c r="G39" s="66">
        <f>+BS!D43-BS!E43</f>
        <v>0</v>
      </c>
      <c r="H39" s="66">
        <f>+BS!E43-BS!F43</f>
        <v>0</v>
      </c>
      <c r="I39" s="66">
        <f>+BS!F43-BS!G43</f>
        <v>0</v>
      </c>
      <c r="J39" s="66">
        <f>+BS!G43-BS!H43</f>
        <v>0</v>
      </c>
      <c r="K39" s="66">
        <f>+BS!H43-BS!I43</f>
        <v>0</v>
      </c>
      <c r="L39" s="66">
        <f>+BS!I43-BS!J43</f>
        <v>0</v>
      </c>
      <c r="M39" s="66">
        <f>+BS!J43-BS!K43</f>
        <v>0</v>
      </c>
      <c r="N39" s="66">
        <f>+BS!K43-BS!L43</f>
        <v>0</v>
      </c>
      <c r="O39" s="66">
        <f>+BS!L43-BS!M43</f>
        <v>0</v>
      </c>
      <c r="P39" s="66">
        <f>+BS!M43-BS!N43</f>
        <v>0</v>
      </c>
      <c r="Q39" s="72">
        <f>+BS!N43-BS!O43</f>
        <v>0</v>
      </c>
    </row>
    <row r="40" spans="3:17" x14ac:dyDescent="0.3">
      <c r="C40" s="57"/>
      <c r="D40" s="49" t="s">
        <v>284</v>
      </c>
      <c r="E40" s="65"/>
      <c r="F40" s="66">
        <f>-F13</f>
        <v>-1222.94</v>
      </c>
      <c r="G40" s="66">
        <f t="shared" ref="G40" si="4">-G13</f>
        <v>0</v>
      </c>
      <c r="H40" s="66">
        <f t="shared" ref="H40:Q40" si="5">-H13</f>
        <v>0</v>
      </c>
      <c r="I40" s="66">
        <f t="shared" si="5"/>
        <v>0</v>
      </c>
      <c r="J40" s="66">
        <f t="shared" si="5"/>
        <v>0</v>
      </c>
      <c r="K40" s="66">
        <f t="shared" si="5"/>
        <v>0</v>
      </c>
      <c r="L40" s="66">
        <f t="shared" si="5"/>
        <v>0</v>
      </c>
      <c r="M40" s="66">
        <f t="shared" si="5"/>
        <v>0</v>
      </c>
      <c r="N40" s="66">
        <f t="shared" si="5"/>
        <v>0</v>
      </c>
      <c r="O40" s="66">
        <f t="shared" si="5"/>
        <v>0</v>
      </c>
      <c r="P40" s="66">
        <f t="shared" si="5"/>
        <v>0</v>
      </c>
      <c r="Q40" s="72">
        <f t="shared" si="5"/>
        <v>0</v>
      </c>
    </row>
    <row r="41" spans="3:17" x14ac:dyDescent="0.3">
      <c r="C41" s="57"/>
      <c r="D41" s="49" t="s">
        <v>285</v>
      </c>
      <c r="E41" s="65"/>
      <c r="F41" s="66">
        <f>+BS!C46-BS!D46</f>
        <v>-3567731.52</v>
      </c>
      <c r="G41" s="66">
        <f>+BS!D46-BS!E46</f>
        <v>446289.43999999994</v>
      </c>
      <c r="H41" s="66">
        <f>+BS!E46-BS!F46</f>
        <v>44877.770000000019</v>
      </c>
      <c r="I41" s="66">
        <f>+BS!F46-BS!G46</f>
        <v>744883.56999999983</v>
      </c>
      <c r="J41" s="66">
        <f>+BS!G46-BS!H46</f>
        <v>-1349101.46</v>
      </c>
      <c r="K41" s="66">
        <f>+BS!H46-BS!I46</f>
        <v>1047740.2200000002</v>
      </c>
      <c r="L41" s="66">
        <f>+BS!I46-BS!J46</f>
        <v>-374965.33999999985</v>
      </c>
      <c r="M41" s="66">
        <f>+BS!J46-BS!K46</f>
        <v>302178.79000000004</v>
      </c>
      <c r="N41" s="66">
        <f>+BS!K46-BS!L46</f>
        <v>-722842.30000000028</v>
      </c>
      <c r="O41" s="66">
        <f>+BS!L46-BS!M46</f>
        <v>-296419.96999999974</v>
      </c>
      <c r="P41" s="66">
        <f>+BS!M46-BS!N46</f>
        <v>717083.48</v>
      </c>
      <c r="Q41" s="72">
        <f>+BS!N46-BS!O46</f>
        <v>0</v>
      </c>
    </row>
    <row r="42" spans="3:17" x14ac:dyDescent="0.3">
      <c r="C42" s="57"/>
      <c r="E42" s="65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72"/>
    </row>
    <row r="43" spans="3:17" s="78" customFormat="1" ht="15" thickBot="1" x14ac:dyDescent="0.35">
      <c r="C43" s="77"/>
      <c r="D43" s="73" t="s">
        <v>286</v>
      </c>
      <c r="E43" s="74"/>
      <c r="F43" s="75">
        <f>+SUM(F35:F41)</f>
        <v>-53964150.329999998</v>
      </c>
      <c r="G43" s="75">
        <f t="shared" ref="G43" si="6">+SUM(G35:G41)</f>
        <v>359134.43999999994</v>
      </c>
      <c r="H43" s="75">
        <f t="shared" ref="H43:Q43" si="7">+SUM(H35:H41)</f>
        <v>544877.77</v>
      </c>
      <c r="I43" s="75">
        <f t="shared" si="7"/>
        <v>-572347.43000000017</v>
      </c>
      <c r="J43" s="75">
        <f t="shared" si="7"/>
        <v>-1365936.46</v>
      </c>
      <c r="K43" s="75">
        <f t="shared" si="7"/>
        <v>1041560.2200000002</v>
      </c>
      <c r="L43" s="75">
        <f t="shared" si="7"/>
        <v>-543967.33999999985</v>
      </c>
      <c r="M43" s="75">
        <f t="shared" si="7"/>
        <v>295128.79000000004</v>
      </c>
      <c r="N43" s="75">
        <f t="shared" si="7"/>
        <v>-1225392.3000000003</v>
      </c>
      <c r="O43" s="75">
        <f t="shared" si="7"/>
        <v>-297669.96999999974</v>
      </c>
      <c r="P43" s="75">
        <f t="shared" si="7"/>
        <v>1227933.48</v>
      </c>
      <c r="Q43" s="76">
        <f t="shared" si="7"/>
        <v>500000</v>
      </c>
    </row>
    <row r="44" spans="3:17" x14ac:dyDescent="0.3">
      <c r="C44" s="57"/>
      <c r="E44" s="65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72"/>
    </row>
    <row r="45" spans="3:17" x14ac:dyDescent="0.3">
      <c r="C45" s="57" t="s">
        <v>287</v>
      </c>
      <c r="D45" s="49" t="s">
        <v>288</v>
      </c>
      <c r="E45" s="65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72"/>
    </row>
    <row r="46" spans="3:17" x14ac:dyDescent="0.3">
      <c r="C46" s="57"/>
      <c r="E46" s="65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72"/>
    </row>
    <row r="47" spans="3:17" x14ac:dyDescent="0.3">
      <c r="C47" s="57"/>
      <c r="D47" s="49" t="s">
        <v>289</v>
      </c>
      <c r="E47" s="65"/>
      <c r="F47" s="66">
        <f>+BS!D8-BS!C8</f>
        <v>43071441.210000001</v>
      </c>
      <c r="G47" s="66">
        <f>+BS!E8-BS!D8+BS!E13-BS!D13</f>
        <v>-389857.46000000089</v>
      </c>
      <c r="H47" s="66">
        <f>+BS!F8-BS!E8+BS!F13-BS!E13</f>
        <v>-564309.75</v>
      </c>
      <c r="I47" s="66">
        <f>+BS!G8-BS!F8+BS!G13-BS!F13</f>
        <v>-1002991.4799999967</v>
      </c>
      <c r="J47" s="66">
        <f>+BS!H8-BS!G8+BS!H13-BS!G13</f>
        <v>-1018928</v>
      </c>
      <c r="K47" s="66">
        <f>+BS!I8-BS!H8+BS!I13-BS!H13</f>
        <v>-465123.54000000656</v>
      </c>
      <c r="L47" s="66">
        <f>+BS!J8-BS!I8+BS!J13-BS!I13</f>
        <v>-561840.53999999911</v>
      </c>
      <c r="M47" s="66">
        <f>+BS!K8-BS!J8+BS!K13-BS!J13</f>
        <v>-701725.30999999493</v>
      </c>
      <c r="N47" s="66">
        <f>+BS!L8-BS!K8+BS!L13-BS!K13</f>
        <v>-1341292.950000003</v>
      </c>
      <c r="O47" s="66">
        <f>+BS!M8-BS!L8+BS!M13-BS!L13</f>
        <v>-227428.40999999642</v>
      </c>
      <c r="P47" s="66">
        <f>+BS!N8-BS!M8+BS!N13-BS!M13</f>
        <v>0</v>
      </c>
      <c r="Q47" s="72">
        <f>+BS!O8-BS!N8+BS!O13-BS!N13</f>
        <v>0</v>
      </c>
    </row>
    <row r="48" spans="3:17" x14ac:dyDescent="0.3">
      <c r="C48" s="57"/>
      <c r="D48" s="49" t="s">
        <v>290</v>
      </c>
      <c r="E48" s="65"/>
      <c r="F48" s="66">
        <f>+BS!D16+BS!D21+BS!D22-BS!C22-BS!C16-BS!C21</f>
        <v>282860114</v>
      </c>
      <c r="G48" s="66">
        <f>+BS!E16+BS!E21+BS!E22-BS!D22-BS!D16-BS!D21</f>
        <v>3481672.7799999863</v>
      </c>
      <c r="H48" s="66">
        <f>+BS!F16+BS!F21+BS!F22-BS!E22-BS!E16-BS!E21</f>
        <v>4023845.299999997</v>
      </c>
      <c r="I48" s="66">
        <f>+BS!G16+BS!G21+BS!G22-BS!F22-BS!F16-BS!F21</f>
        <v>294995.57999998331</v>
      </c>
      <c r="J48" s="66">
        <f>+BS!H16+BS!H21+BS!H22-BS!G22-BS!G16-BS!G21</f>
        <v>4058628.7500000298</v>
      </c>
      <c r="K48" s="66">
        <f>+BS!I16+BS!I21+BS!I22-BS!H22-BS!H16-BS!H21</f>
        <v>3078403.3900000006</v>
      </c>
      <c r="L48" s="66">
        <f>+BS!J16+BS!J21+BS!J22-BS!I22-BS!I16-BS!I21</f>
        <v>2750941.3199999928</v>
      </c>
      <c r="M48" s="66">
        <f>+BS!K16+BS!K21+BS!K22-BS!J22-BS!J16-BS!J21</f>
        <v>-3312055.2599999905</v>
      </c>
      <c r="N48" s="66">
        <f>+BS!L16+BS!L21+BS!L22-BS!K22-BS!K16-BS!K21</f>
        <v>-3741362.2499999851</v>
      </c>
      <c r="O48" s="66">
        <f>+BS!M16+BS!M21+BS!M22-BS!L22-BS!L16-BS!L21</f>
        <v>-5268920.3700000197</v>
      </c>
      <c r="P48" s="66">
        <f>+BS!N16+BS!N21+BS!N22-BS!M22-BS!M16-BS!M21</f>
        <v>-2326897.4157212824</v>
      </c>
      <c r="Q48" s="72">
        <f>+BS!O16+BS!O21+BS!O22-BS!N22-BS!N16-BS!N21</f>
        <v>-7741402.7108205557</v>
      </c>
    </row>
    <row r="49" spans="3:17" x14ac:dyDescent="0.3">
      <c r="C49" s="57"/>
      <c r="D49" s="49" t="s">
        <v>191</v>
      </c>
      <c r="E49" s="65"/>
      <c r="F49" s="66">
        <f t="shared" ref="F49:G49" si="8">-F14</f>
        <v>-1031758.41</v>
      </c>
      <c r="G49" s="66">
        <f t="shared" si="8"/>
        <v>-1062883.1600000001</v>
      </c>
      <c r="H49" s="66">
        <f t="shared" ref="H49:Q49" si="9">-H14</f>
        <v>-1024754.11</v>
      </c>
      <c r="I49" s="66">
        <f t="shared" si="9"/>
        <v>-1046116.5099999999</v>
      </c>
      <c r="J49" s="66">
        <f t="shared" si="9"/>
        <v>-1060982.2799999998</v>
      </c>
      <c r="K49" s="66">
        <f t="shared" si="9"/>
        <v>-1014822.22</v>
      </c>
      <c r="L49" s="66">
        <f t="shared" si="9"/>
        <v>-1040534.36</v>
      </c>
      <c r="M49" s="66">
        <f t="shared" si="9"/>
        <v>-1012806.2899999999</v>
      </c>
      <c r="N49" s="66">
        <f t="shared" si="9"/>
        <v>-1031318.98</v>
      </c>
      <c r="O49" s="66">
        <f t="shared" si="9"/>
        <v>-1023899.01</v>
      </c>
      <c r="P49" s="66">
        <f t="shared" si="9"/>
        <v>-1045000</v>
      </c>
      <c r="Q49" s="72">
        <f t="shared" si="9"/>
        <v>-1045000</v>
      </c>
    </row>
    <row r="50" spans="3:17" x14ac:dyDescent="0.3">
      <c r="C50" s="57"/>
      <c r="E50" s="79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72"/>
    </row>
    <row r="51" spans="3:17" s="78" customFormat="1" ht="15" thickBot="1" x14ac:dyDescent="0.35">
      <c r="C51" s="77"/>
      <c r="D51" s="73" t="s">
        <v>291</v>
      </c>
      <c r="E51" s="74"/>
      <c r="F51" s="75">
        <f t="shared" ref="F51:G51" si="10">+SUM(F47:F49)</f>
        <v>324899796.79999995</v>
      </c>
      <c r="G51" s="75">
        <f t="shared" si="10"/>
        <v>2028932.1599999852</v>
      </c>
      <c r="H51" s="75">
        <f t="shared" ref="H51:Q51" si="11">+SUM(H47:H49)</f>
        <v>2434781.4399999972</v>
      </c>
      <c r="I51" s="75">
        <f t="shared" si="11"/>
        <v>-1754112.4100000132</v>
      </c>
      <c r="J51" s="75">
        <f t="shared" si="11"/>
        <v>1978718.47000003</v>
      </c>
      <c r="K51" s="75">
        <f t="shared" si="11"/>
        <v>1598457.6299999941</v>
      </c>
      <c r="L51" s="75">
        <f t="shared" si="11"/>
        <v>1148566.4199999939</v>
      </c>
      <c r="M51" s="75">
        <f t="shared" si="11"/>
        <v>-5026586.8599999854</v>
      </c>
      <c r="N51" s="75">
        <f t="shared" si="11"/>
        <v>-6113974.1799999885</v>
      </c>
      <c r="O51" s="75">
        <f t="shared" si="11"/>
        <v>-6520247.7900000159</v>
      </c>
      <c r="P51" s="75">
        <f t="shared" si="11"/>
        <v>-3371897.4157212824</v>
      </c>
      <c r="Q51" s="76">
        <f t="shared" si="11"/>
        <v>-8786402.7108205557</v>
      </c>
    </row>
    <row r="52" spans="3:17" x14ac:dyDescent="0.3">
      <c r="C52" s="57"/>
      <c r="E52" s="65"/>
      <c r="F52" s="80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103"/>
    </row>
    <row r="53" spans="3:17" x14ac:dyDescent="0.3">
      <c r="C53" s="57"/>
      <c r="D53" s="49" t="s">
        <v>292</v>
      </c>
      <c r="E53" s="65"/>
      <c r="F53" s="66">
        <f t="shared" ref="F53:G53" si="12">+F31+F43+F51</f>
        <v>-28281966.540000021</v>
      </c>
      <c r="G53" s="66">
        <f t="shared" si="12"/>
        <v>1091391.309999947</v>
      </c>
      <c r="H53" s="66">
        <f t="shared" ref="H53:Q53" si="13">+H31+H43+H51</f>
        <v>-964743.46000002231</v>
      </c>
      <c r="I53" s="66">
        <f t="shared" si="13"/>
        <v>87431.040000013541</v>
      </c>
      <c r="J53" s="66">
        <f t="shared" si="13"/>
        <v>-762507.17999997782</v>
      </c>
      <c r="K53" s="66">
        <f t="shared" si="13"/>
        <v>-54566.939999917289</v>
      </c>
      <c r="L53" s="66">
        <f t="shared" si="13"/>
        <v>-20358.350000067148</v>
      </c>
      <c r="M53" s="66">
        <f t="shared" si="13"/>
        <v>-10499.479999981821</v>
      </c>
      <c r="N53" s="66">
        <f t="shared" si="13"/>
        <v>94071.340000001714</v>
      </c>
      <c r="O53" s="66">
        <f t="shared" si="13"/>
        <v>159064.43999996316</v>
      </c>
      <c r="P53" s="66">
        <f t="shared" si="13"/>
        <v>23310.95999998739</v>
      </c>
      <c r="Q53" s="72">
        <f t="shared" si="13"/>
        <v>5.9604644775390625E-8</v>
      </c>
    </row>
    <row r="54" spans="3:17" x14ac:dyDescent="0.3">
      <c r="C54" s="57"/>
      <c r="E54" s="65"/>
      <c r="F54" s="80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103"/>
    </row>
    <row r="55" spans="3:17" x14ac:dyDescent="0.3">
      <c r="C55" s="57"/>
      <c r="D55" s="49" t="s">
        <v>293</v>
      </c>
      <c r="E55" s="65"/>
      <c r="F55" s="66">
        <v>0</v>
      </c>
      <c r="G55" s="66">
        <f>+F59</f>
        <v>457388.78</v>
      </c>
      <c r="H55" s="66">
        <f t="shared" ref="H55:Q55" si="14">+G59</f>
        <v>1548780.01</v>
      </c>
      <c r="I55" s="66">
        <f t="shared" si="14"/>
        <v>584036.15999999992</v>
      </c>
      <c r="J55" s="66">
        <f t="shared" si="14"/>
        <v>671467</v>
      </c>
      <c r="K55" s="66">
        <f t="shared" si="14"/>
        <v>-91039.56</v>
      </c>
      <c r="L55" s="66">
        <f t="shared" si="14"/>
        <v>-145589.26</v>
      </c>
      <c r="M55" s="66">
        <f t="shared" si="14"/>
        <v>-165947.53</v>
      </c>
      <c r="N55" s="66">
        <f t="shared" si="14"/>
        <v>-176447</v>
      </c>
      <c r="O55" s="66">
        <f t="shared" si="14"/>
        <v>-82376</v>
      </c>
      <c r="P55" s="66">
        <f t="shared" si="14"/>
        <v>76689.41</v>
      </c>
      <c r="Q55" s="72">
        <f t="shared" si="14"/>
        <v>100000</v>
      </c>
    </row>
    <row r="56" spans="3:17" x14ac:dyDescent="0.3">
      <c r="C56" s="57"/>
      <c r="E56" s="65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72"/>
    </row>
    <row r="57" spans="3:17" x14ac:dyDescent="0.3">
      <c r="C57" s="57"/>
      <c r="D57" s="49" t="s">
        <v>294</v>
      </c>
      <c r="E57" s="65"/>
      <c r="F57" s="66">
        <f t="shared" ref="F57:G57" si="15">+F53+F55</f>
        <v>-28281966.540000021</v>
      </c>
      <c r="G57" s="66">
        <f t="shared" si="15"/>
        <v>1548780.089999947</v>
      </c>
      <c r="H57" s="66">
        <f t="shared" ref="H57:Q57" si="16">+H53+H55</f>
        <v>584036.54999997769</v>
      </c>
      <c r="I57" s="66">
        <f t="shared" si="16"/>
        <v>671467.20000001346</v>
      </c>
      <c r="J57" s="66">
        <f t="shared" si="16"/>
        <v>-91040.179999977816</v>
      </c>
      <c r="K57" s="66">
        <f t="shared" si="16"/>
        <v>-145606.49999991729</v>
      </c>
      <c r="L57" s="66">
        <f t="shared" si="16"/>
        <v>-165947.61000006716</v>
      </c>
      <c r="M57" s="66">
        <f t="shared" si="16"/>
        <v>-176447.00999998182</v>
      </c>
      <c r="N57" s="66">
        <f t="shared" si="16"/>
        <v>-82375.659999998286</v>
      </c>
      <c r="O57" s="66">
        <f t="shared" si="16"/>
        <v>76688.439999963157</v>
      </c>
      <c r="P57" s="66">
        <f t="shared" si="16"/>
        <v>100000.36999998739</v>
      </c>
      <c r="Q57" s="72">
        <f t="shared" si="16"/>
        <v>100000.0000000596</v>
      </c>
    </row>
    <row r="58" spans="3:17" x14ac:dyDescent="0.3">
      <c r="C58" s="57"/>
      <c r="E58" s="65"/>
      <c r="F58" s="80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103"/>
    </row>
    <row r="59" spans="3:17" x14ac:dyDescent="0.3">
      <c r="C59" s="82"/>
      <c r="D59" s="83" t="s">
        <v>295</v>
      </c>
      <c r="E59" s="79">
        <v>0</v>
      </c>
      <c r="F59" s="84">
        <f>+BS!D50+BS!D51</f>
        <v>457388.78</v>
      </c>
      <c r="G59" s="84">
        <f>+BS!E50+BS!E51</f>
        <v>1548780.01</v>
      </c>
      <c r="H59" s="84">
        <f>+BS!F50+BS!F51</f>
        <v>584036.15999999992</v>
      </c>
      <c r="I59" s="84">
        <f>+BS!G50+BS!G51</f>
        <v>671467</v>
      </c>
      <c r="J59" s="84">
        <f>+BS!H50+BS!H51</f>
        <v>-91039.56</v>
      </c>
      <c r="K59" s="84">
        <f>+BS!I50+BS!I51</f>
        <v>-145589.26</v>
      </c>
      <c r="L59" s="84">
        <f>+BS!J50+BS!J51</f>
        <v>-165947.53</v>
      </c>
      <c r="M59" s="84">
        <f>+BS!K50+BS!K51</f>
        <v>-176447</v>
      </c>
      <c r="N59" s="84">
        <f>+BS!L50+BS!L51</f>
        <v>-82376</v>
      </c>
      <c r="O59" s="84">
        <f>+BS!M50+BS!M51</f>
        <v>76689.41</v>
      </c>
      <c r="P59" s="84">
        <f>+BS!N50+BS!N51</f>
        <v>100000</v>
      </c>
      <c r="Q59" s="85">
        <f>+BS!O50+BS!O51</f>
        <v>100000</v>
      </c>
    </row>
    <row r="60" spans="3:17" ht="15" thickBot="1" x14ac:dyDescent="0.35">
      <c r="C60" s="86"/>
      <c r="D60" s="87" t="s">
        <v>296</v>
      </c>
      <c r="E60" s="88"/>
      <c r="F60" s="89">
        <f t="shared" ref="F60:G60" si="17">+F57-F59</f>
        <v>-28739355.320000023</v>
      </c>
      <c r="G60" s="89">
        <f t="shared" si="17"/>
        <v>7.9999946989119053E-2</v>
      </c>
      <c r="H60" s="89">
        <f t="shared" ref="H60:Q60" si="18">+H57-H59</f>
        <v>0.38999997777864337</v>
      </c>
      <c r="I60" s="89">
        <f t="shared" si="18"/>
        <v>0.2000000134576112</v>
      </c>
      <c r="J60" s="89">
        <f t="shared" si="18"/>
        <v>-0.61999997781822458</v>
      </c>
      <c r="K60" s="89">
        <f t="shared" si="18"/>
        <v>-17.239999917277601</v>
      </c>
      <c r="L60" s="89">
        <f t="shared" si="18"/>
        <v>-8.0000067158835009E-2</v>
      </c>
      <c r="M60" s="89">
        <f t="shared" si="18"/>
        <v>-9.9999818194191903E-3</v>
      </c>
      <c r="N60" s="89">
        <f t="shared" si="18"/>
        <v>0.34000000171363354</v>
      </c>
      <c r="O60" s="89">
        <f t="shared" si="18"/>
        <v>-0.97000003684661351</v>
      </c>
      <c r="P60" s="89">
        <f t="shared" si="18"/>
        <v>0.3699999873933848</v>
      </c>
      <c r="Q60" s="90">
        <f t="shared" si="18"/>
        <v>5.9604644775390625E-8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D94F6-3171-4542-A618-A1AC10CD2C9C}">
  <dimension ref="A3:O70"/>
  <sheetViews>
    <sheetView showGridLines="0" workbookViewId="0">
      <pane xSplit="2" ySplit="5" topLeftCell="H54" activePane="bottomRight" state="frozen"/>
      <selection pane="topRight"/>
      <selection pane="bottomLeft"/>
      <selection pane="bottomRight"/>
    </sheetView>
  </sheetViews>
  <sheetFormatPr defaultRowHeight="14.4" x14ac:dyDescent="0.3"/>
  <cols>
    <col min="2" max="2" width="75.88671875" bestFit="1" customWidth="1"/>
    <col min="3" max="3" width="13.77734375" style="25" bestFit="1" customWidth="1"/>
    <col min="4" max="4" width="14.5546875" style="25" bestFit="1" customWidth="1"/>
    <col min="5" max="5" width="13.6640625" style="25" bestFit="1" customWidth="1"/>
    <col min="6" max="6" width="13" style="25" bestFit="1" customWidth="1"/>
    <col min="7" max="7" width="14.109375" style="25" bestFit="1" customWidth="1"/>
    <col min="8" max="8" width="13.88671875" style="25" bestFit="1" customWidth="1"/>
    <col min="9" max="9" width="13.6640625" style="25" bestFit="1" customWidth="1"/>
    <col min="10" max="10" width="14.21875" style="25" bestFit="1" customWidth="1"/>
    <col min="11" max="11" width="13.88671875" style="25" bestFit="1" customWidth="1"/>
    <col min="12" max="12" width="13.5546875" style="25" bestFit="1" customWidth="1"/>
    <col min="13" max="13" width="13.77734375" style="25" bestFit="1" customWidth="1"/>
    <col min="14" max="14" width="14.21875" style="25" bestFit="1" customWidth="1"/>
    <col min="15" max="15" width="13.77734375" style="25" bestFit="1" customWidth="1"/>
    <col min="16" max="16384" width="8.88671875" style="25"/>
  </cols>
  <sheetData>
    <row r="3" spans="1:15" x14ac:dyDescent="0.3">
      <c r="A3" s="1"/>
      <c r="B3" s="2" t="s">
        <v>308</v>
      </c>
    </row>
    <row r="4" spans="1:15" x14ac:dyDescent="0.3">
      <c r="A4" s="1"/>
    </row>
    <row r="5" spans="1:15" s="132" customFormat="1" x14ac:dyDescent="0.3">
      <c r="A5" s="18"/>
      <c r="B5" s="19" t="s">
        <v>1</v>
      </c>
      <c r="C5" s="131">
        <v>45383</v>
      </c>
      <c r="D5" s="131">
        <v>45413</v>
      </c>
      <c r="E5" s="131">
        <v>45444</v>
      </c>
      <c r="F5" s="131">
        <v>45474</v>
      </c>
      <c r="G5" s="131">
        <v>45505</v>
      </c>
      <c r="H5" s="131">
        <v>45536</v>
      </c>
      <c r="I5" s="131">
        <v>45566</v>
      </c>
      <c r="J5" s="131">
        <v>45597</v>
      </c>
      <c r="K5" s="131">
        <v>45627</v>
      </c>
      <c r="L5" s="131">
        <v>45658</v>
      </c>
      <c r="M5" s="131">
        <v>45689</v>
      </c>
      <c r="N5" s="131">
        <v>45717</v>
      </c>
      <c r="O5" s="131" t="s">
        <v>2</v>
      </c>
    </row>
    <row r="6" spans="1:15" x14ac:dyDescent="0.3">
      <c r="B6" s="4" t="s">
        <v>302</v>
      </c>
      <c r="C6" s="10">
        <v>500000</v>
      </c>
      <c r="D6" s="10">
        <v>500000</v>
      </c>
      <c r="E6" s="10">
        <v>500000</v>
      </c>
      <c r="F6" s="10">
        <v>500000</v>
      </c>
      <c r="G6" s="10">
        <v>500000</v>
      </c>
      <c r="H6" s="10">
        <v>500000</v>
      </c>
      <c r="I6" s="10">
        <v>500000</v>
      </c>
      <c r="J6" s="10">
        <v>500000</v>
      </c>
      <c r="K6" s="10">
        <v>500000</v>
      </c>
      <c r="L6" s="10">
        <v>500000</v>
      </c>
      <c r="M6" s="10"/>
      <c r="N6" s="10"/>
      <c r="O6" s="10">
        <v>4000000</v>
      </c>
    </row>
    <row r="7" spans="1:15" x14ac:dyDescent="0.3">
      <c r="B7" s="4" t="s">
        <v>303</v>
      </c>
      <c r="C7" s="10">
        <v>500000</v>
      </c>
      <c r="D7" s="10">
        <v>500000</v>
      </c>
      <c r="E7" s="10">
        <v>500000</v>
      </c>
      <c r="F7" s="10">
        <v>500000</v>
      </c>
      <c r="G7" s="10">
        <v>500000</v>
      </c>
      <c r="H7" s="10">
        <v>500000</v>
      </c>
      <c r="I7" s="10">
        <v>500000</v>
      </c>
      <c r="J7" s="10">
        <v>500000</v>
      </c>
      <c r="K7" s="10">
        <v>500000</v>
      </c>
      <c r="L7" s="10">
        <v>500000</v>
      </c>
      <c r="M7" s="10"/>
      <c r="N7" s="10"/>
      <c r="O7" s="10">
        <v>4000000</v>
      </c>
    </row>
    <row r="8" spans="1:15" x14ac:dyDescent="0.3">
      <c r="B8" s="4" t="s">
        <v>304</v>
      </c>
      <c r="C8" s="10">
        <v>1100000</v>
      </c>
      <c r="D8" s="10">
        <v>1100000</v>
      </c>
      <c r="E8" s="10">
        <v>1100000</v>
      </c>
      <c r="F8" s="10">
        <v>1100000</v>
      </c>
      <c r="G8" s="10">
        <v>1100000</v>
      </c>
      <c r="H8" s="10">
        <v>1100000</v>
      </c>
      <c r="I8" s="10">
        <v>1100000</v>
      </c>
      <c r="J8" s="10">
        <v>1100000</v>
      </c>
      <c r="K8" s="10">
        <v>1100000</v>
      </c>
      <c r="L8" s="10">
        <v>1100000</v>
      </c>
      <c r="M8" s="10"/>
      <c r="N8" s="10"/>
      <c r="O8" s="10">
        <v>8800000</v>
      </c>
    </row>
    <row r="9" spans="1:15" x14ac:dyDescent="0.3">
      <c r="B9" s="4" t="s">
        <v>305</v>
      </c>
      <c r="C9" s="10">
        <v>200000</v>
      </c>
      <c r="D9" s="10">
        <v>200000</v>
      </c>
      <c r="E9" s="10">
        <v>200000</v>
      </c>
      <c r="F9" s="10">
        <v>200000</v>
      </c>
      <c r="G9" s="10">
        <v>200000</v>
      </c>
      <c r="H9" s="10">
        <v>200000</v>
      </c>
      <c r="I9" s="10">
        <v>200000</v>
      </c>
      <c r="J9" s="10">
        <v>200000</v>
      </c>
      <c r="K9" s="10">
        <v>200000</v>
      </c>
      <c r="L9" s="10">
        <v>200000</v>
      </c>
      <c r="M9" s="10"/>
      <c r="N9" s="10"/>
      <c r="O9" s="10">
        <v>1600000</v>
      </c>
    </row>
    <row r="10" spans="1:15" x14ac:dyDescent="0.3">
      <c r="B10" s="4" t="s">
        <v>306</v>
      </c>
      <c r="C10" s="10">
        <v>500000</v>
      </c>
      <c r="D10" s="10">
        <v>500000</v>
      </c>
      <c r="E10" s="10">
        <v>500000</v>
      </c>
      <c r="F10" s="10">
        <v>500000</v>
      </c>
      <c r="G10" s="10">
        <v>500000</v>
      </c>
      <c r="H10" s="10">
        <v>500000</v>
      </c>
      <c r="I10" s="10">
        <v>500000</v>
      </c>
      <c r="J10" s="10">
        <v>500000</v>
      </c>
      <c r="K10" s="10">
        <v>500000</v>
      </c>
      <c r="L10" s="10">
        <v>500000</v>
      </c>
      <c r="M10" s="10"/>
      <c r="N10" s="10"/>
      <c r="O10" s="10">
        <v>4000000</v>
      </c>
    </row>
    <row r="11" spans="1:15" x14ac:dyDescent="0.3">
      <c r="B11" s="4" t="s">
        <v>307</v>
      </c>
      <c r="C11" s="10">
        <v>4859</v>
      </c>
      <c r="D11" s="10">
        <v>4859</v>
      </c>
      <c r="E11" s="10">
        <v>4859</v>
      </c>
      <c r="F11" s="10">
        <v>4859</v>
      </c>
      <c r="G11" s="10">
        <v>-9301</v>
      </c>
      <c r="H11" s="10">
        <v>-9301</v>
      </c>
      <c r="I11" s="10">
        <v>-9301</v>
      </c>
      <c r="J11" s="10">
        <v>-8543</v>
      </c>
      <c r="K11" s="10">
        <v>758</v>
      </c>
      <c r="L11" s="10">
        <v>758</v>
      </c>
      <c r="M11" s="10"/>
      <c r="N11" s="10"/>
      <c r="O11" s="10">
        <v>-17010</v>
      </c>
    </row>
    <row r="12" spans="1:15" x14ac:dyDescent="0.3">
      <c r="B12" s="4" t="s">
        <v>1354</v>
      </c>
      <c r="C12" s="10"/>
      <c r="D12" s="10"/>
      <c r="E12" s="10"/>
      <c r="F12" s="10"/>
      <c r="G12" s="10"/>
      <c r="H12" s="10"/>
      <c r="I12" s="10"/>
      <c r="J12" s="10"/>
      <c r="K12" s="10">
        <v>500000</v>
      </c>
      <c r="L12" s="10">
        <v>500000</v>
      </c>
      <c r="M12" s="10"/>
      <c r="N12" s="10"/>
      <c r="O12" s="10">
        <v>-17010</v>
      </c>
    </row>
    <row r="13" spans="1:15" x14ac:dyDescent="0.3">
      <c r="B13" s="3" t="s">
        <v>2</v>
      </c>
      <c r="C13" s="106">
        <f>SUM(C6:C11)</f>
        <v>2804859</v>
      </c>
      <c r="D13" s="106">
        <f t="shared" ref="D13:O13" si="0">SUM(D6:D11)</f>
        <v>2804859</v>
      </c>
      <c r="E13" s="106">
        <f t="shared" si="0"/>
        <v>2804859</v>
      </c>
      <c r="F13" s="106">
        <f t="shared" si="0"/>
        <v>2804859</v>
      </c>
      <c r="G13" s="106">
        <f t="shared" si="0"/>
        <v>2790699</v>
      </c>
      <c r="H13" s="106">
        <f t="shared" si="0"/>
        <v>2790699</v>
      </c>
      <c r="I13" s="106">
        <f t="shared" si="0"/>
        <v>2790699</v>
      </c>
      <c r="J13" s="106">
        <f t="shared" si="0"/>
        <v>2791457</v>
      </c>
      <c r="K13" s="106">
        <f>SUM(K6:K12)</f>
        <v>3300758</v>
      </c>
      <c r="L13" s="106">
        <f>SUM(L6:L12)</f>
        <v>3300758</v>
      </c>
      <c r="M13" s="106">
        <f t="shared" si="0"/>
        <v>0</v>
      </c>
      <c r="N13" s="106">
        <f t="shared" si="0"/>
        <v>0</v>
      </c>
      <c r="O13" s="106">
        <f t="shared" si="0"/>
        <v>22382990</v>
      </c>
    </row>
    <row r="14" spans="1:15" s="163" customFormat="1" x14ac:dyDescent="0.3">
      <c r="A14" s="162"/>
      <c r="B14" s="162"/>
      <c r="C14" s="163">
        <f>BS!D28</f>
        <v>2804859</v>
      </c>
      <c r="D14" s="163">
        <f>BS!E28</f>
        <v>2804859</v>
      </c>
      <c r="E14" s="163">
        <f>BS!F28</f>
        <v>2804859</v>
      </c>
      <c r="F14" s="163">
        <f>BS!G28</f>
        <v>2804859</v>
      </c>
      <c r="G14" s="163">
        <f>BS!H28</f>
        <v>2790699</v>
      </c>
      <c r="H14" s="163">
        <f>BS!I28</f>
        <v>2790699</v>
      </c>
      <c r="I14" s="163">
        <f>BS!J28</f>
        <v>2790699</v>
      </c>
      <c r="J14" s="163">
        <f>BS!K28</f>
        <v>2791457</v>
      </c>
      <c r="K14" s="163">
        <f>BS!L28</f>
        <v>3300758</v>
      </c>
      <c r="L14" s="163">
        <f>BS!M28</f>
        <v>3300759</v>
      </c>
      <c r="M14" s="163">
        <f>BS!N28</f>
        <v>2726609.14</v>
      </c>
      <c r="N14" s="163">
        <f>BS!O28</f>
        <v>2726609.14</v>
      </c>
    </row>
    <row r="15" spans="1:15" s="163" customFormat="1" x14ac:dyDescent="0.3">
      <c r="A15" s="162"/>
      <c r="B15" s="162"/>
      <c r="C15" s="163">
        <f>C14-C13</f>
        <v>0</v>
      </c>
      <c r="D15" s="163">
        <f t="shared" ref="D15:N15" si="1">D14-D13</f>
        <v>0</v>
      </c>
      <c r="E15" s="163">
        <f t="shared" si="1"/>
        <v>0</v>
      </c>
      <c r="F15" s="163">
        <f t="shared" si="1"/>
        <v>0</v>
      </c>
      <c r="G15" s="163">
        <f t="shared" si="1"/>
        <v>0</v>
      </c>
      <c r="H15" s="163">
        <f t="shared" si="1"/>
        <v>0</v>
      </c>
      <c r="I15" s="163">
        <f t="shared" si="1"/>
        <v>0</v>
      </c>
      <c r="J15" s="163">
        <f t="shared" si="1"/>
        <v>0</v>
      </c>
      <c r="K15" s="163">
        <f t="shared" ref="K15" si="2">K14-K13</f>
        <v>0</v>
      </c>
      <c r="L15" s="163">
        <f t="shared" si="1"/>
        <v>1</v>
      </c>
      <c r="M15" s="163">
        <f t="shared" si="1"/>
        <v>2726609.14</v>
      </c>
      <c r="N15" s="163">
        <f t="shared" si="1"/>
        <v>2726609.14</v>
      </c>
    </row>
    <row r="16" spans="1:15" x14ac:dyDescent="0.3">
      <c r="A16" s="1"/>
      <c r="B16" s="2" t="s">
        <v>920</v>
      </c>
    </row>
    <row r="17" spans="1:15" x14ac:dyDescent="0.3">
      <c r="A17" s="1"/>
      <c r="B17" s="2"/>
    </row>
    <row r="18" spans="1:15" s="132" customFormat="1" x14ac:dyDescent="0.3">
      <c r="A18" s="18"/>
      <c r="B18" s="19" t="s">
        <v>1</v>
      </c>
      <c r="C18" s="131">
        <v>45383</v>
      </c>
      <c r="D18" s="131">
        <v>45413</v>
      </c>
      <c r="E18" s="131">
        <v>45444</v>
      </c>
      <c r="F18" s="131">
        <v>45474</v>
      </c>
      <c r="G18" s="131">
        <v>45505</v>
      </c>
      <c r="H18" s="131">
        <v>45536</v>
      </c>
      <c r="I18" s="131">
        <v>45566</v>
      </c>
      <c r="J18" s="131">
        <v>45597</v>
      </c>
      <c r="K18" s="131">
        <v>45627</v>
      </c>
      <c r="L18" s="131">
        <v>45658</v>
      </c>
      <c r="M18" s="131">
        <v>45689</v>
      </c>
      <c r="N18" s="131">
        <v>45717</v>
      </c>
      <c r="O18" s="131" t="s">
        <v>2</v>
      </c>
    </row>
    <row r="19" spans="1:15" x14ac:dyDescent="0.3">
      <c r="B19" s="4" t="s">
        <v>922</v>
      </c>
      <c r="C19" s="10">
        <v>-1600</v>
      </c>
      <c r="D19" s="10">
        <v>-6873</v>
      </c>
      <c r="E19" s="10">
        <v>3127</v>
      </c>
      <c r="F19" s="10">
        <v>-10970</v>
      </c>
      <c r="G19" s="10">
        <v>0</v>
      </c>
      <c r="H19" s="10">
        <v>-8000</v>
      </c>
      <c r="I19" s="10">
        <v>-8000</v>
      </c>
      <c r="J19" s="10">
        <v>-13123</v>
      </c>
      <c r="K19" s="10">
        <v>-28308</v>
      </c>
      <c r="L19" s="10">
        <v>-35784</v>
      </c>
      <c r="M19" s="10"/>
      <c r="N19" s="10"/>
      <c r="O19" s="10"/>
    </row>
    <row r="20" spans="1:15" x14ac:dyDescent="0.3">
      <c r="B20" s="4" t="s">
        <v>923</v>
      </c>
      <c r="C20" s="10">
        <v>329788</v>
      </c>
      <c r="D20" s="10">
        <v>329788</v>
      </c>
      <c r="E20" s="10">
        <v>329788</v>
      </c>
      <c r="F20" s="10">
        <v>329788</v>
      </c>
      <c r="G20" s="10">
        <v>329788</v>
      </c>
      <c r="H20" s="10">
        <v>329788</v>
      </c>
      <c r="I20" s="10">
        <v>329788</v>
      </c>
      <c r="J20" s="10">
        <v>329788</v>
      </c>
      <c r="K20" s="10">
        <f>VLOOKUP(B20,'[1]BS Dec 24'!$C$199:$H$220,6,0)</f>
        <v>329788</v>
      </c>
      <c r="L20" s="10">
        <f>VLOOKUP(B20,'[10]TB Jan 25'!$C$202:$I$221,6,0)</f>
        <v>329788</v>
      </c>
      <c r="M20" s="10"/>
      <c r="N20" s="10"/>
      <c r="O20" s="10"/>
    </row>
    <row r="21" spans="1:15" x14ac:dyDescent="0.3">
      <c r="B21" s="4" t="s">
        <v>924</v>
      </c>
      <c r="C21" s="10">
        <v>0</v>
      </c>
      <c r="D21" s="10">
        <v>0</v>
      </c>
      <c r="E21" s="10">
        <v>0</v>
      </c>
      <c r="F21" s="10">
        <v>0</v>
      </c>
      <c r="G21" s="10">
        <v>-5000</v>
      </c>
      <c r="H21" s="10">
        <v>0</v>
      </c>
      <c r="I21" s="10">
        <v>0</v>
      </c>
      <c r="J21" s="10">
        <v>0</v>
      </c>
      <c r="K21" s="10"/>
      <c r="L21" s="10">
        <v>-5000</v>
      </c>
      <c r="M21" s="10"/>
      <c r="N21" s="10"/>
      <c r="O21" s="10"/>
    </row>
    <row r="22" spans="1:15" x14ac:dyDescent="0.3">
      <c r="B22" s="4" t="s">
        <v>925</v>
      </c>
      <c r="C22" s="10">
        <v>13000</v>
      </c>
      <c r="D22" s="10">
        <v>11000</v>
      </c>
      <c r="E22" s="10">
        <v>11000</v>
      </c>
      <c r="F22" s="10">
        <v>9000</v>
      </c>
      <c r="G22" s="10">
        <v>7000</v>
      </c>
      <c r="H22" s="10">
        <v>5000</v>
      </c>
      <c r="I22" s="10">
        <v>3000</v>
      </c>
      <c r="J22" s="10">
        <v>3000</v>
      </c>
      <c r="K22" s="10">
        <f>VLOOKUP(B22,'[1]BS Dec 24'!$C$199:$H$220,6,0)</f>
        <v>0</v>
      </c>
      <c r="L22" s="10"/>
      <c r="M22" s="10"/>
      <c r="N22" s="10"/>
      <c r="O22" s="10"/>
    </row>
    <row r="23" spans="1:15" x14ac:dyDescent="0.3">
      <c r="B23" s="4" t="s">
        <v>926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/>
      <c r="L23" s="10"/>
      <c r="M23" s="10"/>
      <c r="N23" s="10"/>
      <c r="O23" s="10"/>
    </row>
    <row r="24" spans="1:15" x14ac:dyDescent="0.3">
      <c r="B24" s="4" t="s">
        <v>927</v>
      </c>
      <c r="C24" s="10">
        <v>14100</v>
      </c>
      <c r="D24" s="10">
        <v>14100</v>
      </c>
      <c r="E24" s="10">
        <v>14100</v>
      </c>
      <c r="F24" s="10">
        <v>14600</v>
      </c>
      <c r="G24" s="10">
        <v>14600</v>
      </c>
      <c r="H24" s="10">
        <v>14600</v>
      </c>
      <c r="I24" s="10">
        <v>14600</v>
      </c>
      <c r="J24" s="10">
        <v>14600</v>
      </c>
      <c r="K24" s="10">
        <f>VLOOKUP(B24,'[1]BS Dec 24'!$C$199:$H$220,6,0)</f>
        <v>14600</v>
      </c>
      <c r="L24" s="10">
        <f>VLOOKUP(B24,'[10]TB Jan 25'!$C$202:$I$221,6,0)</f>
        <v>14600</v>
      </c>
      <c r="M24" s="10"/>
      <c r="N24" s="10"/>
      <c r="O24" s="10"/>
    </row>
    <row r="25" spans="1:15" x14ac:dyDescent="0.3">
      <c r="B25" s="4" t="s">
        <v>928</v>
      </c>
      <c r="C25" s="10">
        <v>40276</v>
      </c>
      <c r="D25" s="10">
        <v>27276</v>
      </c>
      <c r="E25" s="10">
        <v>14276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f>VLOOKUP(B25,'[1]BS Dec 24'!$C$199:$H$220,6,0)</f>
        <v>0</v>
      </c>
      <c r="L25" s="10"/>
      <c r="M25" s="10"/>
      <c r="N25" s="10"/>
      <c r="O25" s="10"/>
    </row>
    <row r="26" spans="1:15" x14ac:dyDescent="0.3">
      <c r="B26" s="4" t="s">
        <v>929</v>
      </c>
      <c r="C26" s="10">
        <v>133384</v>
      </c>
      <c r="D26" s="10">
        <v>133384</v>
      </c>
      <c r="E26" s="10">
        <v>133384</v>
      </c>
      <c r="F26" s="10">
        <v>133384</v>
      </c>
      <c r="G26" s="10">
        <v>133384</v>
      </c>
      <c r="H26" s="10">
        <v>133384</v>
      </c>
      <c r="I26" s="10">
        <v>133384</v>
      </c>
      <c r="J26" s="10">
        <v>133384</v>
      </c>
      <c r="K26" s="10">
        <f>VLOOKUP(B26,'[1]BS Dec 24'!$C$199:$H$220,6,0)</f>
        <v>133384</v>
      </c>
      <c r="L26" s="10">
        <f>VLOOKUP(B26,'[10]TB Jan 25'!$C$202:$I$221,6,0)</f>
        <v>133384</v>
      </c>
      <c r="M26" s="10"/>
      <c r="N26" s="10"/>
      <c r="O26" s="10"/>
    </row>
    <row r="27" spans="1:15" x14ac:dyDescent="0.3">
      <c r="B27" s="4" t="s">
        <v>930</v>
      </c>
      <c r="C27" s="10">
        <v>1178</v>
      </c>
      <c r="D27" s="10">
        <v>1178</v>
      </c>
      <c r="E27" s="10">
        <v>1178</v>
      </c>
      <c r="F27" s="10">
        <v>1178</v>
      </c>
      <c r="G27" s="10">
        <v>1178</v>
      </c>
      <c r="H27" s="10">
        <v>1178</v>
      </c>
      <c r="I27" s="10">
        <v>1178</v>
      </c>
      <c r="J27" s="10">
        <v>1178</v>
      </c>
      <c r="K27" s="10">
        <f>VLOOKUP(B27,'[1]BS Dec 24'!$C$199:$H$220,6,0)</f>
        <v>1178</v>
      </c>
      <c r="L27" s="10">
        <f>VLOOKUP(B27,'[10]TB Jan 25'!$C$202:$I$221,6,0)</f>
        <v>1178</v>
      </c>
      <c r="M27" s="10"/>
      <c r="N27" s="10"/>
      <c r="O27" s="10"/>
    </row>
    <row r="28" spans="1:15" x14ac:dyDescent="0.3">
      <c r="B28" s="4" t="s">
        <v>931</v>
      </c>
      <c r="C28" s="10">
        <v>8435</v>
      </c>
      <c r="D28" s="10">
        <v>8435</v>
      </c>
      <c r="E28" s="10">
        <v>8435</v>
      </c>
      <c r="F28" s="10">
        <v>8435</v>
      </c>
      <c r="G28" s="10">
        <v>8435</v>
      </c>
      <c r="H28" s="10">
        <v>8435</v>
      </c>
      <c r="I28" s="10">
        <v>8435</v>
      </c>
      <c r="J28" s="10">
        <v>8435</v>
      </c>
      <c r="K28" s="10">
        <f>VLOOKUP(B28,'[1]BS Dec 24'!$C$199:$H$220,6,0)</f>
        <v>8435</v>
      </c>
      <c r="L28" s="10">
        <f>VLOOKUP(B28,'[10]TB Jan 25'!$C$202:$I$221,6,0)</f>
        <v>0</v>
      </c>
      <c r="M28" s="10"/>
      <c r="N28" s="10"/>
      <c r="O28" s="10"/>
    </row>
    <row r="29" spans="1:15" x14ac:dyDescent="0.3">
      <c r="B29" s="4" t="s">
        <v>932</v>
      </c>
      <c r="C29" s="10">
        <v>0</v>
      </c>
      <c r="D29" s="10">
        <v>1000</v>
      </c>
      <c r="E29" s="10">
        <v>2995</v>
      </c>
      <c r="F29" s="10">
        <v>2995</v>
      </c>
      <c r="G29" s="10">
        <v>2995</v>
      </c>
      <c r="H29" s="10">
        <v>2995</v>
      </c>
      <c r="I29" s="10">
        <v>2995</v>
      </c>
      <c r="J29" s="10">
        <v>2995</v>
      </c>
      <c r="K29" s="10">
        <f>VLOOKUP(B29,'[1]BS Dec 24'!$C$199:$H$220,6,0)</f>
        <v>1000</v>
      </c>
      <c r="L29" s="10">
        <f>VLOOKUP(B29,'[10]TB Jan 25'!$C$202:$I$221,6,0)</f>
        <v>0</v>
      </c>
      <c r="M29" s="10"/>
      <c r="N29" s="10"/>
      <c r="O29" s="10"/>
    </row>
    <row r="30" spans="1:15" x14ac:dyDescent="0.3">
      <c r="B30" s="4" t="s">
        <v>933</v>
      </c>
      <c r="C30" s="10"/>
      <c r="D30" s="10"/>
      <c r="E30" s="10">
        <v>3000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f>VLOOKUP(B30,'[1]BS Dec 24'!$C$199:$H$220,6,0)</f>
        <v>1000</v>
      </c>
      <c r="L30" s="10">
        <f>VLOOKUP(B30,'[10]TB Jan 25'!$C$202:$I$221,6,0)</f>
        <v>0</v>
      </c>
      <c r="M30" s="10"/>
      <c r="N30" s="10"/>
      <c r="O30" s="10"/>
    </row>
    <row r="31" spans="1:15" x14ac:dyDescent="0.3">
      <c r="B31" s="4" t="s">
        <v>934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/>
      <c r="L31" s="10"/>
      <c r="M31" s="10"/>
      <c r="N31" s="10"/>
      <c r="O31" s="10"/>
    </row>
    <row r="32" spans="1:15" x14ac:dyDescent="0.3">
      <c r="B32" s="4" t="s">
        <v>935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/>
      <c r="L32" s="10"/>
      <c r="M32" s="10"/>
      <c r="N32" s="10"/>
      <c r="O32" s="10"/>
    </row>
    <row r="33" spans="2:15" x14ac:dyDescent="0.3">
      <c r="B33" s="4" t="s">
        <v>936</v>
      </c>
      <c r="C33" s="10">
        <v>23171</v>
      </c>
      <c r="D33" s="10">
        <v>23171</v>
      </c>
      <c r="E33" s="10">
        <v>28173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/>
      <c r="L33" s="10"/>
      <c r="M33" s="10"/>
      <c r="N33" s="10"/>
      <c r="O33" s="10"/>
    </row>
    <row r="34" spans="2:15" x14ac:dyDescent="0.3">
      <c r="B34" s="4" t="s">
        <v>937</v>
      </c>
      <c r="C34" s="10">
        <v>60000</v>
      </c>
      <c r="D34" s="10">
        <v>60000</v>
      </c>
      <c r="E34" s="10">
        <v>60000</v>
      </c>
      <c r="F34" s="10">
        <v>45000</v>
      </c>
      <c r="G34" s="10">
        <v>45000</v>
      </c>
      <c r="H34" s="10">
        <v>35158</v>
      </c>
      <c r="I34" s="10">
        <v>65158</v>
      </c>
      <c r="J34" s="10">
        <v>65158</v>
      </c>
      <c r="K34" s="10">
        <f>VLOOKUP(B34,'[1]BS Dec 24'!$C$199:$H$220,6,0)</f>
        <v>0</v>
      </c>
      <c r="L34" s="10"/>
      <c r="M34" s="10"/>
      <c r="N34" s="10"/>
      <c r="O34" s="10"/>
    </row>
    <row r="35" spans="2:15" x14ac:dyDescent="0.3">
      <c r="B35" s="4" t="s">
        <v>938</v>
      </c>
      <c r="C35" s="10">
        <v>35000</v>
      </c>
      <c r="D35" s="10">
        <v>35000</v>
      </c>
      <c r="E35" s="10">
        <v>35000</v>
      </c>
      <c r="F35" s="10">
        <v>35000</v>
      </c>
      <c r="G35" s="10">
        <v>35000</v>
      </c>
      <c r="H35" s="10">
        <v>35000</v>
      </c>
      <c r="I35" s="10">
        <v>35000</v>
      </c>
      <c r="J35" s="10">
        <v>35000</v>
      </c>
      <c r="K35" s="10">
        <f>VLOOKUP(B35,'[1]BS Dec 24'!$C$199:$H$220,6,0)</f>
        <v>35000</v>
      </c>
      <c r="L35" s="10">
        <f>VLOOKUP(B35,'[10]TB Jan 25'!$C$202:$I$221,6,0)</f>
        <v>35000</v>
      </c>
      <c r="M35" s="10"/>
      <c r="N35" s="10"/>
      <c r="O35" s="10"/>
    </row>
    <row r="36" spans="2:15" x14ac:dyDescent="0.3">
      <c r="B36" s="4" t="s">
        <v>939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8000</v>
      </c>
      <c r="I36" s="10">
        <v>8000</v>
      </c>
      <c r="J36" s="10">
        <v>8000</v>
      </c>
      <c r="K36" s="10">
        <f>VLOOKUP(B36,'[1]BS Dec 24'!$C$199:$H$220,6,0)</f>
        <v>0</v>
      </c>
      <c r="L36" s="10"/>
      <c r="M36" s="10"/>
      <c r="N36" s="10"/>
      <c r="O36" s="10"/>
    </row>
    <row r="37" spans="2:15" x14ac:dyDescent="0.3">
      <c r="B37" s="4" t="s">
        <v>940</v>
      </c>
      <c r="C37" s="10">
        <v>10000</v>
      </c>
      <c r="D37" s="10">
        <v>5000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f>VLOOKUP(B37,'[1]BS Dec 24'!$C$199:$H$220,6,0)</f>
        <v>10000</v>
      </c>
      <c r="L37" s="10">
        <f>VLOOKUP(B37,'[10]TB Jan 25'!$C$202:$I$221,6,0)</f>
        <v>10000</v>
      </c>
      <c r="M37" s="10"/>
      <c r="N37" s="10"/>
      <c r="O37" s="10"/>
    </row>
    <row r="38" spans="2:15" x14ac:dyDescent="0.3">
      <c r="B38" s="4" t="s">
        <v>941</v>
      </c>
      <c r="C38" s="10"/>
      <c r="D38" s="10"/>
      <c r="E38" s="10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/>
      <c r="L38" s="10"/>
      <c r="M38" s="10"/>
      <c r="N38" s="10"/>
      <c r="O38" s="10"/>
    </row>
    <row r="39" spans="2:15" x14ac:dyDescent="0.3">
      <c r="B39" s="4" t="s">
        <v>942</v>
      </c>
      <c r="C39" s="10"/>
      <c r="D39" s="10">
        <v>-15000</v>
      </c>
      <c r="E39" s="10">
        <v>-15000</v>
      </c>
      <c r="F39" s="10">
        <v>-15000</v>
      </c>
      <c r="G39" s="10">
        <v>-15000</v>
      </c>
      <c r="H39" s="10">
        <v>-15000</v>
      </c>
      <c r="I39" s="10">
        <v>-15000</v>
      </c>
      <c r="J39" s="10">
        <v>-15000</v>
      </c>
      <c r="K39" s="10">
        <v>-15000</v>
      </c>
      <c r="L39" s="10">
        <f>VLOOKUP(B39,'[10]TB Jan 25'!$C$202:$I$221,6,0)</f>
        <v>0</v>
      </c>
      <c r="M39" s="10"/>
      <c r="N39" s="10"/>
      <c r="O39" s="10"/>
    </row>
    <row r="40" spans="2:15" x14ac:dyDescent="0.3">
      <c r="B40" s="4" t="s">
        <v>943</v>
      </c>
      <c r="C40" s="10"/>
      <c r="D40" s="10"/>
      <c r="E40" s="10"/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/>
      <c r="L40" s="10"/>
      <c r="M40" s="10"/>
      <c r="N40" s="10"/>
      <c r="O40" s="10"/>
    </row>
    <row r="41" spans="2:15" x14ac:dyDescent="0.3">
      <c r="B41" s="4" t="s">
        <v>944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-6013</v>
      </c>
      <c r="L41" s="10">
        <f>VLOOKUP(B41,'[10]TB Jan 25'!$C$202:$I$221,6,0)</f>
        <v>0</v>
      </c>
      <c r="M41" s="10"/>
      <c r="N41" s="10"/>
      <c r="O41" s="10"/>
    </row>
    <row r="42" spans="2:15" x14ac:dyDescent="0.3">
      <c r="B42" s="4" t="s">
        <v>945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f>VLOOKUP(B42,'[1]BS Dec 24'!$C$199:$H$220,6,0)</f>
        <v>20000</v>
      </c>
      <c r="L42" s="10">
        <f>VLOOKUP(B42,'[10]TB Jan 25'!$C$202:$I$221,6,0)</f>
        <v>10000</v>
      </c>
      <c r="M42" s="10"/>
      <c r="N42" s="10"/>
      <c r="O42" s="10"/>
    </row>
    <row r="43" spans="2:15" x14ac:dyDescent="0.3">
      <c r="B43" s="4" t="s">
        <v>946</v>
      </c>
      <c r="C43" s="10">
        <v>-12080</v>
      </c>
      <c r="D43" s="10">
        <v>-12080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/>
      <c r="L43" s="10"/>
      <c r="M43" s="10"/>
      <c r="N43" s="10"/>
      <c r="O43" s="10"/>
    </row>
    <row r="44" spans="2:15" x14ac:dyDescent="0.3">
      <c r="B44" s="4" t="s">
        <v>947</v>
      </c>
      <c r="C44" s="10">
        <v>35000</v>
      </c>
      <c r="D44" s="10">
        <v>35000</v>
      </c>
      <c r="E44" s="10">
        <v>17924</v>
      </c>
      <c r="F44" s="10">
        <v>20536</v>
      </c>
      <c r="G44" s="10">
        <v>30536</v>
      </c>
      <c r="H44" s="10">
        <v>40536</v>
      </c>
      <c r="I44" s="10">
        <v>40536</v>
      </c>
      <c r="J44" s="10">
        <v>40536</v>
      </c>
      <c r="K44" s="10">
        <f>VLOOKUP(B44,'[1]BS Dec 24'!$C$199:$H$220,6,0)</f>
        <v>40536</v>
      </c>
      <c r="L44" s="10">
        <f>VLOOKUP(B44,'[10]TB Jan 25'!$C$202:$I$221,6,0)</f>
        <v>52103</v>
      </c>
      <c r="M44" s="10"/>
      <c r="N44" s="10"/>
      <c r="O44" s="10"/>
    </row>
    <row r="45" spans="2:15" x14ac:dyDescent="0.3">
      <c r="B45" s="4" t="s">
        <v>948</v>
      </c>
      <c r="C45" s="10">
        <v>12000</v>
      </c>
      <c r="D45" s="10">
        <v>12000</v>
      </c>
      <c r="E45" s="10">
        <v>12000</v>
      </c>
      <c r="F45" s="10">
        <v>12000</v>
      </c>
      <c r="G45" s="10">
        <v>12000</v>
      </c>
      <c r="H45" s="10">
        <v>12000</v>
      </c>
      <c r="I45" s="10">
        <v>12000</v>
      </c>
      <c r="J45" s="10">
        <v>12000</v>
      </c>
      <c r="K45" s="10">
        <f>VLOOKUP(B45,'[1]BS Dec 24'!$C$199:$H$220,6,0)</f>
        <v>12000</v>
      </c>
      <c r="L45" s="10">
        <f>VLOOKUP(B45,'[10]TB Jan 25'!$C$202:$I$221,6,0)</f>
        <v>12000</v>
      </c>
      <c r="M45" s="10"/>
      <c r="N45" s="10"/>
      <c r="O45" s="10"/>
    </row>
    <row r="46" spans="2:15" x14ac:dyDescent="0.3">
      <c r="B46" s="4" t="s">
        <v>949</v>
      </c>
      <c r="C46" s="10">
        <v>92000</v>
      </c>
      <c r="D46" s="10">
        <v>86000</v>
      </c>
      <c r="E46" s="10">
        <v>80000</v>
      </c>
      <c r="F46" s="10">
        <v>74000</v>
      </c>
      <c r="G46" s="10">
        <v>68000</v>
      </c>
      <c r="H46" s="10">
        <v>62000</v>
      </c>
      <c r="I46" s="10">
        <v>56000</v>
      </c>
      <c r="J46" s="10">
        <v>50000</v>
      </c>
      <c r="K46" s="10">
        <f>VLOOKUP(B46,'[1]BS Dec 24'!$C$199:$H$220,6,0)</f>
        <v>50000</v>
      </c>
      <c r="L46" s="10">
        <f>VLOOKUP(B46,'[10]TB Jan 25'!$C$202:$I$221,6,0)</f>
        <v>50000</v>
      </c>
      <c r="M46" s="10"/>
      <c r="N46" s="10"/>
      <c r="O46" s="10"/>
    </row>
    <row r="47" spans="2:15" x14ac:dyDescent="0.3">
      <c r="B47" s="4" t="s">
        <v>950</v>
      </c>
      <c r="C47" s="10">
        <v>20000</v>
      </c>
      <c r="D47" s="10">
        <v>-953</v>
      </c>
      <c r="E47" s="10">
        <v>-2495</v>
      </c>
      <c r="F47" s="10">
        <v>-3734</v>
      </c>
      <c r="G47" s="10">
        <v>-3201</v>
      </c>
      <c r="H47" s="10">
        <v>-9151</v>
      </c>
      <c r="I47" s="10">
        <v>-641</v>
      </c>
      <c r="J47" s="10">
        <v>14359</v>
      </c>
      <c r="K47" s="10">
        <f>VLOOKUP(B47,'[1]BS Dec 24'!$C$199:$H$220,6,0)</f>
        <v>34359</v>
      </c>
      <c r="L47" s="10">
        <v>-15407</v>
      </c>
      <c r="M47" s="10"/>
      <c r="N47" s="10"/>
      <c r="O47" s="10"/>
    </row>
    <row r="48" spans="2:15" x14ac:dyDescent="0.3">
      <c r="B48" s="4" t="s">
        <v>951</v>
      </c>
      <c r="C48" s="10">
        <v>0</v>
      </c>
      <c r="D48" s="10">
        <v>0</v>
      </c>
      <c r="E48" s="10">
        <v>0</v>
      </c>
      <c r="F48" s="10">
        <v>10000</v>
      </c>
      <c r="G48" s="10">
        <v>16739</v>
      </c>
      <c r="H48" s="10">
        <v>12000</v>
      </c>
      <c r="I48" s="10">
        <v>0</v>
      </c>
      <c r="J48" s="10">
        <v>0</v>
      </c>
      <c r="K48" s="10"/>
      <c r="L48" s="10">
        <f>VLOOKUP(B48,'[10]TB Jan 25'!$C$202:$I$221,6,0)</f>
        <v>7000</v>
      </c>
      <c r="M48" s="10"/>
      <c r="N48" s="10"/>
      <c r="O48" s="10"/>
    </row>
    <row r="49" spans="1:15" x14ac:dyDescent="0.3">
      <c r="B49" s="4" t="s">
        <v>952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/>
      <c r="L49" s="10"/>
      <c r="M49" s="10"/>
      <c r="N49" s="10"/>
      <c r="O49" s="10"/>
    </row>
    <row r="50" spans="1:15" x14ac:dyDescent="0.3">
      <c r="B50" s="4" t="s">
        <v>953</v>
      </c>
      <c r="C50" s="10"/>
      <c r="D50" s="10"/>
      <c r="E50" s="10"/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/>
      <c r="L50" s="10"/>
      <c r="M50" s="10"/>
      <c r="N50" s="10"/>
      <c r="O50" s="10"/>
    </row>
    <row r="51" spans="1:15" x14ac:dyDescent="0.3">
      <c r="B51" s="4" t="s">
        <v>954</v>
      </c>
      <c r="C51" s="10">
        <v>40000</v>
      </c>
      <c r="D51" s="10">
        <v>35000</v>
      </c>
      <c r="E51" s="10">
        <v>30000</v>
      </c>
      <c r="F51" s="10">
        <v>30000</v>
      </c>
      <c r="G51" s="10">
        <v>25000</v>
      </c>
      <c r="H51" s="10">
        <v>20000</v>
      </c>
      <c r="I51" s="10">
        <v>0</v>
      </c>
      <c r="J51" s="10">
        <v>0</v>
      </c>
      <c r="K51" s="10"/>
      <c r="L51" s="10"/>
      <c r="M51" s="10"/>
      <c r="N51" s="10"/>
      <c r="O51" s="10"/>
    </row>
    <row r="52" spans="1:15" x14ac:dyDescent="0.3">
      <c r="B52" s="4" t="s">
        <v>955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/>
      <c r="L52" s="10"/>
      <c r="M52" s="10"/>
      <c r="N52" s="10"/>
      <c r="O52" s="10"/>
    </row>
    <row r="53" spans="1:15" x14ac:dyDescent="0.3">
      <c r="B53" s="4" t="s">
        <v>956</v>
      </c>
      <c r="C53" s="10"/>
      <c r="D53" s="10">
        <v>0</v>
      </c>
      <c r="E53" s="10">
        <v>-1000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/>
      <c r="L53" s="10"/>
      <c r="M53" s="10"/>
      <c r="N53" s="10"/>
      <c r="O53" s="10"/>
    </row>
    <row r="54" spans="1:15" x14ac:dyDescent="0.3">
      <c r="B54" s="4" t="s">
        <v>957</v>
      </c>
      <c r="C54" s="10">
        <v>0</v>
      </c>
      <c r="D54" s="10">
        <v>2500</v>
      </c>
      <c r="E54" s="10">
        <v>10000</v>
      </c>
      <c r="F54" s="10">
        <v>5000</v>
      </c>
      <c r="G54" s="10">
        <v>8000</v>
      </c>
      <c r="H54" s="10">
        <v>8000</v>
      </c>
      <c r="I54" s="10">
        <v>8000</v>
      </c>
      <c r="J54" s="10">
        <v>8000</v>
      </c>
      <c r="K54" s="10">
        <f>VLOOKUP(B54,'[1]BS Dec 24'!$C$199:$H$220,6,0)</f>
        <v>8000</v>
      </c>
      <c r="L54" s="10">
        <f>VLOOKUP(B54,'[10]TB Jan 25'!$C$202:$I$221,6,0)</f>
        <v>8000</v>
      </c>
      <c r="M54" s="10"/>
      <c r="N54" s="10"/>
      <c r="O54" s="10"/>
    </row>
    <row r="55" spans="1:15" x14ac:dyDescent="0.3">
      <c r="B55" s="4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x14ac:dyDescent="0.3">
      <c r="B56" s="3" t="s">
        <v>2</v>
      </c>
      <c r="C56" s="106">
        <f t="shared" ref="C56:O56" si="3">SUM(C19:C55)</f>
        <v>853652</v>
      </c>
      <c r="D56" s="106">
        <f t="shared" si="3"/>
        <v>784926</v>
      </c>
      <c r="E56" s="106">
        <f t="shared" si="3"/>
        <v>775885</v>
      </c>
      <c r="F56" s="106">
        <f t="shared" si="3"/>
        <v>701212</v>
      </c>
      <c r="G56" s="106">
        <f t="shared" si="3"/>
        <v>714454</v>
      </c>
      <c r="H56" s="106">
        <f t="shared" si="3"/>
        <v>695923</v>
      </c>
      <c r="I56" s="106">
        <f t="shared" si="3"/>
        <v>694433</v>
      </c>
      <c r="J56" s="106">
        <f t="shared" si="3"/>
        <v>698310</v>
      </c>
      <c r="K56" s="106">
        <f t="shared" si="3"/>
        <v>649959</v>
      </c>
      <c r="L56" s="106">
        <f t="shared" si="3"/>
        <v>606862</v>
      </c>
      <c r="M56" s="106">
        <f t="shared" si="3"/>
        <v>0</v>
      </c>
      <c r="N56" s="106">
        <f t="shared" si="3"/>
        <v>0</v>
      </c>
      <c r="O56" s="106">
        <f t="shared" si="3"/>
        <v>0</v>
      </c>
    </row>
    <row r="57" spans="1:15" s="163" customFormat="1" x14ac:dyDescent="0.3">
      <c r="A57" s="162"/>
      <c r="B57" s="162"/>
      <c r="C57" s="163">
        <f>BS!D55</f>
        <v>853652</v>
      </c>
      <c r="D57" s="163">
        <f>BS!E55</f>
        <v>784926</v>
      </c>
      <c r="E57" s="163">
        <f>BS!F55</f>
        <v>775885</v>
      </c>
      <c r="F57" s="163">
        <f>BS!G55</f>
        <v>701212</v>
      </c>
      <c r="G57" s="163">
        <f>BS!H55</f>
        <v>714454</v>
      </c>
      <c r="H57" s="163">
        <f>BS!I55</f>
        <v>695923</v>
      </c>
      <c r="I57" s="163">
        <f>BS!J55</f>
        <v>694433</v>
      </c>
      <c r="J57" s="163">
        <f>BS!K55</f>
        <v>698310</v>
      </c>
      <c r="K57" s="163">
        <f>BS!L55</f>
        <v>649959</v>
      </c>
      <c r="L57" s="163">
        <f>BS!M55</f>
        <v>606862</v>
      </c>
      <c r="M57" s="163">
        <f>BS!N55</f>
        <v>694433</v>
      </c>
      <c r="N57" s="163">
        <f>BS!O55</f>
        <v>694433</v>
      </c>
    </row>
    <row r="58" spans="1:15" s="163" customFormat="1" x14ac:dyDescent="0.3">
      <c r="A58" s="162"/>
      <c r="B58" s="162"/>
      <c r="C58" s="163">
        <f>C56-C57</f>
        <v>0</v>
      </c>
      <c r="D58" s="163">
        <f t="shared" ref="D58:K58" si="4">D56-D57</f>
        <v>0</v>
      </c>
      <c r="E58" s="163">
        <f t="shared" si="4"/>
        <v>0</v>
      </c>
      <c r="F58" s="163">
        <f t="shared" si="4"/>
        <v>0</v>
      </c>
      <c r="G58" s="163">
        <f t="shared" si="4"/>
        <v>0</v>
      </c>
      <c r="H58" s="163">
        <f t="shared" si="4"/>
        <v>0</v>
      </c>
      <c r="I58" s="163">
        <f t="shared" si="4"/>
        <v>0</v>
      </c>
      <c r="J58" s="163">
        <f t="shared" si="4"/>
        <v>0</v>
      </c>
      <c r="K58" s="163">
        <f t="shared" si="4"/>
        <v>0</v>
      </c>
    </row>
    <row r="59" spans="1:15" x14ac:dyDescent="0.3">
      <c r="B59" s="2" t="s">
        <v>921</v>
      </c>
    </row>
    <row r="60" spans="1:15" x14ac:dyDescent="0.3">
      <c r="B60" s="2"/>
    </row>
    <row r="61" spans="1:15" s="132" customFormat="1" x14ac:dyDescent="0.3">
      <c r="A61" s="18"/>
      <c r="B61" s="19" t="s">
        <v>1</v>
      </c>
      <c r="C61" s="131">
        <v>45383</v>
      </c>
      <c r="D61" s="131">
        <v>45413</v>
      </c>
      <c r="E61" s="131">
        <v>45444</v>
      </c>
      <c r="F61" s="131">
        <v>45474</v>
      </c>
      <c r="G61" s="131">
        <v>45505</v>
      </c>
      <c r="H61" s="131">
        <v>45536</v>
      </c>
      <c r="I61" s="131">
        <v>45566</v>
      </c>
      <c r="J61" s="131">
        <v>45597</v>
      </c>
      <c r="K61" s="131">
        <v>45627</v>
      </c>
      <c r="L61" s="131">
        <v>45658</v>
      </c>
      <c r="M61" s="131">
        <v>45689</v>
      </c>
      <c r="N61" s="131">
        <v>45717</v>
      </c>
      <c r="O61" s="131" t="s">
        <v>2</v>
      </c>
    </row>
    <row r="62" spans="1:15" x14ac:dyDescent="0.3">
      <c r="B62" s="4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x14ac:dyDescent="0.3">
      <c r="B63" s="4" t="s">
        <v>958</v>
      </c>
      <c r="C63" s="10">
        <v>53377.66</v>
      </c>
      <c r="D63" s="10">
        <v>42117.07</v>
      </c>
      <c r="E63" s="10">
        <v>37794.339999999997</v>
      </c>
      <c r="F63" s="10">
        <v>25945.25</v>
      </c>
      <c r="G63" s="10">
        <v>19779.650000000001</v>
      </c>
      <c r="H63" s="10">
        <v>11598.15</v>
      </c>
      <c r="I63" s="10">
        <v>9660.15</v>
      </c>
      <c r="J63" s="10">
        <v>-4263.3500000000004</v>
      </c>
      <c r="K63" s="10">
        <v>-6367.25</v>
      </c>
      <c r="L63" s="10">
        <v>-12216.75</v>
      </c>
      <c r="M63" s="10"/>
      <c r="N63" s="10"/>
      <c r="O63" s="10"/>
    </row>
    <row r="64" spans="1:15" x14ac:dyDescent="0.3">
      <c r="B64" s="4" t="s">
        <v>959</v>
      </c>
      <c r="C64" s="10">
        <v>17291.36</v>
      </c>
      <c r="D64" s="10">
        <v>19712.61</v>
      </c>
      <c r="E64" s="10">
        <v>22065.040000000001</v>
      </c>
      <c r="F64" s="10">
        <v>22203.71</v>
      </c>
      <c r="G64" s="10">
        <v>22389.200000000001</v>
      </c>
      <c r="H64" s="10">
        <v>22389.200000000001</v>
      </c>
      <c r="I64" s="10">
        <v>22814.86</v>
      </c>
      <c r="J64" s="10">
        <v>23160.02</v>
      </c>
      <c r="K64" s="10">
        <v>23160.02</v>
      </c>
      <c r="L64" s="10">
        <v>23541.39</v>
      </c>
      <c r="M64" s="10"/>
      <c r="N64" s="10"/>
      <c r="O64" s="10"/>
    </row>
    <row r="65" spans="1:15" x14ac:dyDescent="0.3">
      <c r="B65" s="4" t="s">
        <v>960</v>
      </c>
      <c r="C65" s="10">
        <v>980639.46</v>
      </c>
      <c r="D65" s="10">
        <v>1168417.46</v>
      </c>
      <c r="E65" s="10">
        <v>1181227.17</v>
      </c>
      <c r="F65" s="10">
        <v>1190131.8700000001</v>
      </c>
      <c r="G65" s="10">
        <v>1207676.26</v>
      </c>
      <c r="H65" s="10">
        <v>1242815.32</v>
      </c>
      <c r="I65" s="10">
        <v>1260997.6000000001</v>
      </c>
      <c r="J65" s="10">
        <v>1265561.6299999999</v>
      </c>
      <c r="K65" s="10">
        <v>1307727.1499999999</v>
      </c>
      <c r="L65" s="10">
        <v>1349529.86</v>
      </c>
      <c r="M65" s="10"/>
      <c r="N65" s="10"/>
      <c r="O65" s="10"/>
    </row>
    <row r="66" spans="1:15" x14ac:dyDescent="0.3">
      <c r="B66" s="4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x14ac:dyDescent="0.3">
      <c r="B67" s="3" t="s">
        <v>2</v>
      </c>
      <c r="C67" s="106">
        <f t="shared" ref="C67:O67" si="5">SUM(C62:C66)</f>
        <v>1051308.48</v>
      </c>
      <c r="D67" s="106">
        <f t="shared" si="5"/>
        <v>1230247.1399999999</v>
      </c>
      <c r="E67" s="106">
        <f t="shared" si="5"/>
        <v>1241086.5499999998</v>
      </c>
      <c r="F67" s="106">
        <f t="shared" si="5"/>
        <v>1238280.83</v>
      </c>
      <c r="G67" s="106">
        <f t="shared" si="5"/>
        <v>1249845.1100000001</v>
      </c>
      <c r="H67" s="106">
        <f t="shared" si="5"/>
        <v>1276802.6700000002</v>
      </c>
      <c r="I67" s="106">
        <f t="shared" si="5"/>
        <v>1293472.6100000001</v>
      </c>
      <c r="J67" s="106">
        <f t="shared" si="5"/>
        <v>1284458.2999999998</v>
      </c>
      <c r="K67" s="106">
        <f t="shared" si="5"/>
        <v>1324519.92</v>
      </c>
      <c r="L67" s="106">
        <f t="shared" si="5"/>
        <v>1360854.5</v>
      </c>
      <c r="M67" s="106">
        <f t="shared" si="5"/>
        <v>0</v>
      </c>
      <c r="N67" s="106">
        <f t="shared" si="5"/>
        <v>0</v>
      </c>
      <c r="O67" s="106">
        <f t="shared" si="5"/>
        <v>0</v>
      </c>
    </row>
    <row r="69" spans="1:15" s="163" customFormat="1" x14ac:dyDescent="0.3">
      <c r="A69" s="162"/>
      <c r="B69" s="162"/>
      <c r="C69" s="163">
        <f>BS!D56</f>
        <v>1051308.48</v>
      </c>
      <c r="D69" s="163">
        <f>BS!E56</f>
        <v>1230247.1399999999</v>
      </c>
      <c r="E69" s="163">
        <f>BS!F56</f>
        <v>1241086.55</v>
      </c>
      <c r="F69" s="163">
        <f>BS!G56</f>
        <v>1238280.83</v>
      </c>
      <c r="G69" s="163">
        <f>BS!H56</f>
        <v>1249845.1100000001</v>
      </c>
      <c r="H69" s="163">
        <f>BS!I56</f>
        <v>1276802.67</v>
      </c>
      <c r="I69" s="163">
        <f>BS!J56</f>
        <v>1293472.6100000001</v>
      </c>
      <c r="J69" s="163">
        <f>BS!K56</f>
        <v>1284458.3</v>
      </c>
      <c r="K69" s="163">
        <f>BS!L56</f>
        <v>1324519.92</v>
      </c>
      <c r="L69" s="163">
        <f>BS!M56</f>
        <v>1360854.5</v>
      </c>
      <c r="M69" s="163">
        <f>BS!N56</f>
        <v>1293472.6100000001</v>
      </c>
      <c r="N69" s="163">
        <f>BS!O56</f>
        <v>1293472.6100000001</v>
      </c>
    </row>
    <row r="70" spans="1:15" s="163" customFormat="1" x14ac:dyDescent="0.3">
      <c r="A70" s="164"/>
      <c r="B70" s="165"/>
      <c r="C70" s="163">
        <f>C69-C67</f>
        <v>0</v>
      </c>
      <c r="D70" s="163">
        <f>D69-D67</f>
        <v>0</v>
      </c>
      <c r="E70" s="163">
        <f t="shared" ref="E70:L70" si="6">E69-E67</f>
        <v>0</v>
      </c>
      <c r="F70" s="163">
        <f t="shared" si="6"/>
        <v>0</v>
      </c>
      <c r="G70" s="163">
        <f t="shared" si="6"/>
        <v>0</v>
      </c>
      <c r="H70" s="163">
        <f t="shared" si="6"/>
        <v>0</v>
      </c>
      <c r="I70" s="163">
        <f t="shared" si="6"/>
        <v>0</v>
      </c>
      <c r="J70" s="163">
        <f t="shared" si="6"/>
        <v>0</v>
      </c>
      <c r="K70" s="166">
        <f t="shared" si="6"/>
        <v>0</v>
      </c>
      <c r="L70" s="166">
        <f t="shared" si="6"/>
        <v>0</v>
      </c>
      <c r="M70" s="167"/>
      <c r="N70" s="16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B26D-0531-46A2-950E-32C26B16A590}">
  <dimension ref="B2:L636"/>
  <sheetViews>
    <sheetView showGridLines="0" topLeftCell="A619" workbookViewId="0"/>
  </sheetViews>
  <sheetFormatPr defaultRowHeight="14.4" x14ac:dyDescent="0.3"/>
  <cols>
    <col min="2" max="2" width="92.5546875" style="49" bestFit="1" customWidth="1"/>
    <col min="3" max="10" width="16.6640625" style="25" hidden="1" customWidth="1"/>
    <col min="11" max="11" width="16.6640625" style="25" bestFit="1" customWidth="1"/>
    <col min="12" max="12" width="13.6640625" bestFit="1" customWidth="1"/>
  </cols>
  <sheetData>
    <row r="2" spans="2:12" s="7" customFormat="1" x14ac:dyDescent="0.3">
      <c r="B2" s="157" t="s">
        <v>918</v>
      </c>
      <c r="C2" s="106" t="s">
        <v>910</v>
      </c>
      <c r="D2" s="106" t="s">
        <v>911</v>
      </c>
      <c r="E2" s="106" t="s">
        <v>912</v>
      </c>
      <c r="F2" s="106" t="s">
        <v>913</v>
      </c>
      <c r="G2" s="106" t="s">
        <v>914</v>
      </c>
      <c r="H2" s="106" t="s">
        <v>915</v>
      </c>
      <c r="I2" s="106" t="s">
        <v>916</v>
      </c>
      <c r="J2" s="106" t="s">
        <v>917</v>
      </c>
      <c r="K2" s="106" t="s">
        <v>1355</v>
      </c>
      <c r="L2" s="3" t="s">
        <v>1368</v>
      </c>
    </row>
    <row r="3" spans="2:12" s="7" customFormat="1" x14ac:dyDescent="0.3">
      <c r="B3" s="156" t="s">
        <v>312</v>
      </c>
      <c r="C3" s="106">
        <v>856169.26</v>
      </c>
      <c r="D3" s="106">
        <f>VLOOKUP(B3,[2]Report!$C$4:$J$1360,8,0)</f>
        <v>826896.76</v>
      </c>
      <c r="E3" s="106">
        <f>VLOOKUP(B3,[3]Report!$C$4:$K$1395,9,0)</f>
        <v>763823.82</v>
      </c>
      <c r="F3" s="106">
        <f>VLOOKUP(B3,[4]Report!$C$4:$K$1455,9,0)</f>
        <v>753040.02</v>
      </c>
      <c r="G3" s="106">
        <f>VLOOKUP(B3,[5]Report!$C$4:$K$1497,9,0)</f>
        <v>689273.34</v>
      </c>
      <c r="H3" s="106">
        <f>VLOOKUP(B3,[6]Report!$C$4:$K$1519,9,0)</f>
        <v>699099.68</v>
      </c>
      <c r="I3" s="106">
        <f>VLOOKUP(B3,[7]Report!$C$4:$K$1553,9,0)</f>
        <v>661010.9</v>
      </c>
      <c r="J3" s="106">
        <f>VLOOKUP(B3,[8]Report!$C$4:$K$1586,9,0)</f>
        <v>567775.4</v>
      </c>
      <c r="K3" s="106">
        <f>VLOOKUP(B3,'[1]BS Dec 24'!$C$4:$I$1422,7,0)</f>
        <v>460128.9</v>
      </c>
      <c r="L3" s="106">
        <v>463918.02</v>
      </c>
    </row>
    <row r="4" spans="2:12" x14ac:dyDescent="0.3">
      <c r="B4" s="158" t="s">
        <v>313</v>
      </c>
      <c r="C4" s="160">
        <v>199939.26</v>
      </c>
      <c r="D4" s="160">
        <f>VLOOKUP(B4,[2]Report!$C$4:$J$1360,8,0)</f>
        <v>172559.76</v>
      </c>
      <c r="E4" s="160">
        <f>VLOOKUP(B4,[3]Report!$C$4:$K$1395,9,0)</f>
        <v>181508.12</v>
      </c>
      <c r="F4" s="160">
        <f>VLOOKUP(B4,[4]Report!$C$4:$K$1455,9,0)</f>
        <v>170724.32</v>
      </c>
      <c r="G4" s="160">
        <f>VLOOKUP(B4,[5]Report!$C$4:$K$1497,9,0)</f>
        <v>170724.32</v>
      </c>
      <c r="H4" s="160">
        <f>VLOOKUP(B4,[6]Report!$C$4:$K$1519,9,0)</f>
        <v>187700.12</v>
      </c>
      <c r="I4" s="160">
        <f>VLOOKUP(B4,[7]Report!$C$4:$K$1553,9,0)</f>
        <v>182048.34</v>
      </c>
      <c r="J4" s="160">
        <f>VLOOKUP(B4,[8]Report!$C$4:$K$1586,9,0)</f>
        <v>138379.84</v>
      </c>
      <c r="K4" s="160">
        <f>VLOOKUP(B4,'[1]BS Dec 24'!$C$4:$I$1422,7,0)</f>
        <v>145607.34</v>
      </c>
      <c r="L4" s="160">
        <f>VLOOKUP(B4,'[10]TB Jan 25'!$C$732:$I$1396,7,0)</f>
        <v>122580.96</v>
      </c>
    </row>
    <row r="5" spans="2:12" x14ac:dyDescent="0.3">
      <c r="B5" s="158" t="s">
        <v>314</v>
      </c>
      <c r="C5" s="160">
        <v>602850</v>
      </c>
      <c r="D5" s="160">
        <f>VLOOKUP(B5,[2]Report!$C$4:$J$1360,8,0)</f>
        <v>600957</v>
      </c>
      <c r="E5" s="160">
        <f>VLOOKUP(B5,[3]Report!$C$4:$K$1395,9,0)</f>
        <v>528935.69999999995</v>
      </c>
      <c r="F5" s="160">
        <f>VLOOKUP(B5,[4]Report!$C$4:$K$1455,9,0)</f>
        <v>528935.69999999995</v>
      </c>
      <c r="G5" s="160">
        <f>VLOOKUP(B5,[5]Report!$C$4:$K$1497,9,0)</f>
        <v>465169.02</v>
      </c>
      <c r="H5" s="160">
        <f>VLOOKUP(B5,[6]Report!$C$4:$K$1519,9,0)</f>
        <v>458019.56</v>
      </c>
      <c r="I5" s="160">
        <f>VLOOKUP(B5,[7]Report!$C$4:$K$1553,9,0)</f>
        <v>414372.56</v>
      </c>
      <c r="J5" s="160">
        <f>VLOOKUP(B5,[8]Report!$C$4:$K$1586,9,0)</f>
        <v>359023.56</v>
      </c>
      <c r="K5" s="160">
        <f>VLOOKUP(B5,'[1]BS Dec 24'!$C$4:$I$1422,7,0)</f>
        <v>284033.56</v>
      </c>
      <c r="L5" s="160">
        <f>VLOOKUP(B5,'[10]TB Jan 25'!$C$732:$I$1396,7,0)</f>
        <v>284033.56</v>
      </c>
    </row>
    <row r="6" spans="2:12" x14ac:dyDescent="0.3">
      <c r="B6" s="158" t="s">
        <v>315</v>
      </c>
      <c r="C6" s="160">
        <v>39884</v>
      </c>
      <c r="D6" s="160">
        <f>VLOOKUP(B6,[2]Report!$C$4:$J$1360,8,0)</f>
        <v>39884</v>
      </c>
      <c r="E6" s="160">
        <f>VLOOKUP(B6,[3]Report!$C$4:$K$1395,9,0)</f>
        <v>39884</v>
      </c>
      <c r="F6" s="160">
        <f>VLOOKUP(B6,[4]Report!$C$4:$K$1455,9,0)</f>
        <v>39884</v>
      </c>
      <c r="G6" s="160">
        <f>VLOOKUP(B6,[5]Report!$C$4:$K$1497,9,0)</f>
        <v>39884</v>
      </c>
      <c r="H6" s="160">
        <f>VLOOKUP(B6,[6]Report!$C$4:$K$1519,9,0)</f>
        <v>39884</v>
      </c>
      <c r="I6" s="160">
        <f>VLOOKUP(B6,[7]Report!$C$4:$K$1553,9,0)</f>
        <v>51094</v>
      </c>
      <c r="J6" s="160">
        <f>VLOOKUP(B6,[8]Report!$C$4:$K$1586,9,0)</f>
        <v>56876</v>
      </c>
      <c r="K6" s="160">
        <f>VLOOKUP(B6,'[1]BS Dec 24'!$C$4:$I$1422,7,0)</f>
        <v>16992</v>
      </c>
      <c r="L6" s="160">
        <f>VLOOKUP(B6,'[10]TB Jan 25'!$C$732:$I$1396,7,0)</f>
        <v>43807.5</v>
      </c>
    </row>
    <row r="7" spans="2:12" x14ac:dyDescent="0.3">
      <c r="B7" s="158" t="s">
        <v>316</v>
      </c>
      <c r="C7" s="160">
        <v>13496</v>
      </c>
      <c r="D7" s="160">
        <f>VLOOKUP(B7,[2]Report!$C$4:$J$1360,8,0)</f>
        <v>13496</v>
      </c>
      <c r="E7" s="160">
        <f>VLOOKUP(B7,[3]Report!$C$4:$K$1395,9,0)</f>
        <v>13496</v>
      </c>
      <c r="F7" s="160">
        <f>VLOOKUP(B7,[4]Report!$C$4:$K$1455,9,0)</f>
        <v>13496</v>
      </c>
      <c r="G7" s="160">
        <f>VLOOKUP(B7,[5]Report!$C$4:$K$1497,9,0)</f>
        <v>13496</v>
      </c>
      <c r="H7" s="160">
        <f>VLOOKUP(B7,[6]Report!$C$4:$K$1519,9,0)</f>
        <v>13496</v>
      </c>
      <c r="I7" s="160">
        <f>VLOOKUP(B7,[7]Report!$C$4:$K$1553,9,0)</f>
        <v>13496</v>
      </c>
      <c r="J7" s="160">
        <f>VLOOKUP(B7,[8]Report!$C$4:$K$1586,9,0)</f>
        <v>13496</v>
      </c>
      <c r="K7" s="160">
        <f>VLOOKUP(B7,'[1]BS Dec 24'!$C$4:$I$1422,7,0)</f>
        <v>13496</v>
      </c>
      <c r="L7" s="160">
        <f>VLOOKUP(B7,'[10]TB Jan 25'!$C$732:$I$1396,7,0)</f>
        <v>13496</v>
      </c>
    </row>
    <row r="8" spans="2:12" x14ac:dyDescent="0.3">
      <c r="B8" s="158"/>
      <c r="C8" s="160"/>
      <c r="D8" s="160"/>
      <c r="E8" s="160"/>
      <c r="F8" s="160"/>
      <c r="G8" s="160"/>
      <c r="H8" s="160"/>
      <c r="I8" s="160"/>
      <c r="J8" s="160"/>
      <c r="K8" s="160"/>
      <c r="L8" s="160"/>
    </row>
    <row r="9" spans="2:12" s="7" customFormat="1" x14ac:dyDescent="0.3">
      <c r="B9" s="156" t="s">
        <v>317</v>
      </c>
      <c r="C9" s="106">
        <v>19350022.600000001</v>
      </c>
      <c r="D9" s="106">
        <f>VLOOKUP(B9,[2]Report!$C$4:$J$1360,8,0)</f>
        <v>18801787.140000001</v>
      </c>
      <c r="E9" s="106">
        <f>VLOOKUP(B9,[3]Report!$C$4:$K$1395,9,0)</f>
        <v>17563364.050000001</v>
      </c>
      <c r="F9" s="106">
        <f>VLOOKUP(B9,[4]Report!$C$4:$K$1455,9,0)</f>
        <v>16622146.810000001</v>
      </c>
      <c r="G9" s="106">
        <f>VLOOKUP(B9,[5]Report!$C$4:$K$1497,9,0)</f>
        <v>18502149.68</v>
      </c>
      <c r="H9" s="106">
        <f>VLOOKUP(B9,[6]Report!$C$4:$K$1519,9,0)</f>
        <v>18167175.41</v>
      </c>
      <c r="I9" s="106">
        <f>VLOOKUP(B9,[7]Report!$C$4:$K$1553,9,0)</f>
        <v>19866806.41</v>
      </c>
      <c r="J9" s="106">
        <f>VLOOKUP(B9,[8]Report!$C$4:$K$1586,9,0)</f>
        <v>20850632.109999999</v>
      </c>
      <c r="K9" s="106">
        <f>VLOOKUP(B9,'[1]BS Dec 24'!$C$4:$I$1422,7,0)</f>
        <v>18537802.079999998</v>
      </c>
      <c r="L9" s="106">
        <f>VLOOKUP(B9,'[10]TB Jan 25'!$C$732:$I$1396,7,0)</f>
        <v>18162505.550000001</v>
      </c>
    </row>
    <row r="10" spans="2:12" x14ac:dyDescent="0.3">
      <c r="B10" s="158" t="s">
        <v>318</v>
      </c>
      <c r="C10" s="160">
        <v>13230</v>
      </c>
      <c r="D10" s="160">
        <f>VLOOKUP(B10,[2]Report!$C$4:$J$1360,8,0)</f>
        <v>13230</v>
      </c>
      <c r="E10" s="160">
        <f>VLOOKUP(B10,[3]Report!$C$4:$K$1395,9,0)</f>
        <v>13230</v>
      </c>
      <c r="F10" s="160">
        <f>VLOOKUP(B10,[4]Report!$C$4:$K$1455,9,0)</f>
        <v>13230</v>
      </c>
      <c r="G10" s="160">
        <f>VLOOKUP(B10,[5]Report!$C$4:$K$1497,9,0)</f>
        <v>13230</v>
      </c>
      <c r="H10" s="160">
        <f>VLOOKUP(B10,[6]Report!$C$4:$K$1519,9,0)</f>
        <v>13230</v>
      </c>
      <c r="I10" s="160">
        <f>VLOOKUP(B10,[7]Report!$C$4:$K$1553,9,0)</f>
        <v>13230</v>
      </c>
      <c r="J10" s="160">
        <f>VLOOKUP(B10,[8]Report!$C$4:$K$1586,9,0)</f>
        <v>13230</v>
      </c>
      <c r="K10" s="160">
        <f>VLOOKUP(B10,'[1]BS Dec 24'!$C$4:$I$1422,7,0)</f>
        <v>13230</v>
      </c>
      <c r="L10" s="160">
        <f>VLOOKUP(B10,'[10]TB Jan 25'!$C$732:$I$1396,7,0)</f>
        <v>13230</v>
      </c>
    </row>
    <row r="11" spans="2:12" x14ac:dyDescent="0.3">
      <c r="B11" s="158" t="s">
        <v>319</v>
      </c>
      <c r="C11" s="160">
        <v>1194.76</v>
      </c>
      <c r="D11" s="160">
        <f>VLOOKUP(B11,[2]Report!$C$4:$J$1360,8,0)</f>
        <v>1194.76</v>
      </c>
      <c r="E11" s="160">
        <f>VLOOKUP(B11,[3]Report!$C$4:$K$1395,9,0)</f>
        <v>1194.76</v>
      </c>
      <c r="F11" s="160">
        <f>VLOOKUP(B11,[4]Report!$C$4:$K$1455,9,0)</f>
        <v>1194.76</v>
      </c>
      <c r="G11" s="160">
        <f>VLOOKUP(B11,[5]Report!$C$4:$K$1497,9,0)</f>
        <v>1194.76</v>
      </c>
      <c r="H11" s="160">
        <f>VLOOKUP(B11,[6]Report!$C$4:$K$1519,9,0)</f>
        <v>1194.76</v>
      </c>
      <c r="I11" s="160">
        <f>VLOOKUP(B11,[7]Report!$C$4:$K$1553,9,0)</f>
        <v>1194.76</v>
      </c>
      <c r="J11" s="160">
        <f>VLOOKUP(B11,[8]Report!$C$4:$K$1586,9,0)</f>
        <v>1194.76</v>
      </c>
      <c r="K11" s="160">
        <f>VLOOKUP(B11,'[1]BS Dec 24'!$C$4:$I$1422,7,0)</f>
        <v>1194.76</v>
      </c>
      <c r="L11" s="160">
        <f>VLOOKUP(B11,'[10]TB Jan 25'!$C$732:$I$1396,7,0)</f>
        <v>1194.76</v>
      </c>
    </row>
    <row r="12" spans="2:12" x14ac:dyDescent="0.3">
      <c r="B12" s="158" t="s">
        <v>320</v>
      </c>
      <c r="C12" s="160">
        <v>0</v>
      </c>
      <c r="D12" s="160">
        <f>VLOOKUP(B12,[2]Report!$C$4:$J$1360,8,0)</f>
        <v>0</v>
      </c>
      <c r="E12" s="160">
        <f>VLOOKUP(B12,[3]Report!$C$4:$K$1395,9,0)</f>
        <v>0</v>
      </c>
      <c r="F12" s="160">
        <f>VLOOKUP(B12,[4]Report!$C$4:$K$1455,9,0)</f>
        <v>0</v>
      </c>
      <c r="G12" s="160">
        <f>VLOOKUP(B12,[5]Report!$C$4:$K$1497,9,0)</f>
        <v>0</v>
      </c>
      <c r="H12" s="160">
        <f>VLOOKUP(B12,[6]Report!$C$4:$K$1519,9,0)</f>
        <v>0</v>
      </c>
      <c r="I12" s="160">
        <f>VLOOKUP(B12,[7]Report!$C$4:$K$1553,9,0)</f>
        <v>0</v>
      </c>
      <c r="J12" s="160">
        <f>VLOOKUP(B12,[8]Report!$C$4:$K$1586,9,0)</f>
        <v>0</v>
      </c>
      <c r="K12" s="160">
        <f>-VLOOKUP(B12,'[1]BS Dec 24'!$C$4:$H$1422,6,0)</f>
        <v>0</v>
      </c>
      <c r="L12" s="160">
        <f>-VLOOKUP(B12,'[10]TB Jan 25'!$C$732:$I$1396,6,0)</f>
        <v>0</v>
      </c>
    </row>
    <row r="13" spans="2:12" x14ac:dyDescent="0.3">
      <c r="B13" s="158" t="s">
        <v>321</v>
      </c>
      <c r="C13" s="160">
        <v>-104715.88</v>
      </c>
      <c r="D13" s="160">
        <f>VLOOKUP(B13,[2]Report!$C$4:$J$1360,8,0)</f>
        <v>14458.12</v>
      </c>
      <c r="E13" s="160">
        <f>VLOOKUP(B13,[3]Report!$C$4:$K$1395,9,0)</f>
        <v>-104715.88</v>
      </c>
      <c r="F13" s="160">
        <f>VLOOKUP(B13,[4]Report!$C$4:$K$1455,9,0)</f>
        <v>-104715.88</v>
      </c>
      <c r="G13" s="160">
        <f>VLOOKUP(B13,[5]Report!$C$4:$K$1497,9,0)</f>
        <v>-104715.88</v>
      </c>
      <c r="H13" s="160">
        <f>VLOOKUP(B13,[6]Report!$C$4:$K$1519,9,0)</f>
        <v>-104715.88</v>
      </c>
      <c r="I13" s="160">
        <f>VLOOKUP(B13,[7]Report!$C$4:$K$1553,9,0)</f>
        <v>-104715.88</v>
      </c>
      <c r="J13" s="160">
        <f>VLOOKUP(B13,[8]Report!$C$4:$K$1586,9,0)</f>
        <v>-104715.88</v>
      </c>
      <c r="K13" s="160">
        <f>-VLOOKUP(B13,'[1]BS Dec 24'!$C$4:$H$1422,6,0)</f>
        <v>0</v>
      </c>
      <c r="L13" s="160">
        <f>-VLOOKUP(B13,'[10]TB Jan 25'!$C$732:$I$1396,6,0)</f>
        <v>0</v>
      </c>
    </row>
    <row r="14" spans="2:12" x14ac:dyDescent="0.3">
      <c r="B14" s="158" t="s">
        <v>322</v>
      </c>
      <c r="C14" s="160"/>
      <c r="D14" s="160"/>
      <c r="E14" s="160"/>
      <c r="F14" s="160">
        <f>VLOOKUP(B14,[4]Report!$C$4:$K$1455,9,0)</f>
        <v>7890</v>
      </c>
      <c r="G14" s="160">
        <f>VLOOKUP(B14,[5]Report!$C$4:$K$1497,9,0)</f>
        <v>7890</v>
      </c>
      <c r="H14" s="160">
        <f>VLOOKUP(B14,[6]Report!$C$4:$K$1519,9,0)</f>
        <v>0</v>
      </c>
      <c r="I14" s="160">
        <f>VLOOKUP(B14,[7]Report!$C$4:$K$1553,9,0)</f>
        <v>0</v>
      </c>
      <c r="J14" s="160">
        <f>VLOOKUP(B14,[8]Report!$C$4:$K$1586,9,0)</f>
        <v>10500</v>
      </c>
      <c r="K14" s="160">
        <f>VLOOKUP(B14,'[1]BS Dec 24'!$C$4:$I$1422,7,0)</f>
        <v>10500</v>
      </c>
      <c r="L14" s="160">
        <f>-VLOOKUP(B14,'[10]TB Jan 25'!$C$732:$I$1396,6,0)</f>
        <v>0</v>
      </c>
    </row>
    <row r="15" spans="2:12" x14ac:dyDescent="0.3">
      <c r="B15" s="158" t="s">
        <v>323</v>
      </c>
      <c r="C15" s="160">
        <v>0</v>
      </c>
      <c r="D15" s="160">
        <f>VLOOKUP(B15,[2]Report!$C$4:$J$1360,8,0)</f>
        <v>0</v>
      </c>
      <c r="E15" s="160">
        <f>VLOOKUP(B15,[3]Report!$C$4:$K$1395,9,0)</f>
        <v>36</v>
      </c>
      <c r="F15" s="160">
        <f>VLOOKUP(B15,[4]Report!$C$4:$K$1455,9,0)</f>
        <v>0</v>
      </c>
      <c r="G15" s="160">
        <f>VLOOKUP(B15,[5]Report!$C$4:$K$1497,9,0)</f>
        <v>0</v>
      </c>
      <c r="H15" s="160">
        <f>VLOOKUP(B15,[6]Report!$C$4:$K$1519,9,0)</f>
        <v>0</v>
      </c>
      <c r="I15" s="160">
        <f>VLOOKUP(B15,[7]Report!$C$4:$K$1553,9,0)</f>
        <v>0</v>
      </c>
      <c r="J15" s="160">
        <f>VLOOKUP(B15,[8]Report!$C$4:$K$1586,9,0)</f>
        <v>0</v>
      </c>
      <c r="K15" s="160">
        <f>-VLOOKUP(B15,'[1]BS Dec 24'!$C$4:$H$1422,6,0)</f>
        <v>0</v>
      </c>
      <c r="L15" s="160">
        <f>-VLOOKUP(B15,'[10]TB Jan 25'!$C$732:$I$1396,6,0)</f>
        <v>0</v>
      </c>
    </row>
    <row r="16" spans="2:12" x14ac:dyDescent="0.3">
      <c r="B16" s="158" t="s">
        <v>324</v>
      </c>
      <c r="C16" s="160">
        <v>79271.399999999994</v>
      </c>
      <c r="D16" s="160">
        <f>VLOOKUP(B16,[2]Report!$C$4:$J$1360,8,0)</f>
        <v>79271.399999999994</v>
      </c>
      <c r="E16" s="160">
        <f>VLOOKUP(B16,[3]Report!$C$4:$K$1395,9,0)</f>
        <v>79271.399999999994</v>
      </c>
      <c r="F16" s="160">
        <f>VLOOKUP(B16,[4]Report!$C$4:$K$1455,9,0)</f>
        <v>54271.4</v>
      </c>
      <c r="G16" s="160">
        <f>VLOOKUP(B16,[5]Report!$C$4:$K$1497,9,0)</f>
        <v>54271.4</v>
      </c>
      <c r="H16" s="160">
        <f>VLOOKUP(B16,[6]Report!$C$4:$K$1519,9,0)</f>
        <v>54271.4</v>
      </c>
      <c r="I16" s="160">
        <f>VLOOKUP(B16,[7]Report!$C$4:$K$1553,9,0)</f>
        <v>24271.4</v>
      </c>
      <c r="J16" s="160">
        <f>VLOOKUP(B16,[8]Report!$C$4:$K$1586,9,0)</f>
        <v>0</v>
      </c>
      <c r="K16" s="160">
        <f>VLOOKUP(B16,'[1]BS Dec 24'!$C$4:$I$1422,7,0)</f>
        <v>227639</v>
      </c>
      <c r="L16" s="160">
        <f>VLOOKUP(B16,'[10]TB Jan 25'!$C$732:$I$1396,7,0)</f>
        <v>162639</v>
      </c>
    </row>
    <row r="17" spans="2:12" x14ac:dyDescent="0.3">
      <c r="B17" s="158" t="s">
        <v>325</v>
      </c>
      <c r="C17" s="160">
        <v>34304.400000000001</v>
      </c>
      <c r="D17" s="160">
        <f>VLOOKUP(B17,[2]Report!$C$4:$J$1360,8,0)</f>
        <v>34304.400000000001</v>
      </c>
      <c r="E17" s="160">
        <f>VLOOKUP(B17,[3]Report!$C$4:$K$1395,9,0)</f>
        <v>34304.400000000001</v>
      </c>
      <c r="F17" s="160">
        <f>VLOOKUP(B17,[4]Report!$C$4:$K$1455,9,0)</f>
        <v>34304.400000000001</v>
      </c>
      <c r="G17" s="160">
        <f>VLOOKUP(B17,[5]Report!$C$4:$K$1497,9,0)</f>
        <v>34304.400000000001</v>
      </c>
      <c r="H17" s="160">
        <f>VLOOKUP(B17,[6]Report!$C$4:$K$1519,9,0)</f>
        <v>63096.4</v>
      </c>
      <c r="I17" s="160">
        <f>VLOOKUP(B17,[7]Report!$C$4:$K$1553,9,0)</f>
        <v>63096.4</v>
      </c>
      <c r="J17" s="160">
        <f>VLOOKUP(B17,[8]Report!$C$4:$K$1586,9,0)</f>
        <v>63096.4</v>
      </c>
      <c r="K17" s="160">
        <f>VLOOKUP(B17,'[1]BS Dec 24'!$C$4:$I$1422,7,0)</f>
        <v>63096.4</v>
      </c>
      <c r="L17" s="160">
        <f>VLOOKUP(B17,'[10]TB Jan 25'!$C$732:$I$1396,7,0)</f>
        <v>70884.399999999994</v>
      </c>
    </row>
    <row r="18" spans="2:12" x14ac:dyDescent="0.3">
      <c r="B18" s="158" t="s">
        <v>326</v>
      </c>
      <c r="C18" s="160"/>
      <c r="D18" s="160"/>
      <c r="E18" s="160">
        <f>VLOOKUP(B18,[3]Report!$C$4:$K$1395,9,0)</f>
        <v>95580</v>
      </c>
      <c r="F18" s="160">
        <f>VLOOKUP(B18,[4]Report!$C$4:$K$1455,9,0)</f>
        <v>95580</v>
      </c>
      <c r="G18" s="160">
        <f>VLOOKUP(B18,[5]Report!$C$4:$K$1497,9,0)</f>
        <v>95580</v>
      </c>
      <c r="H18" s="160">
        <f>VLOOKUP(B18,[6]Report!$C$4:$K$1519,9,0)</f>
        <v>95580</v>
      </c>
      <c r="I18" s="160">
        <f>VLOOKUP(B18,[7]Report!$C$4:$K$1553,9,0)</f>
        <v>95580</v>
      </c>
      <c r="J18" s="160">
        <f>VLOOKUP(B18,[8]Report!$C$4:$K$1586,9,0)</f>
        <v>95580</v>
      </c>
      <c r="K18" s="160">
        <f>VLOOKUP(B18,'[1]BS Dec 24'!$C$4:$I$1422,7,0)</f>
        <v>95580</v>
      </c>
      <c r="L18" s="160"/>
    </row>
    <row r="19" spans="2:12" x14ac:dyDescent="0.3">
      <c r="B19" s="158" t="s">
        <v>327</v>
      </c>
      <c r="C19" s="160">
        <v>40258</v>
      </c>
      <c r="D19" s="160">
        <f>VLOOKUP(B19,[2]Report!$C$4:$J$1360,8,0)</f>
        <v>3630</v>
      </c>
      <c r="E19" s="160">
        <f>VLOOKUP(B19,[3]Report!$C$4:$K$1395,9,0)</f>
        <v>3630</v>
      </c>
      <c r="F19" s="160">
        <f>VLOOKUP(B19,[4]Report!$C$4:$K$1455,9,0)</f>
        <v>-33</v>
      </c>
      <c r="G19" s="160">
        <f>VLOOKUP(B19,[5]Report!$C$4:$K$1497,9,0)</f>
        <v>6490</v>
      </c>
      <c r="H19" s="160">
        <f>VLOOKUP(B19,[6]Report!$C$4:$K$1519,9,0)</f>
        <v>78820</v>
      </c>
      <c r="I19" s="160">
        <f>VLOOKUP(B19,[7]Report!$C$4:$K$1553,9,0)</f>
        <v>3608</v>
      </c>
      <c r="J19" s="160">
        <f>VLOOKUP(B19,[8]Report!$C$4:$K$1586,9,0)</f>
        <v>47921</v>
      </c>
      <c r="K19" s="160">
        <f>-VLOOKUP(B19,'[1]BS Dec 24'!$C$4:$H$1422,6,0)</f>
        <v>0</v>
      </c>
      <c r="L19" s="160">
        <f>-VLOOKUP(B19,'[10]TB Jan 25'!$C$732:$I$1396,6,0)</f>
        <v>0</v>
      </c>
    </row>
    <row r="20" spans="2:12" x14ac:dyDescent="0.3">
      <c r="B20" s="158" t="s">
        <v>328</v>
      </c>
      <c r="C20" s="160"/>
      <c r="D20" s="160">
        <f>VLOOKUP(B20,[2]Report!$C$4:$J$1360,8,0)</f>
        <v>74943</v>
      </c>
      <c r="E20" s="160">
        <f>VLOOKUP(B20,[3]Report!$C$4:$K$1395,9,0)</f>
        <v>125232</v>
      </c>
      <c r="F20" s="160">
        <f>VLOOKUP(B20,[4]Report!$C$4:$K$1455,9,0)</f>
        <v>50253.78</v>
      </c>
      <c r="G20" s="160">
        <f>VLOOKUP(B20,[5]Report!$C$4:$K$1497,9,0)</f>
        <v>76750.78</v>
      </c>
      <c r="H20" s="160">
        <f>VLOOKUP(B20,[6]Report!$C$4:$K$1519,9,0)</f>
        <v>78806.78</v>
      </c>
      <c r="I20" s="160">
        <f>VLOOKUP(B20,[7]Report!$C$4:$K$1553,9,0)</f>
        <v>103476.78</v>
      </c>
      <c r="J20" s="160">
        <f>VLOOKUP(B20,[8]Report!$C$4:$K$1586,9,0)</f>
        <v>159223.78</v>
      </c>
      <c r="K20" s="160">
        <f>VLOOKUP(B20,'[1]BS Dec 24'!$C$4:$I$1422,7,0)</f>
        <v>330532.78000000003</v>
      </c>
      <c r="L20" s="160">
        <f>VLOOKUP(B20,'[10]TB Jan 25'!$C$732:$I$1396,7,0)</f>
        <v>449357.28</v>
      </c>
    </row>
    <row r="21" spans="2:12" x14ac:dyDescent="0.3">
      <c r="B21" s="158" t="s">
        <v>329</v>
      </c>
      <c r="C21" s="160">
        <v>5364</v>
      </c>
      <c r="D21" s="160">
        <f>VLOOKUP(B21,[2]Report!$C$4:$J$1360,8,0)</f>
        <v>5364</v>
      </c>
      <c r="E21" s="160">
        <f>VLOOKUP(B21,[3]Report!$C$4:$K$1395,9,0)</f>
        <v>5364</v>
      </c>
      <c r="F21" s="160">
        <f>VLOOKUP(B21,[4]Report!$C$4:$K$1455,9,0)</f>
        <v>5364.12</v>
      </c>
      <c r="G21" s="160">
        <f>VLOOKUP(B21,[5]Report!$C$4:$K$1497,9,0)</f>
        <v>10563.64</v>
      </c>
      <c r="H21" s="160">
        <f>VLOOKUP(B21,[6]Report!$C$4:$K$1519,9,0)</f>
        <v>14114.24</v>
      </c>
      <c r="I21" s="160">
        <f>VLOOKUP(B21,[7]Report!$C$4:$K$1553,9,0)</f>
        <v>14114.24</v>
      </c>
      <c r="J21" s="160">
        <f>VLOOKUP(B21,[8]Report!$C$4:$K$1586,9,0)</f>
        <v>0</v>
      </c>
      <c r="K21" s="160">
        <f>VLOOKUP(B21,'[1]BS Dec 24'!$C$4:$I$1422,7,0)</f>
        <v>1596</v>
      </c>
      <c r="L21" s="160">
        <f>VLOOKUP(B21,'[10]TB Jan 25'!$C$732:$I$1396,7,0)</f>
        <v>1596</v>
      </c>
    </row>
    <row r="22" spans="2:12" x14ac:dyDescent="0.3">
      <c r="B22" s="158" t="s">
        <v>330</v>
      </c>
      <c r="C22" s="160">
        <v>0</v>
      </c>
      <c r="D22" s="160">
        <f>VLOOKUP(B22,[2]Report!$C$4:$J$1360,8,0)</f>
        <v>0</v>
      </c>
      <c r="E22" s="160">
        <f>VLOOKUP(B22,[3]Report!$C$4:$K$1395,9,0)</f>
        <v>0</v>
      </c>
      <c r="F22" s="160">
        <f>VLOOKUP(B22,[4]Report!$C$4:$K$1455,9,0)</f>
        <v>0</v>
      </c>
      <c r="G22" s="160">
        <f>VLOOKUP(B22,[5]Report!$C$4:$K$1497,9,0)</f>
        <v>0</v>
      </c>
      <c r="H22" s="160">
        <f>VLOOKUP(B22,[6]Report!$C$4:$K$1519,9,0)</f>
        <v>0</v>
      </c>
      <c r="I22" s="160">
        <f>VLOOKUP(B22,[7]Report!$C$4:$K$1553,9,0)</f>
        <v>0</v>
      </c>
      <c r="J22" s="160">
        <f>VLOOKUP(B22,[8]Report!$C$4:$K$1586,9,0)</f>
        <v>156327</v>
      </c>
      <c r="K22" s="160">
        <f>-VLOOKUP(B22,'[1]BS Dec 24'!$C$4:$H$1422,6,0)</f>
        <v>0</v>
      </c>
      <c r="L22" s="160">
        <f>-VLOOKUP(B22,'[10]TB Jan 25'!$C$732:$I$1396,6,0)</f>
        <v>0</v>
      </c>
    </row>
    <row r="23" spans="2:12" x14ac:dyDescent="0.3">
      <c r="B23" s="158" t="s">
        <v>331</v>
      </c>
      <c r="C23" s="160"/>
      <c r="D23" s="160"/>
      <c r="E23" s="160"/>
      <c r="F23" s="160"/>
      <c r="G23" s="160"/>
      <c r="H23" s="160"/>
      <c r="I23" s="160">
        <f>VLOOKUP(B23,[7]Report!$C$4:$K$1553,9,0)</f>
        <v>-45000</v>
      </c>
      <c r="J23" s="160">
        <f>VLOOKUP(B23,[8]Report!$C$4:$K$1586,9,0)</f>
        <v>-45000</v>
      </c>
      <c r="K23" s="160">
        <f>-VLOOKUP(B23,'[1]BS Dec 24'!$C$4:$H$1422,6,0)</f>
        <v>-45000</v>
      </c>
      <c r="L23" s="160">
        <f>-VLOOKUP(B23,'[10]TB Jan 25'!$C$732:$I$1396,6,0)</f>
        <v>-45000</v>
      </c>
    </row>
    <row r="24" spans="2:12" x14ac:dyDescent="0.3">
      <c r="B24" s="158" t="s">
        <v>332</v>
      </c>
      <c r="C24" s="160">
        <v>2370</v>
      </c>
      <c r="D24" s="160">
        <f>VLOOKUP(B24,[2]Report!$C$4:$J$1360,8,0)</f>
        <v>2370</v>
      </c>
      <c r="E24" s="160">
        <f>VLOOKUP(B24,[3]Report!$C$4:$K$1395,9,0)</f>
        <v>1459</v>
      </c>
      <c r="F24" s="160">
        <f>VLOOKUP(B24,[4]Report!$C$4:$K$1455,9,0)</f>
        <v>1459</v>
      </c>
      <c r="G24" s="160">
        <f>VLOOKUP(B24,[5]Report!$C$4:$K$1497,9,0)</f>
        <v>8074</v>
      </c>
      <c r="H24" s="160">
        <f>VLOOKUP(B24,[6]Report!$C$4:$K$1519,9,0)</f>
        <v>1459</v>
      </c>
      <c r="I24" s="160">
        <f>VLOOKUP(B24,[7]Report!$C$4:$K$1553,9,0)</f>
        <v>1459</v>
      </c>
      <c r="J24" s="160">
        <f>VLOOKUP(B24,[8]Report!$C$4:$K$1586,9,0)</f>
        <v>1459</v>
      </c>
      <c r="K24" s="160">
        <f>VLOOKUP(B24,'[1]BS Dec 24'!$C$4:$I$1422,7,0)</f>
        <v>99</v>
      </c>
      <c r="L24" s="160">
        <f>VLOOKUP(B24,'[10]TB Jan 25'!$C$732:$I$1396,7,0)</f>
        <v>99</v>
      </c>
    </row>
    <row r="25" spans="2:12" x14ac:dyDescent="0.3">
      <c r="B25" s="158" t="s">
        <v>333</v>
      </c>
      <c r="C25" s="160">
        <v>1972255</v>
      </c>
      <c r="D25" s="160">
        <f>VLOOKUP(B25,[2]Report!$C$4:$J$1360,8,0)</f>
        <v>775748</v>
      </c>
      <c r="E25" s="160">
        <f>VLOOKUP(B25,[3]Report!$C$4:$K$1395,9,0)</f>
        <v>775748</v>
      </c>
      <c r="F25" s="160">
        <f>VLOOKUP(B25,[4]Report!$C$4:$K$1455,9,0)</f>
        <v>261912</v>
      </c>
      <c r="G25" s="160">
        <f>VLOOKUP(B25,[5]Report!$C$4:$K$1497,9,0)</f>
        <v>261912</v>
      </c>
      <c r="H25" s="160">
        <f>VLOOKUP(B25,[6]Report!$C$4:$K$1519,9,0)</f>
        <v>261912</v>
      </c>
      <c r="I25" s="160">
        <f>VLOOKUP(B25,[7]Report!$C$4:$K$1553,9,0)</f>
        <v>261912</v>
      </c>
      <c r="J25" s="160">
        <f>VLOOKUP(B25,[8]Report!$C$4:$K$1586,9,0)</f>
        <v>261912</v>
      </c>
      <c r="K25" s="160">
        <f>VLOOKUP(B25,'[1]BS Dec 24'!$C$4:$I$1422,7,0)</f>
        <v>259027</v>
      </c>
      <c r="L25" s="160">
        <f>VLOOKUP(B25,'[10]TB Jan 25'!$C$732:$I$1396,7,0)</f>
        <v>259027</v>
      </c>
    </row>
    <row r="26" spans="2:12" x14ac:dyDescent="0.3">
      <c r="B26" s="158" t="s">
        <v>334</v>
      </c>
      <c r="C26" s="160"/>
      <c r="D26" s="160"/>
      <c r="E26" s="160"/>
      <c r="F26" s="160"/>
      <c r="G26" s="160">
        <f>VLOOKUP(B26,[5]Report!$C$4:$K$1497,9,0)</f>
        <v>23906.799999999999</v>
      </c>
      <c r="H26" s="160">
        <f>VLOOKUP(B26,[6]Report!$C$4:$K$1519,9,0)</f>
        <v>23906.799999999999</v>
      </c>
      <c r="I26" s="160">
        <f>VLOOKUP(B26,[7]Report!$C$4:$K$1553,9,0)</f>
        <v>4782.8</v>
      </c>
      <c r="J26" s="160">
        <f>VLOOKUP(B26,[8]Report!$C$4:$K$1586,9,0)</f>
        <v>4782.8</v>
      </c>
      <c r="K26" s="160">
        <f>VLOOKUP(B26,'[1]BS Dec 24'!$C$4:$I$1422,7,0)</f>
        <v>4782.8</v>
      </c>
      <c r="L26" s="160">
        <f>VLOOKUP(B26,'[10]TB Jan 25'!$C$732:$I$1396,7,0)</f>
        <v>4782.8</v>
      </c>
    </row>
    <row r="27" spans="2:12" x14ac:dyDescent="0.3">
      <c r="B27" s="158" t="s">
        <v>335</v>
      </c>
      <c r="C27" s="160">
        <v>566674</v>
      </c>
      <c r="D27" s="160">
        <f>VLOOKUP(B27,[2]Report!$C$4:$J$1360,8,0)</f>
        <v>566674</v>
      </c>
      <c r="E27" s="160">
        <f>VLOOKUP(B27,[3]Report!$C$4:$K$1395,9,0)</f>
        <v>566674</v>
      </c>
      <c r="F27" s="160">
        <f>VLOOKUP(B27,[4]Report!$C$4:$K$1455,9,0)</f>
        <v>566674</v>
      </c>
      <c r="G27" s="160">
        <f>VLOOKUP(B27,[5]Report!$C$4:$K$1497,9,0)</f>
        <v>566674</v>
      </c>
      <c r="H27" s="160">
        <f>VLOOKUP(B27,[6]Report!$C$4:$K$1519,9,0)</f>
        <v>566674</v>
      </c>
      <c r="I27" s="160">
        <f>VLOOKUP(B27,[7]Report!$C$4:$K$1553,9,0)</f>
        <v>566674</v>
      </c>
      <c r="J27" s="160">
        <f>VLOOKUP(B27,[8]Report!$C$4:$K$1586,9,0)</f>
        <v>566674</v>
      </c>
      <c r="K27" s="160">
        <f>VLOOKUP(B27,'[1]BS Dec 24'!$C$4:$I$1422,7,0)</f>
        <v>566674</v>
      </c>
      <c r="L27" s="160">
        <f>VLOOKUP(B27,'[10]TB Jan 25'!$C$732:$I$1396,7,0)</f>
        <v>566674</v>
      </c>
    </row>
    <row r="28" spans="2:12" x14ac:dyDescent="0.3">
      <c r="B28" s="158" t="s">
        <v>336</v>
      </c>
      <c r="C28" s="160">
        <v>22861</v>
      </c>
      <c r="D28" s="160">
        <f>VLOOKUP(B28,[2]Report!$C$4:$J$1360,8,0)</f>
        <v>22861</v>
      </c>
      <c r="E28" s="160">
        <f>VLOOKUP(B28,[3]Report!$C$4:$K$1395,9,0)</f>
        <v>22861</v>
      </c>
      <c r="F28" s="160">
        <f>VLOOKUP(B28,[4]Report!$C$4:$K$1455,9,0)</f>
        <v>22861</v>
      </c>
      <c r="G28" s="160">
        <f>VLOOKUP(B28,[5]Report!$C$4:$K$1497,9,0)</f>
        <v>22861</v>
      </c>
      <c r="H28" s="160">
        <f>VLOOKUP(B28,[6]Report!$C$4:$K$1519,9,0)</f>
        <v>22861</v>
      </c>
      <c r="I28" s="160">
        <f>VLOOKUP(B28,[7]Report!$C$4:$K$1553,9,0)</f>
        <v>22861</v>
      </c>
      <c r="J28" s="160">
        <f>VLOOKUP(B28,[8]Report!$C$4:$K$1586,9,0)</f>
        <v>22861</v>
      </c>
      <c r="K28" s="160">
        <f>VLOOKUP(B28,'[1]BS Dec 24'!$C$4:$I$1422,7,0)</f>
        <v>22861</v>
      </c>
      <c r="L28" s="160">
        <f>VLOOKUP(B28,'[10]TB Jan 25'!$C$732:$I$1396,7,0)</f>
        <v>22861</v>
      </c>
    </row>
    <row r="29" spans="2:12" x14ac:dyDescent="0.3">
      <c r="B29" s="158" t="s">
        <v>337</v>
      </c>
      <c r="C29" s="160">
        <v>31130</v>
      </c>
      <c r="D29" s="160">
        <f>VLOOKUP(B29,[2]Report!$C$4:$J$1360,8,0)</f>
        <v>-8236</v>
      </c>
      <c r="E29" s="160">
        <f>VLOOKUP(B29,[3]Report!$C$4:$K$1395,9,0)</f>
        <v>48764</v>
      </c>
      <c r="F29" s="160">
        <f>VLOOKUP(B29,[4]Report!$C$4:$K$1455,9,0)</f>
        <v>-18467</v>
      </c>
      <c r="G29" s="160">
        <f>VLOOKUP(B29,[5]Report!$C$4:$K$1497,9,0)</f>
        <v>-18467</v>
      </c>
      <c r="H29" s="160">
        <f>VLOOKUP(B29,[6]Report!$C$4:$K$1519,9,0)</f>
        <v>-18467</v>
      </c>
      <c r="I29" s="160">
        <f>VLOOKUP(B29,[7]Report!$C$4:$K$1553,9,0)</f>
        <v>-18467</v>
      </c>
      <c r="J29" s="160">
        <f>VLOOKUP(B29,[8]Report!$C$4:$K$1586,9,0)</f>
        <v>-18467</v>
      </c>
      <c r="K29" s="160">
        <f>VLOOKUP(B29,'[1]BS Dec 24'!$C$4:$I$1422,7,0)</f>
        <v>68927</v>
      </c>
      <c r="L29" s="160">
        <f>-VLOOKUP(B29,'[10]TB Jan 25'!$C$732:$I$1396,6,0)</f>
        <v>0</v>
      </c>
    </row>
    <row r="30" spans="2:12" x14ac:dyDescent="0.3">
      <c r="B30" s="158" t="s">
        <v>338</v>
      </c>
      <c r="C30" s="160"/>
      <c r="D30" s="160"/>
      <c r="E30" s="160"/>
      <c r="F30" s="160"/>
      <c r="G30" s="160"/>
      <c r="H30" s="160"/>
      <c r="I30" s="160"/>
      <c r="J30" s="160">
        <f>VLOOKUP(B30,[8]Report!$C$4:$K$1586,9,0)</f>
        <v>36756</v>
      </c>
      <c r="K30" s="160">
        <f>VLOOKUP(B30,'[1]BS Dec 24'!$C$4:$I$1422,7,0)</f>
        <v>655</v>
      </c>
      <c r="L30" s="160">
        <f>VLOOKUP(B30,'[10]TB Jan 25'!$C$732:$I$1396,7,0)</f>
        <v>38041.94</v>
      </c>
    </row>
    <row r="31" spans="2:12" x14ac:dyDescent="0.3">
      <c r="B31" s="158" t="s">
        <v>339</v>
      </c>
      <c r="C31" s="160"/>
      <c r="D31" s="160"/>
      <c r="E31" s="160"/>
      <c r="F31" s="160"/>
      <c r="G31" s="160"/>
      <c r="H31" s="160">
        <f>VLOOKUP(B31,[6]Report!$C$4:$K$1519,9,0)</f>
        <v>-24840</v>
      </c>
      <c r="I31" s="160">
        <f>VLOOKUP(B31,[7]Report!$C$4:$K$1553,9,0)</f>
        <v>15895.2</v>
      </c>
      <c r="J31" s="160">
        <f>VLOOKUP(B31,[8]Report!$C$4:$K$1586,9,0)</f>
        <v>15083</v>
      </c>
      <c r="K31" s="160">
        <f>VLOOKUP(B31,'[1]BS Dec 24'!$C$4:$I$1422,7,0)</f>
        <v>5857.62</v>
      </c>
      <c r="L31" s="160">
        <f>VLOOKUP(B31,'[10]TB Jan 25'!$C$732:$I$1396,7,0)</f>
        <v>5857.62</v>
      </c>
    </row>
    <row r="32" spans="2:12" x14ac:dyDescent="0.3">
      <c r="B32" s="158" t="s">
        <v>340</v>
      </c>
      <c r="C32" s="160">
        <v>-3000</v>
      </c>
      <c r="D32" s="160">
        <f>VLOOKUP(B32,[2]Report!$C$4:$J$1360,8,0)</f>
        <v>-3000</v>
      </c>
      <c r="E32" s="160">
        <f>VLOOKUP(B32,[3]Report!$C$4:$K$1395,9,0)</f>
        <v>-3000</v>
      </c>
      <c r="F32" s="160">
        <f>VLOOKUP(B32,[4]Report!$C$4:$K$1455,9,0)</f>
        <v>-3000</v>
      </c>
      <c r="G32" s="160">
        <f>VLOOKUP(B32,[5]Report!$C$4:$K$1497,9,0)</f>
        <v>-3000</v>
      </c>
      <c r="H32" s="160">
        <f>VLOOKUP(B32,[6]Report!$C$4:$K$1519,9,0)</f>
        <v>-3000</v>
      </c>
      <c r="I32" s="160">
        <f>VLOOKUP(B32,[7]Report!$C$4:$K$1553,9,0)</f>
        <v>-3000</v>
      </c>
      <c r="J32" s="160">
        <f>VLOOKUP(B32,[8]Report!$C$4:$K$1586,9,0)</f>
        <v>-3000</v>
      </c>
      <c r="K32" s="160">
        <f>-VLOOKUP(B32,'[1]BS Dec 24'!$C$4:$H$1422,6,0)</f>
        <v>-3000</v>
      </c>
      <c r="L32" s="160">
        <f>-VLOOKUP(B32,'[10]TB Jan 25'!$C$732:$I$1396,6,0)</f>
        <v>-3000</v>
      </c>
    </row>
    <row r="33" spans="2:12" x14ac:dyDescent="0.3">
      <c r="B33" s="158" t="s">
        <v>341</v>
      </c>
      <c r="C33" s="160"/>
      <c r="D33" s="160"/>
      <c r="E33" s="160"/>
      <c r="F33" s="160"/>
      <c r="G33" s="160"/>
      <c r="H33" s="160"/>
      <c r="I33" s="160"/>
      <c r="J33" s="160">
        <f>VLOOKUP(B33,[8]Report!$C$4:$K$1586,9,0)</f>
        <v>50400</v>
      </c>
      <c r="K33" s="160">
        <f>VLOOKUP(B33,'[1]BS Dec 24'!$C$4:$I$1422,7,0)</f>
        <v>12600</v>
      </c>
      <c r="L33" s="160">
        <f>VLOOKUP(B33,'[10]TB Jan 25'!$C$732:$I$1396,7,0)</f>
        <v>61950</v>
      </c>
    </row>
    <row r="34" spans="2:12" x14ac:dyDescent="0.3">
      <c r="B34" s="158" t="s">
        <v>342</v>
      </c>
      <c r="C34" s="160">
        <v>171988</v>
      </c>
      <c r="D34" s="160">
        <f>VLOOKUP(B34,[2]Report!$C$4:$J$1360,8,0)</f>
        <v>122046</v>
      </c>
      <c r="E34" s="160">
        <f>VLOOKUP(B34,[3]Report!$C$4:$K$1395,9,0)</f>
        <v>122046</v>
      </c>
      <c r="F34" s="160">
        <f>VLOOKUP(B34,[4]Report!$C$4:$K$1455,9,0)</f>
        <v>97995</v>
      </c>
      <c r="G34" s="160">
        <f>VLOOKUP(B34,[5]Report!$C$4:$K$1497,9,0)</f>
        <v>97995</v>
      </c>
      <c r="H34" s="160">
        <f>VLOOKUP(B34,[6]Report!$C$4:$K$1519,9,0)</f>
        <v>76488</v>
      </c>
      <c r="I34" s="160">
        <f>VLOOKUP(B34,[7]Report!$C$4:$K$1553,9,0)</f>
        <v>76488</v>
      </c>
      <c r="J34" s="160">
        <f>VLOOKUP(B34,[8]Report!$C$4:$K$1586,9,0)</f>
        <v>47409</v>
      </c>
      <c r="K34" s="160">
        <f>VLOOKUP(B34,'[1]BS Dec 24'!$C$4:$I$1422,7,0)</f>
        <v>27278</v>
      </c>
      <c r="L34" s="160">
        <f>VLOOKUP(B34,'[10]TB Jan 25'!$C$732:$I$1396,7,0)</f>
        <v>27278</v>
      </c>
    </row>
    <row r="35" spans="2:12" x14ac:dyDescent="0.3">
      <c r="B35" s="158" t="s">
        <v>343</v>
      </c>
      <c r="C35" s="160">
        <v>7827</v>
      </c>
      <c r="D35" s="160">
        <f>VLOOKUP(B35,[2]Report!$C$4:$J$1360,8,0)</f>
        <v>7827</v>
      </c>
      <c r="E35" s="160">
        <f>VLOOKUP(B35,[3]Report!$C$4:$K$1395,9,0)</f>
        <v>0</v>
      </c>
      <c r="F35" s="160">
        <f>VLOOKUP(B35,[4]Report!$C$4:$K$1455,9,0)</f>
        <v>7505.4</v>
      </c>
      <c r="G35" s="160">
        <f>VLOOKUP(B35,[5]Report!$C$4:$K$1497,9,0)</f>
        <v>7505.4</v>
      </c>
      <c r="H35" s="160">
        <f>VLOOKUP(B35,[6]Report!$C$4:$K$1519,9,0)</f>
        <v>7505.4</v>
      </c>
      <c r="I35" s="160">
        <f>VLOOKUP(B35,[7]Report!$C$4:$K$1553,9,0)</f>
        <v>0.4</v>
      </c>
      <c r="J35" s="160">
        <f>VLOOKUP(B35,[8]Report!$C$4:$K$1586,9,0)</f>
        <v>0</v>
      </c>
      <c r="K35" s="160"/>
      <c r="L35" s="160"/>
    </row>
    <row r="36" spans="2:12" x14ac:dyDescent="0.3">
      <c r="B36" s="158" t="s">
        <v>344</v>
      </c>
      <c r="C36" s="160"/>
      <c r="D36" s="160"/>
      <c r="E36" s="160"/>
      <c r="F36" s="160"/>
      <c r="G36" s="160"/>
      <c r="H36" s="160"/>
      <c r="I36" s="160">
        <f>VLOOKUP(B36,[7]Report!$C$4:$K$1553,9,0)</f>
        <v>18000</v>
      </c>
      <c r="J36" s="160">
        <f>VLOOKUP(B36,[8]Report!$C$4:$K$1586,9,0)</f>
        <v>-2577.77</v>
      </c>
      <c r="K36" s="160">
        <f>-VLOOKUP(B36,'[1]BS Dec 24'!$C$4:$H$1422,6,0)</f>
        <v>0</v>
      </c>
      <c r="L36" s="160"/>
    </row>
    <row r="37" spans="2:12" x14ac:dyDescent="0.3">
      <c r="B37" s="158" t="s">
        <v>345</v>
      </c>
      <c r="C37" s="160">
        <v>-163860</v>
      </c>
      <c r="D37" s="160">
        <f>VLOOKUP(B37,[2]Report!$C$4:$J$1360,8,0)</f>
        <v>-118097.16</v>
      </c>
      <c r="E37" s="160">
        <f>VLOOKUP(B37,[3]Report!$C$4:$K$1395,9,0)</f>
        <v>-118097.16</v>
      </c>
      <c r="F37" s="160">
        <f>VLOOKUP(B37,[4]Report!$C$4:$K$1455,9,0)</f>
        <v>-236357.16</v>
      </c>
      <c r="G37" s="160">
        <f>VLOOKUP(B37,[5]Report!$C$4:$K$1497,9,0)</f>
        <v>-236357.16</v>
      </c>
      <c r="H37" s="160">
        <f>VLOOKUP(B37,[6]Report!$C$4:$K$1519,9,0)</f>
        <v>-118097.16</v>
      </c>
      <c r="I37" s="160">
        <f>VLOOKUP(B37,[7]Report!$C$4:$K$1553,9,0)</f>
        <v>-118097.16</v>
      </c>
      <c r="J37" s="160">
        <f>VLOOKUP(B37,[8]Report!$C$4:$K$1586,9,0)</f>
        <v>-118097.16</v>
      </c>
      <c r="K37" s="160">
        <f>-VLOOKUP(B37,'[1]BS Dec 24'!$C$4:$H$1422,6,0)</f>
        <v>-18.399999999999999</v>
      </c>
      <c r="L37" s="160">
        <f>-VLOOKUP(B37,'[10]TB Jan 25'!$C$732:$I$1396,6,0)</f>
        <v>0</v>
      </c>
    </row>
    <row r="38" spans="2:12" x14ac:dyDescent="0.3">
      <c r="B38" s="158" t="s">
        <v>346</v>
      </c>
      <c r="C38" s="160">
        <v>57259</v>
      </c>
      <c r="D38" s="160">
        <f>VLOOKUP(B38,[2]Report!$C$4:$J$1360,8,0)</f>
        <v>57259</v>
      </c>
      <c r="E38" s="160">
        <f>VLOOKUP(B38,[3]Report!$C$4:$K$1395,9,0)</f>
        <v>11624</v>
      </c>
      <c r="F38" s="160">
        <f>VLOOKUP(B38,[4]Report!$C$4:$K$1455,9,0)</f>
        <v>11624</v>
      </c>
      <c r="G38" s="160">
        <f>VLOOKUP(B38,[5]Report!$C$4:$K$1497,9,0)</f>
        <v>11624</v>
      </c>
      <c r="H38" s="160">
        <f>VLOOKUP(B38,[6]Report!$C$4:$K$1519,9,0)</f>
        <v>82810</v>
      </c>
      <c r="I38" s="160">
        <f>VLOOKUP(B38,[7]Report!$C$4:$K$1553,9,0)</f>
        <v>82810</v>
      </c>
      <c r="J38" s="160">
        <f>VLOOKUP(B38,[8]Report!$C$4:$K$1586,9,0)</f>
        <v>82810</v>
      </c>
      <c r="K38" s="160">
        <f>-VLOOKUP(B38,'[1]BS Dec 24'!$C$4:$H$1422,6,0)</f>
        <v>0</v>
      </c>
      <c r="L38" s="160"/>
    </row>
    <row r="39" spans="2:12" x14ac:dyDescent="0.3">
      <c r="B39" s="158" t="s">
        <v>347</v>
      </c>
      <c r="C39" s="160">
        <v>1079.05</v>
      </c>
      <c r="D39" s="160">
        <f>VLOOKUP(B39,[2]Report!$C$4:$J$1360,8,0)</f>
        <v>1079.05</v>
      </c>
      <c r="E39" s="160">
        <f>VLOOKUP(B39,[3]Report!$C$4:$K$1395,9,0)</f>
        <v>1079.05</v>
      </c>
      <c r="F39" s="160">
        <f>VLOOKUP(B39,[4]Report!$C$4:$K$1455,9,0)</f>
        <v>1079.05</v>
      </c>
      <c r="G39" s="160">
        <f>VLOOKUP(B39,[5]Report!$C$4:$K$1497,9,0)</f>
        <v>1079.05</v>
      </c>
      <c r="H39" s="160">
        <f>VLOOKUP(B39,[6]Report!$C$4:$K$1519,9,0)</f>
        <v>1079.05</v>
      </c>
      <c r="I39" s="160">
        <f>VLOOKUP(B39,[7]Report!$C$4:$K$1553,9,0)</f>
        <v>1079.05</v>
      </c>
      <c r="J39" s="160">
        <f>VLOOKUP(B39,[8]Report!$C$4:$K$1586,9,0)</f>
        <v>1079.05</v>
      </c>
      <c r="K39" s="160">
        <f>VLOOKUP(B39,'[1]BS Dec 24'!$C$4:$I$1422,7,0)</f>
        <v>1079.05</v>
      </c>
      <c r="L39" s="160">
        <f>VLOOKUP(B39,'[10]TB Jan 25'!$C$732:$I$1396,7,0)</f>
        <v>1079.05</v>
      </c>
    </row>
    <row r="40" spans="2:12" x14ac:dyDescent="0.3">
      <c r="B40" s="158" t="s">
        <v>348</v>
      </c>
      <c r="C40" s="160"/>
      <c r="D40" s="160"/>
      <c r="E40" s="160"/>
      <c r="F40" s="160"/>
      <c r="G40" s="160"/>
      <c r="H40" s="160"/>
      <c r="I40" s="160"/>
      <c r="J40" s="160">
        <f>VLOOKUP(B40,[8]Report!$C$4:$K$1586,9,0)</f>
        <v>11490</v>
      </c>
      <c r="K40" s="160">
        <f>-VLOOKUP(B40,'[1]BS Dec 24'!$C$4:$H$1422,6,0)</f>
        <v>0</v>
      </c>
      <c r="L40" s="160">
        <f>VLOOKUP(B40,'[10]TB Jan 25'!$C$732:$I$1396,7,0)</f>
        <v>16570</v>
      </c>
    </row>
    <row r="41" spans="2:12" x14ac:dyDescent="0.3">
      <c r="B41" s="158" t="s">
        <v>349</v>
      </c>
      <c r="C41" s="160">
        <v>-0.34</v>
      </c>
      <c r="D41" s="160">
        <f>VLOOKUP(B41,[2]Report!$C$4:$J$1360,8,0)</f>
        <v>2.02</v>
      </c>
      <c r="E41" s="160">
        <f>VLOOKUP(B41,[3]Report!$C$4:$K$1395,9,0)</f>
        <v>2.02</v>
      </c>
      <c r="F41" s="160">
        <f>VLOOKUP(B41,[4]Report!$C$4:$K$1455,9,0)</f>
        <v>5038.0200000000004</v>
      </c>
      <c r="G41" s="160">
        <f>VLOOKUP(B41,[5]Report!$C$4:$K$1497,9,0)</f>
        <v>5155.8</v>
      </c>
      <c r="H41" s="160">
        <f>VLOOKUP(B41,[6]Report!$C$4:$K$1519,9,0)</f>
        <v>58.64</v>
      </c>
      <c r="I41" s="160">
        <f>VLOOKUP(B41,[7]Report!$C$4:$K$1553,9,0)</f>
        <v>0.05</v>
      </c>
      <c r="J41" s="160">
        <f>VLOOKUP(B41,[8]Report!$C$4:$K$1586,9,0)</f>
        <v>-0.74</v>
      </c>
      <c r="K41" s="160">
        <f>VLOOKUP(B41,'[1]BS Dec 24'!$C$4:$I$1422,7,0)</f>
        <v>12.58</v>
      </c>
      <c r="L41" s="160">
        <f>-VLOOKUP(B41,'[10]TB Jan 25'!$C$732:$I$1396,6,0)</f>
        <v>0</v>
      </c>
    </row>
    <row r="42" spans="2:12" x14ac:dyDescent="0.3">
      <c r="B42" s="158" t="s">
        <v>350</v>
      </c>
      <c r="C42" s="160">
        <v>-24452</v>
      </c>
      <c r="D42" s="160">
        <f>VLOOKUP(B42,[2]Report!$C$4:$J$1360,8,0)</f>
        <v>-24452</v>
      </c>
      <c r="E42" s="160">
        <f>VLOOKUP(B42,[3]Report!$C$4:$K$1395,9,0)</f>
        <v>-24452</v>
      </c>
      <c r="F42" s="160">
        <f>VLOOKUP(B42,[4]Report!$C$4:$K$1455,9,0)</f>
        <v>-24452</v>
      </c>
      <c r="G42" s="160">
        <f>VLOOKUP(B42,[5]Report!$C$4:$K$1497,9,0)</f>
        <v>-24452</v>
      </c>
      <c r="H42" s="160">
        <f>VLOOKUP(B42,[6]Report!$C$4:$K$1519,9,0)</f>
        <v>-24452</v>
      </c>
      <c r="I42" s="160">
        <f>VLOOKUP(B42,[7]Report!$C$4:$K$1553,9,0)</f>
        <v>-24452</v>
      </c>
      <c r="J42" s="160">
        <f>VLOOKUP(B42,[8]Report!$C$4:$K$1586,9,0)</f>
        <v>-24452</v>
      </c>
      <c r="K42" s="160">
        <f>-VLOOKUP(B42,'[1]BS Dec 24'!$C$4:$H$1422,6,0)</f>
        <v>-24452</v>
      </c>
      <c r="L42" s="160">
        <f>-VLOOKUP(B42,'[10]TB Jan 25'!$C$732:$I$1396,6,0)</f>
        <v>-24452</v>
      </c>
    </row>
    <row r="43" spans="2:12" x14ac:dyDescent="0.3">
      <c r="B43" s="158" t="s">
        <v>351</v>
      </c>
      <c r="C43" s="160"/>
      <c r="D43" s="160">
        <f>VLOOKUP(B43,[2]Report!$C$4:$J$1360,8,0)</f>
        <v>-35000</v>
      </c>
      <c r="E43" s="160">
        <f>VLOOKUP(B43,[3]Report!$C$4:$K$1395,9,0)</f>
        <v>-40040</v>
      </c>
      <c r="F43" s="160">
        <f>VLOOKUP(B43,[4]Report!$C$4:$K$1455,9,0)</f>
        <v>-40040</v>
      </c>
      <c r="G43" s="160">
        <f>VLOOKUP(B43,[5]Report!$C$4:$K$1497,9,0)</f>
        <v>-15537</v>
      </c>
      <c r="H43" s="160">
        <f>VLOOKUP(B43,[6]Report!$C$4:$K$1519,9,0)</f>
        <v>-35000</v>
      </c>
      <c r="I43" s="160">
        <f>VLOOKUP(B43,[7]Report!$C$4:$K$1553,9,0)</f>
        <v>-35000</v>
      </c>
      <c r="J43" s="160">
        <f>VLOOKUP(B43,[8]Report!$C$4:$K$1586,9,0)</f>
        <v>-8994</v>
      </c>
      <c r="K43" s="160">
        <f>VLOOKUP(B43,'[1]BS Dec 24'!$C$4:$I$1422,7,0)</f>
        <v>32726</v>
      </c>
      <c r="L43" s="160">
        <f>-VLOOKUP(B43,'[10]TB Jan 25'!$C$732:$I$1396,6,0)</f>
        <v>0</v>
      </c>
    </row>
    <row r="44" spans="2:12" x14ac:dyDescent="0.3">
      <c r="B44" s="158" t="s">
        <v>352</v>
      </c>
      <c r="C44" s="160">
        <v>376841</v>
      </c>
      <c r="D44" s="160">
        <f>VLOOKUP(B44,[2]Report!$C$4:$J$1360,8,0)</f>
        <v>404476.2</v>
      </c>
      <c r="E44" s="160">
        <f>VLOOKUP(B44,[3]Report!$C$4:$K$1395,9,0)</f>
        <v>376374.2</v>
      </c>
      <c r="F44" s="160">
        <f>VLOOKUP(B44,[4]Report!$C$4:$K$1455,9,0)</f>
        <v>388190.2</v>
      </c>
      <c r="G44" s="160">
        <f>VLOOKUP(B44,[5]Report!$C$4:$K$1497,9,0)</f>
        <v>329848</v>
      </c>
      <c r="H44" s="160">
        <f>VLOOKUP(B44,[6]Report!$C$4:$K$1519,9,0)</f>
        <v>350151.2</v>
      </c>
      <c r="I44" s="160">
        <f>VLOOKUP(B44,[7]Report!$C$4:$K$1553,9,0)</f>
        <v>350151.2</v>
      </c>
      <c r="J44" s="160">
        <f>VLOOKUP(B44,[8]Report!$C$4:$K$1586,9,0)</f>
        <v>360354.2</v>
      </c>
      <c r="K44" s="160">
        <f>VLOOKUP(B44,'[1]BS Dec 24'!$C$4:$I$1422,7,0)</f>
        <v>245981.2</v>
      </c>
      <c r="L44" s="160">
        <f>VLOOKUP(B44,'[10]TB Jan 25'!$C$732:$I$1396,7,0)</f>
        <v>293587.20000000001</v>
      </c>
    </row>
    <row r="45" spans="2:12" x14ac:dyDescent="0.3">
      <c r="B45" s="158" t="s">
        <v>353</v>
      </c>
      <c r="C45" s="160">
        <v>0.66</v>
      </c>
      <c r="D45" s="160">
        <f>VLOOKUP(B45,[2]Report!$C$4:$J$1360,8,0)</f>
        <v>0.66</v>
      </c>
      <c r="E45" s="160">
        <f>VLOOKUP(B45,[3]Report!$C$4:$K$1395,9,0)</f>
        <v>0.66</v>
      </c>
      <c r="F45" s="160">
        <f>VLOOKUP(B45,[4]Report!$C$4:$K$1455,9,0)</f>
        <v>0</v>
      </c>
      <c r="G45" s="160">
        <f>VLOOKUP(B45,[5]Report!$C$4:$K$1497,9,0)</f>
        <v>0</v>
      </c>
      <c r="H45" s="160">
        <f>VLOOKUP(B45,[6]Report!$C$4:$K$1519,9,0)</f>
        <v>0</v>
      </c>
      <c r="I45" s="160">
        <f>VLOOKUP(B45,[7]Report!$C$4:$K$1553,9,0)</f>
        <v>0</v>
      </c>
      <c r="J45" s="160">
        <f>VLOOKUP(B45,[8]Report!$C$4:$K$1586,9,0)</f>
        <v>0</v>
      </c>
      <c r="K45" s="160"/>
      <c r="L45" s="160"/>
    </row>
    <row r="46" spans="2:12" x14ac:dyDescent="0.3">
      <c r="B46" s="158" t="s">
        <v>354</v>
      </c>
      <c r="C46" s="160"/>
      <c r="D46" s="160"/>
      <c r="E46" s="160"/>
      <c r="F46" s="160"/>
      <c r="G46" s="160">
        <f>VLOOKUP(B46,[5]Report!$C$4:$K$1497,9,0)</f>
        <v>-15000</v>
      </c>
      <c r="H46" s="160">
        <f>VLOOKUP(B46,[6]Report!$C$4:$K$1519,9,0)</f>
        <v>-15000</v>
      </c>
      <c r="I46" s="160">
        <f>VLOOKUP(B46,[7]Report!$C$4:$K$1553,9,0)</f>
        <v>-15000</v>
      </c>
      <c r="J46" s="160">
        <f>VLOOKUP(B46,[8]Report!$C$4:$K$1586,9,0)</f>
        <v>-15000</v>
      </c>
      <c r="K46" s="160">
        <f>-VLOOKUP(B46,'[1]BS Dec 24'!$C$4:$H$1422,6,0)</f>
        <v>-15000</v>
      </c>
      <c r="L46" s="160">
        <f>-VLOOKUP(B46,'[10]TB Jan 25'!$C$732:$I$1396,6,0)</f>
        <v>-15000</v>
      </c>
    </row>
    <row r="47" spans="2:12" x14ac:dyDescent="0.3">
      <c r="B47" s="158" t="s">
        <v>355</v>
      </c>
      <c r="C47" s="160">
        <v>53932</v>
      </c>
      <c r="D47" s="160">
        <f>VLOOKUP(B47,[2]Report!$C$4:$J$1360,8,0)</f>
        <v>53932</v>
      </c>
      <c r="E47" s="160">
        <f>VLOOKUP(B47,[3]Report!$C$4:$K$1395,9,0)</f>
        <v>53932</v>
      </c>
      <c r="F47" s="160">
        <f>VLOOKUP(B47,[4]Report!$C$4:$K$1455,9,0)</f>
        <v>53932</v>
      </c>
      <c r="G47" s="160">
        <f>VLOOKUP(B47,[5]Report!$C$4:$K$1497,9,0)</f>
        <v>53932</v>
      </c>
      <c r="H47" s="160">
        <f>VLOOKUP(B47,[6]Report!$C$4:$K$1519,9,0)</f>
        <v>53932</v>
      </c>
      <c r="I47" s="160">
        <f>VLOOKUP(B47,[7]Report!$C$4:$K$1553,9,0)</f>
        <v>53932</v>
      </c>
      <c r="J47" s="160">
        <f>VLOOKUP(B47,[8]Report!$C$4:$K$1586,9,0)</f>
        <v>53932</v>
      </c>
      <c r="K47" s="160">
        <f>VLOOKUP(B47,'[1]BS Dec 24'!$C$4:$I$1422,7,0)</f>
        <v>33960</v>
      </c>
      <c r="L47" s="160">
        <f>VLOOKUP(B47,'[10]TB Jan 25'!$C$732:$I$1396,7,0)</f>
        <v>33960</v>
      </c>
    </row>
    <row r="48" spans="2:12" x14ac:dyDescent="0.3">
      <c r="B48" s="158" t="s">
        <v>356</v>
      </c>
      <c r="C48" s="160">
        <v>25262</v>
      </c>
      <c r="D48" s="160">
        <f>VLOOKUP(B48,[2]Report!$C$4:$J$1360,8,0)</f>
        <v>25262</v>
      </c>
      <c r="E48" s="160">
        <f>VLOOKUP(B48,[3]Report!$C$4:$K$1395,9,0)</f>
        <v>25262</v>
      </c>
      <c r="F48" s="160">
        <f>VLOOKUP(B48,[4]Report!$C$4:$K$1455,9,0)</f>
        <v>25262</v>
      </c>
      <c r="G48" s="160">
        <f>VLOOKUP(B48,[5]Report!$C$4:$K$1497,9,0)</f>
        <v>25262</v>
      </c>
      <c r="H48" s="160">
        <f>VLOOKUP(B48,[6]Report!$C$4:$K$1519,9,0)</f>
        <v>25262</v>
      </c>
      <c r="I48" s="160">
        <f>VLOOKUP(B48,[7]Report!$C$4:$K$1553,9,0)</f>
        <v>25262</v>
      </c>
      <c r="J48" s="160">
        <f>VLOOKUP(B48,[8]Report!$C$4:$K$1586,9,0)</f>
        <v>25262</v>
      </c>
      <c r="K48" s="160">
        <f>-VLOOKUP(B48,'[1]BS Dec 24'!$C$4:$H$1422,6,0)</f>
        <v>0</v>
      </c>
      <c r="L48" s="160"/>
    </row>
    <row r="49" spans="2:12" x14ac:dyDescent="0.3">
      <c r="B49" s="158" t="s">
        <v>357</v>
      </c>
      <c r="C49" s="160">
        <v>0.5</v>
      </c>
      <c r="D49" s="160">
        <f>VLOOKUP(B49,[2]Report!$C$4:$J$1360,8,0)</f>
        <v>0.5</v>
      </c>
      <c r="E49" s="160">
        <f>VLOOKUP(B49,[3]Report!$C$4:$K$1395,9,0)</f>
        <v>0.5</v>
      </c>
      <c r="F49" s="160">
        <f>VLOOKUP(B49,[4]Report!$C$4:$K$1455,9,0)</f>
        <v>0</v>
      </c>
      <c r="G49" s="160">
        <f>VLOOKUP(B49,[5]Report!$C$4:$K$1497,9,0)</f>
        <v>0</v>
      </c>
      <c r="H49" s="160">
        <f>VLOOKUP(B49,[6]Report!$C$4:$K$1519,9,0)</f>
        <v>0</v>
      </c>
      <c r="I49" s="160">
        <f>VLOOKUP(B49,[7]Report!$C$4:$K$1553,9,0)</f>
        <v>0</v>
      </c>
      <c r="J49" s="160">
        <f>VLOOKUP(B49,[8]Report!$C$4:$K$1586,9,0)</f>
        <v>0</v>
      </c>
      <c r="K49" s="160"/>
      <c r="L49" s="160"/>
    </row>
    <row r="50" spans="2:12" x14ac:dyDescent="0.3">
      <c r="B50" s="158" t="s">
        <v>358</v>
      </c>
      <c r="C50" s="160">
        <v>28922</v>
      </c>
      <c r="D50" s="160">
        <f>VLOOKUP(B50,[2]Report!$C$4:$J$1360,8,0)</f>
        <v>28922</v>
      </c>
      <c r="E50" s="160">
        <f>VLOOKUP(B50,[3]Report!$C$4:$K$1395,9,0)</f>
        <v>28922</v>
      </c>
      <c r="F50" s="160">
        <f>VLOOKUP(B50,[4]Report!$C$4:$K$1455,9,0)</f>
        <v>28922</v>
      </c>
      <c r="G50" s="160">
        <f>VLOOKUP(B50,[5]Report!$C$4:$K$1497,9,0)</f>
        <v>30432.400000000001</v>
      </c>
      <c r="H50" s="160">
        <f>VLOOKUP(B50,[6]Report!$C$4:$K$1519,9,0)</f>
        <v>30432.400000000001</v>
      </c>
      <c r="I50" s="160">
        <f>VLOOKUP(B50,[7]Report!$C$4:$K$1553,9,0)</f>
        <v>23895.4</v>
      </c>
      <c r="J50" s="160">
        <f>VLOOKUP(B50,[8]Report!$C$4:$K$1586,9,0)</f>
        <v>23895.4</v>
      </c>
      <c r="K50" s="160">
        <f>-VLOOKUP(B50,'[1]BS Dec 24'!$C$4:$H$1422,6,0)</f>
        <v>0</v>
      </c>
      <c r="L50" s="160"/>
    </row>
    <row r="51" spans="2:12" x14ac:dyDescent="0.3">
      <c r="B51" s="158" t="s">
        <v>359</v>
      </c>
      <c r="C51" s="160">
        <v>15018</v>
      </c>
      <c r="D51" s="160">
        <f>VLOOKUP(B51,[2]Report!$C$4:$J$1360,8,0)</f>
        <v>323</v>
      </c>
      <c r="E51" s="160">
        <f>VLOOKUP(B51,[3]Report!$C$4:$K$1395,9,0)</f>
        <v>-24677</v>
      </c>
      <c r="F51" s="160">
        <f>VLOOKUP(B51,[4]Report!$C$4:$K$1455,9,0)</f>
        <v>8440</v>
      </c>
      <c r="G51" s="160">
        <f>VLOOKUP(B51,[5]Report!$C$4:$K$1497,9,0)</f>
        <v>0</v>
      </c>
      <c r="H51" s="160">
        <f>VLOOKUP(B51,[6]Report!$C$4:$K$1519,9,0)</f>
        <v>0</v>
      </c>
      <c r="I51" s="160">
        <f>VLOOKUP(B51,[7]Report!$C$4:$K$1553,9,0)</f>
        <v>0</v>
      </c>
      <c r="J51" s="160">
        <f>VLOOKUP(B51,[8]Report!$C$4:$K$1586,9,0)</f>
        <v>0</v>
      </c>
      <c r="K51" s="160">
        <f>-VLOOKUP(B51,'[1]BS Dec 24'!$C$4:$H$1422,6,0)</f>
        <v>-50000</v>
      </c>
      <c r="L51" s="160">
        <f>VLOOKUP(B51,'[10]TB Jan 25'!$C$732:$I$1396,7,0)</f>
        <v>43872</v>
      </c>
    </row>
    <row r="52" spans="2:12" x14ac:dyDescent="0.3">
      <c r="B52" s="158" t="s">
        <v>360</v>
      </c>
      <c r="C52" s="160">
        <v>0.25</v>
      </c>
      <c r="D52" s="160">
        <f>VLOOKUP(B52,[2]Report!$C$4:$J$1360,8,0)</f>
        <v>0.25</v>
      </c>
      <c r="E52" s="160">
        <f>VLOOKUP(B52,[3]Report!$C$4:$K$1395,9,0)</f>
        <v>0</v>
      </c>
      <c r="F52" s="160">
        <f>VLOOKUP(B52,[4]Report!$C$4:$K$1455,9,0)</f>
        <v>0</v>
      </c>
      <c r="G52" s="160">
        <f>VLOOKUP(B52,[5]Report!$C$4:$K$1497,9,0)</f>
        <v>0</v>
      </c>
      <c r="H52" s="160">
        <f>VLOOKUP(B52,[6]Report!$C$4:$K$1519,9,0)</f>
        <v>0</v>
      </c>
      <c r="I52" s="160">
        <f>VLOOKUP(B52,[7]Report!$C$4:$K$1553,9,0)</f>
        <v>0</v>
      </c>
      <c r="J52" s="160">
        <f>VLOOKUP(B52,[8]Report!$C$4:$K$1586,9,0)</f>
        <v>0</v>
      </c>
      <c r="K52" s="160"/>
      <c r="L52" s="160"/>
    </row>
    <row r="53" spans="2:12" x14ac:dyDescent="0.3">
      <c r="B53" s="158" t="s">
        <v>361</v>
      </c>
      <c r="C53" s="160">
        <v>4464</v>
      </c>
      <c r="D53" s="160">
        <f>VLOOKUP(B53,[2]Report!$C$4:$J$1360,8,0)</f>
        <v>4464</v>
      </c>
      <c r="E53" s="160">
        <f>VLOOKUP(B53,[3]Report!$C$4:$K$1395,9,0)</f>
        <v>4464</v>
      </c>
      <c r="F53" s="160">
        <f>VLOOKUP(B53,[4]Report!$C$4:$K$1455,9,0)</f>
        <v>4464</v>
      </c>
      <c r="G53" s="160">
        <f>VLOOKUP(B53,[5]Report!$C$4:$K$1497,9,0)</f>
        <v>4464</v>
      </c>
      <c r="H53" s="160">
        <f>VLOOKUP(B53,[6]Report!$C$4:$K$1519,9,0)</f>
        <v>4464</v>
      </c>
      <c r="I53" s="160">
        <f>VLOOKUP(B53,[7]Report!$C$4:$K$1553,9,0)</f>
        <v>4464</v>
      </c>
      <c r="J53" s="160">
        <f>VLOOKUP(B53,[8]Report!$C$4:$K$1586,9,0)</f>
        <v>58486.18</v>
      </c>
      <c r="K53" s="160">
        <f>VLOOKUP(B53,'[1]BS Dec 24'!$C$4:$I$1422,7,0)</f>
        <v>48341.9</v>
      </c>
      <c r="L53" s="160">
        <f>VLOOKUP(B53,'[10]TB Jan 25'!$C$732:$I$1396,7,0)</f>
        <v>43878</v>
      </c>
    </row>
    <row r="54" spans="2:12" x14ac:dyDescent="0.3">
      <c r="B54" s="158" t="s">
        <v>362</v>
      </c>
      <c r="C54" s="160">
        <v>45379</v>
      </c>
      <c r="D54" s="160">
        <f>VLOOKUP(B54,[2]Report!$C$4:$J$1360,8,0)</f>
        <v>45379</v>
      </c>
      <c r="E54" s="160">
        <f>VLOOKUP(B54,[3]Report!$C$4:$K$1395,9,0)</f>
        <v>45379</v>
      </c>
      <c r="F54" s="160">
        <f>VLOOKUP(B54,[4]Report!$C$4:$K$1455,9,0)</f>
        <v>45379</v>
      </c>
      <c r="G54" s="160">
        <f>VLOOKUP(B54,[5]Report!$C$4:$K$1497,9,0)</f>
        <v>0</v>
      </c>
      <c r="H54" s="160">
        <f>VLOOKUP(B54,[6]Report!$C$4:$K$1519,9,0)</f>
        <v>0</v>
      </c>
      <c r="I54" s="160">
        <f>VLOOKUP(B54,[7]Report!$C$4:$K$1553,9,0)</f>
        <v>0</v>
      </c>
      <c r="J54" s="160">
        <f>VLOOKUP(B54,[8]Report!$C$4:$K$1586,9,0)</f>
        <v>0</v>
      </c>
      <c r="K54" s="160"/>
      <c r="L54" s="160"/>
    </row>
    <row r="55" spans="2:12" x14ac:dyDescent="0.3">
      <c r="B55" s="158" t="s">
        <v>363</v>
      </c>
      <c r="C55" s="160">
        <v>55300</v>
      </c>
      <c r="D55" s="160">
        <f>VLOOKUP(B55,[2]Report!$C$4:$J$1360,8,0)</f>
        <v>55300</v>
      </c>
      <c r="E55" s="160">
        <f>VLOOKUP(B55,[3]Report!$C$4:$K$1395,9,0)</f>
        <v>0</v>
      </c>
      <c r="F55" s="160">
        <f>VLOOKUP(B55,[4]Report!$C$4:$K$1455,9,0)</f>
        <v>0</v>
      </c>
      <c r="G55" s="160">
        <f>VLOOKUP(B55,[5]Report!$C$4:$K$1497,9,0)</f>
        <v>0</v>
      </c>
      <c r="H55" s="160">
        <f>VLOOKUP(B55,[6]Report!$C$4:$K$1519,9,0)</f>
        <v>0</v>
      </c>
      <c r="I55" s="160">
        <f>VLOOKUP(B55,[7]Report!$C$4:$K$1553,9,0)</f>
        <v>0</v>
      </c>
      <c r="J55" s="160">
        <f>VLOOKUP(B55,[8]Report!$C$4:$K$1586,9,0)</f>
        <v>0</v>
      </c>
      <c r="K55" s="160"/>
      <c r="L55" s="160"/>
    </row>
    <row r="56" spans="2:12" x14ac:dyDescent="0.3">
      <c r="B56" s="158" t="s">
        <v>364</v>
      </c>
      <c r="C56" s="160"/>
      <c r="D56" s="160"/>
      <c r="E56" s="160"/>
      <c r="F56" s="160"/>
      <c r="G56" s="160"/>
      <c r="H56" s="160"/>
      <c r="I56" s="160">
        <f>VLOOKUP(B56,[7]Report!$C$4:$K$1553,9,0)</f>
        <v>-11.8</v>
      </c>
      <c r="J56" s="160">
        <f>VLOOKUP(B56,[8]Report!$C$4:$K$1586,9,0)</f>
        <v>-11.8</v>
      </c>
      <c r="K56" s="160">
        <f>-VLOOKUP(B56,'[1]BS Dec 24'!$C$4:$H$1422,6,0)</f>
        <v>0</v>
      </c>
      <c r="L56" s="160"/>
    </row>
    <row r="57" spans="2:12" x14ac:dyDescent="0.3">
      <c r="B57" s="158" t="s">
        <v>365</v>
      </c>
      <c r="C57" s="160">
        <v>11626</v>
      </c>
      <c r="D57" s="160">
        <f>VLOOKUP(B57,[2]Report!$C$4:$J$1360,8,0)</f>
        <v>11626</v>
      </c>
      <c r="E57" s="160">
        <f>VLOOKUP(B57,[3]Report!$C$4:$K$1395,9,0)</f>
        <v>11626</v>
      </c>
      <c r="F57" s="160">
        <f>VLOOKUP(B57,[4]Report!$C$4:$K$1455,9,0)</f>
        <v>11626</v>
      </c>
      <c r="G57" s="160">
        <f>VLOOKUP(B57,[5]Report!$C$4:$K$1497,9,0)</f>
        <v>11626</v>
      </c>
      <c r="H57" s="160">
        <f>VLOOKUP(B57,[6]Report!$C$4:$K$1519,9,0)</f>
        <v>11626</v>
      </c>
      <c r="I57" s="160">
        <f>VLOOKUP(B57,[7]Report!$C$4:$K$1553,9,0)</f>
        <v>11626</v>
      </c>
      <c r="J57" s="160">
        <f>VLOOKUP(B57,[8]Report!$C$4:$K$1586,9,0)</f>
        <v>11626</v>
      </c>
      <c r="K57" s="160">
        <f>VLOOKUP(B57,'[1]BS Dec 24'!$C$4:$I$1422,7,0)</f>
        <v>11626</v>
      </c>
      <c r="L57" s="160">
        <f>VLOOKUP(B57,'[10]TB Jan 25'!$C$732:$I$1396,7,0)</f>
        <v>11626</v>
      </c>
    </row>
    <row r="58" spans="2:12" x14ac:dyDescent="0.3">
      <c r="B58" s="158" t="s">
        <v>366</v>
      </c>
      <c r="C58" s="160"/>
      <c r="D58" s="160">
        <f>VLOOKUP(B58,[2]Report!$C$4:$J$1360,8,0)</f>
        <v>-10000</v>
      </c>
      <c r="E58" s="160">
        <f>VLOOKUP(B58,[3]Report!$C$4:$K$1395,9,0)</f>
        <v>0</v>
      </c>
      <c r="F58" s="160">
        <f>VLOOKUP(B58,[4]Report!$C$4:$K$1455,9,0)</f>
        <v>0</v>
      </c>
      <c r="G58" s="160">
        <f>VLOOKUP(B58,[5]Report!$C$4:$K$1497,9,0)</f>
        <v>0</v>
      </c>
      <c r="H58" s="160">
        <f>VLOOKUP(B58,[6]Report!$C$4:$K$1519,9,0)</f>
        <v>0</v>
      </c>
      <c r="I58" s="160">
        <f>VLOOKUP(B58,[7]Report!$C$4:$K$1553,9,0)</f>
        <v>0</v>
      </c>
      <c r="J58" s="160">
        <f>VLOOKUP(B58,[8]Report!$C$4:$K$1586,9,0)</f>
        <v>0</v>
      </c>
      <c r="K58" s="160">
        <f>VLOOKUP(B58,'[1]BS Dec 24'!$C$4:$I$1422,7,0)</f>
        <v>26275</v>
      </c>
      <c r="L58" s="160">
        <f>VLOOKUP(B58,'[10]TB Jan 25'!$C$732:$I$1396,7,0)</f>
        <v>26275</v>
      </c>
    </row>
    <row r="59" spans="2:12" x14ac:dyDescent="0.3">
      <c r="B59" s="158" t="s">
        <v>367</v>
      </c>
      <c r="C59" s="160">
        <v>-50068</v>
      </c>
      <c r="D59" s="160">
        <f>VLOOKUP(B59,[2]Report!$C$4:$J$1360,8,0)</f>
        <v>-53893</v>
      </c>
      <c r="E59" s="160">
        <f>VLOOKUP(B59,[3]Report!$C$4:$K$1395,9,0)</f>
        <v>-88893</v>
      </c>
      <c r="F59" s="160">
        <f>VLOOKUP(B59,[4]Report!$C$4:$K$1455,9,0)</f>
        <v>-88893</v>
      </c>
      <c r="G59" s="160">
        <f>VLOOKUP(B59,[5]Report!$C$4:$K$1497,9,0)</f>
        <v>-42333</v>
      </c>
      <c r="H59" s="160">
        <f>VLOOKUP(B59,[6]Report!$C$4:$K$1519,9,0)</f>
        <v>-42333</v>
      </c>
      <c r="I59" s="160">
        <f>VLOOKUP(B59,[7]Report!$C$4:$K$1553,9,0)</f>
        <v>-42333</v>
      </c>
      <c r="J59" s="160">
        <f>VLOOKUP(B59,[8]Report!$C$4:$K$1586,9,0)</f>
        <v>-42333</v>
      </c>
      <c r="K59" s="160">
        <f>-VLOOKUP(B59,'[1]BS Dec 24'!$C$4:$H$1422,6,0)</f>
        <v>-42333</v>
      </c>
      <c r="L59" s="160">
        <f>-VLOOKUP(B59,'[10]TB Jan 25'!$C$732:$I$1396,6,0)</f>
        <v>0</v>
      </c>
    </row>
    <row r="60" spans="2:12" x14ac:dyDescent="0.3">
      <c r="B60" s="158" t="s">
        <v>368</v>
      </c>
      <c r="C60" s="160">
        <v>-25000</v>
      </c>
      <c r="D60" s="160">
        <f>VLOOKUP(B60,[2]Report!$C$4:$J$1360,8,0)</f>
        <v>53854</v>
      </c>
      <c r="E60" s="160">
        <f>VLOOKUP(B60,[3]Report!$C$4:$K$1395,9,0)</f>
        <v>23854</v>
      </c>
      <c r="F60" s="160">
        <f>VLOOKUP(B60,[4]Report!$C$4:$K$1455,9,0)</f>
        <v>23854</v>
      </c>
      <c r="G60" s="160">
        <f>VLOOKUP(B60,[5]Report!$C$4:$K$1497,9,0)</f>
        <v>0</v>
      </c>
      <c r="H60" s="160">
        <f>VLOOKUP(B60,[6]Report!$C$4:$K$1519,9,0)</f>
        <v>0</v>
      </c>
      <c r="I60" s="160">
        <f>VLOOKUP(B60,[7]Report!$C$4:$K$1553,9,0)</f>
        <v>0</v>
      </c>
      <c r="J60" s="160">
        <f>VLOOKUP(B60,[8]Report!$C$4:$K$1586,9,0)</f>
        <v>0</v>
      </c>
      <c r="K60" s="160"/>
      <c r="L60" s="160"/>
    </row>
    <row r="61" spans="2:12" x14ac:dyDescent="0.3">
      <c r="B61" s="158" t="s">
        <v>369</v>
      </c>
      <c r="C61" s="160"/>
      <c r="D61" s="160"/>
      <c r="E61" s="160"/>
      <c r="F61" s="160">
        <f>VLOOKUP(B61,[4]Report!$C$4:$K$1455,9,0)</f>
        <v>9097</v>
      </c>
      <c r="G61" s="160">
        <f>VLOOKUP(B61,[5]Report!$C$4:$K$1497,9,0)</f>
        <v>9097</v>
      </c>
      <c r="H61" s="160">
        <f>VLOOKUP(B61,[6]Report!$C$4:$K$1519,9,0)</f>
        <v>0</v>
      </c>
      <c r="I61" s="160">
        <f>VLOOKUP(B61,[7]Report!$C$4:$K$1553,9,0)</f>
        <v>0</v>
      </c>
      <c r="J61" s="160">
        <f>VLOOKUP(B61,[8]Report!$C$4:$K$1586,9,0)</f>
        <v>0</v>
      </c>
      <c r="K61" s="160"/>
      <c r="L61" s="160"/>
    </row>
    <row r="62" spans="2:12" x14ac:dyDescent="0.3">
      <c r="B62" s="158" t="s">
        <v>370</v>
      </c>
      <c r="C62" s="160">
        <v>3540</v>
      </c>
      <c r="D62" s="160">
        <f>VLOOKUP(B62,[2]Report!$C$4:$J$1360,8,0)</f>
        <v>3540</v>
      </c>
      <c r="E62" s="160">
        <f>VLOOKUP(B62,[3]Report!$C$4:$K$1395,9,0)</f>
        <v>3540</v>
      </c>
      <c r="F62" s="160">
        <f>VLOOKUP(B62,[4]Report!$C$4:$K$1455,9,0)</f>
        <v>3540</v>
      </c>
      <c r="G62" s="160">
        <f>VLOOKUP(B62,[5]Report!$C$4:$K$1497,9,0)</f>
        <v>3540</v>
      </c>
      <c r="H62" s="160">
        <f>VLOOKUP(B62,[6]Report!$C$4:$K$1519,9,0)</f>
        <v>3540</v>
      </c>
      <c r="I62" s="160">
        <f>VLOOKUP(B62,[7]Report!$C$4:$K$1553,9,0)</f>
        <v>3540</v>
      </c>
      <c r="J62" s="160">
        <f>VLOOKUP(B62,[8]Report!$C$4:$K$1586,9,0)</f>
        <v>3540</v>
      </c>
      <c r="K62" s="160">
        <f>VLOOKUP(B62,'[1]BS Dec 24'!$C$4:$I$1422,7,0)</f>
        <v>3540</v>
      </c>
      <c r="L62" s="160">
        <f>VLOOKUP(B62,'[10]TB Jan 25'!$C$732:$I$1396,7,0)</f>
        <v>3540</v>
      </c>
    </row>
    <row r="63" spans="2:12" x14ac:dyDescent="0.3">
      <c r="B63" s="158" t="s">
        <v>371</v>
      </c>
      <c r="C63" s="160">
        <v>1344622.99</v>
      </c>
      <c r="D63" s="160">
        <f>VLOOKUP(B63,[2]Report!$C$4:$J$1360,8,0)</f>
        <v>1253111.54</v>
      </c>
      <c r="E63" s="160">
        <f>VLOOKUP(B63,[3]Report!$C$4:$K$1395,9,0)</f>
        <v>759421.7</v>
      </c>
      <c r="F63" s="160">
        <f>VLOOKUP(B63,[4]Report!$C$4:$K$1455,9,0)</f>
        <v>857798.7</v>
      </c>
      <c r="G63" s="160">
        <f>VLOOKUP(B63,[5]Report!$C$4:$K$1497,9,0)</f>
        <v>1312092.7</v>
      </c>
      <c r="H63" s="160">
        <f>VLOOKUP(B63,[6]Report!$C$4:$K$1519,9,0)</f>
        <v>1233781.1599999999</v>
      </c>
      <c r="I63" s="160">
        <f>VLOOKUP(B63,[7]Report!$C$4:$K$1553,9,0)</f>
        <v>1200385.1599999999</v>
      </c>
      <c r="J63" s="160">
        <f>VLOOKUP(B63,[8]Report!$C$4:$K$1586,9,0)</f>
        <v>1211129.1599999999</v>
      </c>
      <c r="K63" s="160">
        <f>VLOOKUP(B63,'[1]BS Dec 24'!$C$4:$I$1422,7,0)</f>
        <v>719386.57</v>
      </c>
      <c r="L63" s="160">
        <f>VLOOKUP(B63,'[10]TB Jan 25'!$C$732:$I$1396,7,0)</f>
        <v>765532.57</v>
      </c>
    </row>
    <row r="64" spans="2:12" x14ac:dyDescent="0.3">
      <c r="B64" s="158" t="s">
        <v>372</v>
      </c>
      <c r="C64" s="160"/>
      <c r="D64" s="160"/>
      <c r="E64" s="160"/>
      <c r="F64" s="160"/>
      <c r="G64" s="160"/>
      <c r="H64" s="160"/>
      <c r="I64" s="160">
        <f>VLOOKUP(B64,[7]Report!$C$4:$K$1553,9,0)</f>
        <v>125144</v>
      </c>
      <c r="J64" s="160">
        <f>VLOOKUP(B64,[8]Report!$C$4:$K$1586,9,0)</f>
        <v>154308</v>
      </c>
      <c r="K64" s="160">
        <f>VLOOKUP(B64,'[1]BS Dec 24'!$C$4:$I$1422,7,0)</f>
        <v>118965</v>
      </c>
      <c r="L64" s="160">
        <f>-VLOOKUP(B64,'[10]TB Jan 25'!$C$732:$I$1396,6,0)</f>
        <v>0</v>
      </c>
    </row>
    <row r="65" spans="2:12" x14ac:dyDescent="0.3">
      <c r="B65" s="158" t="s">
        <v>373</v>
      </c>
      <c r="C65" s="160">
        <v>0</v>
      </c>
      <c r="D65" s="160">
        <f>VLOOKUP(B65,[2]Report!$C$4:$J$1360,8,0)</f>
        <v>0</v>
      </c>
      <c r="E65" s="160">
        <f>VLOOKUP(B65,[3]Report!$C$4:$K$1395,9,0)</f>
        <v>0</v>
      </c>
      <c r="F65" s="160">
        <f>VLOOKUP(B65,[4]Report!$C$4:$K$1455,9,0)</f>
        <v>0</v>
      </c>
      <c r="G65" s="160">
        <f>VLOOKUP(B65,[5]Report!$C$4:$K$1497,9,0)</f>
        <v>0</v>
      </c>
      <c r="H65" s="160">
        <f>VLOOKUP(B65,[6]Report!$C$4:$K$1519,9,0)</f>
        <v>0</v>
      </c>
      <c r="I65" s="160">
        <f>VLOOKUP(B65,[7]Report!$C$4:$K$1553,9,0)</f>
        <v>0</v>
      </c>
      <c r="J65" s="160">
        <f>VLOOKUP(B65,[8]Report!$C$4:$K$1586,9,0)</f>
        <v>0</v>
      </c>
      <c r="K65" s="160"/>
      <c r="L65" s="160"/>
    </row>
    <row r="66" spans="2:12" x14ac:dyDescent="0.3">
      <c r="B66" s="158" t="s">
        <v>374</v>
      </c>
      <c r="C66" s="160">
        <v>0.86</v>
      </c>
      <c r="D66" s="160">
        <f>VLOOKUP(B66,[2]Report!$C$4:$J$1360,8,0)</f>
        <v>0.86</v>
      </c>
      <c r="E66" s="160">
        <f>VLOOKUP(B66,[3]Report!$C$4:$K$1395,9,0)</f>
        <v>0</v>
      </c>
      <c r="F66" s="160">
        <f>VLOOKUP(B66,[4]Report!$C$4:$K$1455,9,0)</f>
        <v>0</v>
      </c>
      <c r="G66" s="160">
        <f>VLOOKUP(B66,[5]Report!$C$4:$K$1497,9,0)</f>
        <v>0</v>
      </c>
      <c r="H66" s="160">
        <f>VLOOKUP(B66,[6]Report!$C$4:$K$1519,9,0)</f>
        <v>0</v>
      </c>
      <c r="I66" s="160">
        <f>VLOOKUP(B66,[7]Report!$C$4:$K$1553,9,0)</f>
        <v>0</v>
      </c>
      <c r="J66" s="160">
        <f>VLOOKUP(B66,[8]Report!$C$4:$K$1586,9,0)</f>
        <v>0</v>
      </c>
      <c r="K66" s="160">
        <f>VLOOKUP(B66,'[1]BS Dec 24'!$C$4:$I$1422,7,0)</f>
        <v>24940</v>
      </c>
      <c r="L66" s="160">
        <f>VLOOKUP(B66,'[10]TB Jan 25'!$C$732:$I$1396,7,0)</f>
        <v>99910</v>
      </c>
    </row>
    <row r="67" spans="2:12" x14ac:dyDescent="0.3">
      <c r="B67" s="158" t="s">
        <v>375</v>
      </c>
      <c r="C67" s="160">
        <v>25954.18</v>
      </c>
      <c r="D67" s="160">
        <f>VLOOKUP(B67,[2]Report!$C$4:$J$1360,8,0)</f>
        <v>11827.06</v>
      </c>
      <c r="E67" s="160">
        <f>VLOOKUP(B67,[3]Report!$C$4:$K$1395,9,0)</f>
        <v>32034.46</v>
      </c>
      <c r="F67" s="160">
        <f>VLOOKUP(B67,[4]Report!$C$4:$K$1455,9,0)</f>
        <v>62304.34</v>
      </c>
      <c r="G67" s="160">
        <f>VLOOKUP(B67,[5]Report!$C$4:$K$1497,9,0)</f>
        <v>53365.42</v>
      </c>
      <c r="H67" s="160">
        <f>VLOOKUP(B67,[6]Report!$C$4:$K$1519,9,0)</f>
        <v>51109.65</v>
      </c>
      <c r="I67" s="160">
        <f>VLOOKUP(B67,[7]Report!$C$4:$K$1553,9,0)</f>
        <v>48411.03</v>
      </c>
      <c r="J67" s="160">
        <f>VLOOKUP(B67,[8]Report!$C$4:$K$1586,9,0)</f>
        <v>53290.42</v>
      </c>
      <c r="K67" s="160">
        <f>VLOOKUP(B67,'[1]BS Dec 24'!$C$4:$I$1422,7,0)</f>
        <v>32580.16</v>
      </c>
      <c r="L67" s="160">
        <f>VLOOKUP(B67,'[10]TB Jan 25'!$C$732:$I$1396,7,0)</f>
        <v>70956.070000000007</v>
      </c>
    </row>
    <row r="68" spans="2:12" x14ac:dyDescent="0.3">
      <c r="B68" s="158" t="s">
        <v>376</v>
      </c>
      <c r="C68" s="160">
        <v>-8613.68</v>
      </c>
      <c r="D68" s="160">
        <f>VLOOKUP(B68,[2]Report!$C$4:$J$1360,8,0)</f>
        <v>-8613.68</v>
      </c>
      <c r="E68" s="160">
        <f>VLOOKUP(B68,[3]Report!$C$4:$K$1395,9,0)</f>
        <v>-8613.68</v>
      </c>
      <c r="F68" s="160">
        <f>VLOOKUP(B68,[4]Report!$C$4:$K$1455,9,0)</f>
        <v>-8613.68</v>
      </c>
      <c r="G68" s="160">
        <f>VLOOKUP(B68,[5]Report!$C$4:$K$1497,9,0)</f>
        <v>-8613.68</v>
      </c>
      <c r="H68" s="160">
        <f>VLOOKUP(B68,[6]Report!$C$4:$K$1519,9,0)</f>
        <v>-8613.68</v>
      </c>
      <c r="I68" s="160">
        <f>VLOOKUP(B68,[7]Report!$C$4:$K$1553,9,0)</f>
        <v>-8613.68</v>
      </c>
      <c r="J68" s="160">
        <f>VLOOKUP(B68,[8]Report!$C$4:$K$1586,9,0)</f>
        <v>-8613.68</v>
      </c>
      <c r="K68" s="160">
        <f>-VLOOKUP(B68,'[1]BS Dec 24'!$C$4:$H$1422,6,0)</f>
        <v>-8613.68</v>
      </c>
      <c r="L68" s="160">
        <f>-VLOOKUP(B68,'[10]TB Jan 25'!$C$732:$I$1396,6,0)</f>
        <v>-8613.68</v>
      </c>
    </row>
    <row r="69" spans="2:12" x14ac:dyDescent="0.3">
      <c r="B69" s="158" t="s">
        <v>377</v>
      </c>
      <c r="C69" s="160">
        <v>-8516.76</v>
      </c>
      <c r="D69" s="160">
        <f>VLOOKUP(B69,[2]Report!$C$4:$J$1360,8,0)</f>
        <v>-8516.76</v>
      </c>
      <c r="E69" s="160">
        <f>VLOOKUP(B69,[3]Report!$C$4:$K$1395,9,0)</f>
        <v>-10008.76</v>
      </c>
      <c r="F69" s="160">
        <f>VLOOKUP(B69,[4]Report!$C$4:$K$1455,9,0)</f>
        <v>-10008.76</v>
      </c>
      <c r="G69" s="160">
        <f>VLOOKUP(B69,[5]Report!$C$4:$K$1497,9,0)</f>
        <v>-10008.76</v>
      </c>
      <c r="H69" s="160">
        <f>VLOOKUP(B69,[6]Report!$C$4:$K$1519,9,0)</f>
        <v>-10008.76</v>
      </c>
      <c r="I69" s="160">
        <f>VLOOKUP(B69,[7]Report!$C$4:$K$1553,9,0)</f>
        <v>-10008.76</v>
      </c>
      <c r="J69" s="160">
        <f>VLOOKUP(B69,[8]Report!$C$4:$K$1586,9,0)</f>
        <v>-10008.76</v>
      </c>
      <c r="K69" s="160">
        <f>-VLOOKUP(B69,'[1]BS Dec 24'!$C$4:$H$1422,6,0)</f>
        <v>-10008.76</v>
      </c>
      <c r="L69" s="160">
        <f>-VLOOKUP(B69,'[10]TB Jan 25'!$C$732:$I$1396,6,0)</f>
        <v>-10008.76</v>
      </c>
    </row>
    <row r="70" spans="2:12" x14ac:dyDescent="0.3">
      <c r="B70" s="158" t="s">
        <v>378</v>
      </c>
      <c r="C70" s="160">
        <v>32365.119999999999</v>
      </c>
      <c r="D70" s="160">
        <f>VLOOKUP(B70,[2]Report!$C$4:$J$1360,8,0)</f>
        <v>13652.58</v>
      </c>
      <c r="E70" s="160">
        <f>VLOOKUP(B70,[3]Report!$C$4:$K$1395,9,0)</f>
        <v>19338.759999999998</v>
      </c>
      <c r="F70" s="160">
        <f>VLOOKUP(B70,[4]Report!$C$4:$K$1455,9,0)</f>
        <v>28658.94</v>
      </c>
      <c r="G70" s="160">
        <f>VLOOKUP(B70,[5]Report!$C$4:$K$1497,9,0)</f>
        <v>33724.86</v>
      </c>
      <c r="H70" s="160">
        <f>VLOOKUP(B70,[6]Report!$C$4:$K$1519,9,0)</f>
        <v>42068.82</v>
      </c>
      <c r="I70" s="160">
        <f>VLOOKUP(B70,[7]Report!$C$4:$K$1553,9,0)</f>
        <v>44703.6</v>
      </c>
      <c r="J70" s="160">
        <f>VLOOKUP(B70,[8]Report!$C$4:$K$1586,9,0)</f>
        <v>37765.699999999997</v>
      </c>
      <c r="K70" s="160">
        <f>VLOOKUP(B70,'[1]BS Dec 24'!$C$4:$I$1422,7,0)</f>
        <v>14358.38</v>
      </c>
      <c r="L70" s="160">
        <f>VLOOKUP(B70,'[10]TB Jan 25'!$C$732:$I$1396,7,0)</f>
        <v>44758.82</v>
      </c>
    </row>
    <row r="71" spans="2:12" x14ac:dyDescent="0.3">
      <c r="B71" s="158" t="s">
        <v>379</v>
      </c>
      <c r="C71" s="160">
        <v>3741</v>
      </c>
      <c r="D71" s="160">
        <f>VLOOKUP(B71,[2]Report!$C$4:$J$1360,8,0)</f>
        <v>3741</v>
      </c>
      <c r="E71" s="160">
        <f>VLOOKUP(B71,[3]Report!$C$4:$K$1395,9,0)</f>
        <v>3741</v>
      </c>
      <c r="F71" s="160">
        <f>VLOOKUP(B71,[4]Report!$C$4:$K$1455,9,0)</f>
        <v>3741</v>
      </c>
      <c r="G71" s="160">
        <f>VLOOKUP(B71,[5]Report!$C$4:$K$1497,9,0)</f>
        <v>3741</v>
      </c>
      <c r="H71" s="160">
        <f>VLOOKUP(B71,[6]Report!$C$4:$K$1519,9,0)</f>
        <v>3741</v>
      </c>
      <c r="I71" s="160">
        <f>VLOOKUP(B71,[7]Report!$C$4:$K$1553,9,0)</f>
        <v>3741</v>
      </c>
      <c r="J71" s="160">
        <f>VLOOKUP(B71,[8]Report!$C$4:$K$1586,9,0)</f>
        <v>3741</v>
      </c>
      <c r="K71" s="160">
        <f>VLOOKUP(B71,'[1]BS Dec 24'!$C$4:$I$1422,7,0)</f>
        <v>3741</v>
      </c>
      <c r="L71" s="160">
        <f>VLOOKUP(B71,'[10]TB Jan 25'!$C$732:$I$1396,7,0)</f>
        <v>3741</v>
      </c>
    </row>
    <row r="72" spans="2:12" x14ac:dyDescent="0.3">
      <c r="B72" s="158" t="s">
        <v>380</v>
      </c>
      <c r="C72" s="160">
        <v>30393</v>
      </c>
      <c r="D72" s="160">
        <f>VLOOKUP(B72,[2]Report!$C$4:$J$1360,8,0)</f>
        <v>0</v>
      </c>
      <c r="E72" s="160">
        <f>VLOOKUP(B72,[3]Report!$C$4:$K$1395,9,0)</f>
        <v>0</v>
      </c>
      <c r="F72" s="160">
        <f>VLOOKUP(B72,[4]Report!$C$4:$K$1455,9,0)</f>
        <v>0</v>
      </c>
      <c r="G72" s="160">
        <f>VLOOKUP(B72,[5]Report!$C$4:$K$1497,9,0)</f>
        <v>0</v>
      </c>
      <c r="H72" s="160">
        <f>VLOOKUP(B72,[6]Report!$C$4:$K$1519,9,0)</f>
        <v>0</v>
      </c>
      <c r="I72" s="160">
        <f>VLOOKUP(B72,[7]Report!$C$4:$K$1553,9,0)</f>
        <v>0</v>
      </c>
      <c r="J72" s="160">
        <f>VLOOKUP(B72,[8]Report!$C$4:$K$1586,9,0)</f>
        <v>0</v>
      </c>
      <c r="K72" s="160"/>
      <c r="L72" s="160"/>
    </row>
    <row r="73" spans="2:12" x14ac:dyDescent="0.3">
      <c r="B73" s="158" t="s">
        <v>381</v>
      </c>
      <c r="C73" s="160"/>
      <c r="D73" s="160"/>
      <c r="E73" s="160"/>
      <c r="F73" s="160">
        <f>VLOOKUP(B73,[4]Report!$C$4:$K$1455,9,0)</f>
        <v>0</v>
      </c>
      <c r="G73" s="160">
        <f>VLOOKUP(B73,[5]Report!$C$4:$K$1497,9,0)</f>
        <v>0</v>
      </c>
      <c r="H73" s="160">
        <f>VLOOKUP(B73,[6]Report!$C$4:$K$1519,9,0)</f>
        <v>0</v>
      </c>
      <c r="I73" s="160">
        <f>VLOOKUP(B73,[7]Report!$C$4:$K$1553,9,0)</f>
        <v>0</v>
      </c>
      <c r="J73" s="160">
        <f>VLOOKUP(B73,[8]Report!$C$4:$K$1586,9,0)</f>
        <v>0</v>
      </c>
      <c r="K73" s="160"/>
      <c r="L73" s="160"/>
    </row>
    <row r="74" spans="2:12" x14ac:dyDescent="0.3">
      <c r="B74" s="158" t="s">
        <v>382</v>
      </c>
      <c r="C74" s="160">
        <v>-35514</v>
      </c>
      <c r="D74" s="160">
        <f>VLOOKUP(B74,[2]Report!$C$4:$J$1360,8,0)</f>
        <v>36464</v>
      </c>
      <c r="E74" s="160">
        <f>VLOOKUP(B74,[3]Report!$C$4:$K$1395,9,0)</f>
        <v>41807</v>
      </c>
      <c r="F74" s="160">
        <f>VLOOKUP(B74,[4]Report!$C$4:$K$1455,9,0)</f>
        <v>30860</v>
      </c>
      <c r="G74" s="160">
        <f>VLOOKUP(B74,[5]Report!$C$4:$K$1497,9,0)</f>
        <v>25450</v>
      </c>
      <c r="H74" s="160">
        <f>VLOOKUP(B74,[6]Report!$C$4:$K$1519,9,0)</f>
        <v>25099</v>
      </c>
      <c r="I74" s="160">
        <f>VLOOKUP(B74,[7]Report!$C$4:$K$1553,9,0)</f>
        <v>25099</v>
      </c>
      <c r="J74" s="160">
        <f>VLOOKUP(B74,[8]Report!$C$4:$K$1586,9,0)</f>
        <v>0</v>
      </c>
      <c r="K74" s="160">
        <f>VLOOKUP(B74,'[1]BS Dec 24'!$C$4:$I$1422,7,0)</f>
        <v>40799</v>
      </c>
      <c r="L74" s="160">
        <f>VLOOKUP(B74,'[10]TB Jan 25'!$C$732:$I$1396,7,0)</f>
        <v>37474</v>
      </c>
    </row>
    <row r="75" spans="2:12" x14ac:dyDescent="0.3">
      <c r="B75" s="158" t="s">
        <v>383</v>
      </c>
      <c r="C75" s="160"/>
      <c r="D75" s="160"/>
      <c r="E75" s="160"/>
      <c r="F75" s="160"/>
      <c r="G75" s="160"/>
      <c r="H75" s="160"/>
      <c r="I75" s="160">
        <f>VLOOKUP(B75,[7]Report!$C$4:$K$1553,9,0)</f>
        <v>196000</v>
      </c>
      <c r="J75" s="160">
        <f>VLOOKUP(B75,[8]Report!$C$4:$K$1586,9,0)</f>
        <v>196000</v>
      </c>
      <c r="K75" s="160">
        <f>VLOOKUP(B75,'[1]BS Dec 24'!$C$4:$I$1422,7,0)</f>
        <v>196000</v>
      </c>
      <c r="L75" s="160">
        <f>VLOOKUP(B75,'[10]TB Jan 25'!$C$732:$I$1396,7,0)</f>
        <v>196000</v>
      </c>
    </row>
    <row r="76" spans="2:12" x14ac:dyDescent="0.3">
      <c r="B76" s="158" t="s">
        <v>384</v>
      </c>
      <c r="C76" s="160"/>
      <c r="D76" s="160"/>
      <c r="E76" s="160"/>
      <c r="F76" s="160"/>
      <c r="G76" s="160">
        <f>VLOOKUP(B76,[5]Report!$C$4:$K$1497,9,0)</f>
        <v>37370</v>
      </c>
      <c r="H76" s="160">
        <f>VLOOKUP(B76,[6]Report!$C$4:$K$1519,9,0)</f>
        <v>72715</v>
      </c>
      <c r="I76" s="160">
        <f>VLOOKUP(B76,[7]Report!$C$4:$K$1553,9,0)</f>
        <v>85068</v>
      </c>
      <c r="J76" s="160">
        <f>VLOOKUP(B76,[8]Report!$C$4:$K$1586,9,0)</f>
        <v>76076</v>
      </c>
      <c r="K76" s="160">
        <f>VLOOKUP(B76,'[1]BS Dec 24'!$C$4:$I$1422,7,0)</f>
        <v>126468</v>
      </c>
      <c r="L76" s="160">
        <f>VLOOKUP(B76,'[10]TB Jan 25'!$C$732:$I$1396,7,0)</f>
        <v>194000</v>
      </c>
    </row>
    <row r="77" spans="2:12" x14ac:dyDescent="0.3">
      <c r="B77" s="158" t="s">
        <v>385</v>
      </c>
      <c r="C77" s="160">
        <v>0</v>
      </c>
      <c r="D77" s="160">
        <f>VLOOKUP(B77,[2]Report!$C$4:$J$1360,8,0)</f>
        <v>0</v>
      </c>
      <c r="E77" s="160">
        <f>VLOOKUP(B77,[3]Report!$C$4:$K$1395,9,0)</f>
        <v>0</v>
      </c>
      <c r="F77" s="160">
        <f>VLOOKUP(B77,[4]Report!$C$4:$K$1455,9,0)</f>
        <v>0</v>
      </c>
      <c r="G77" s="160">
        <f>VLOOKUP(B77,[5]Report!$C$4:$K$1497,9,0)</f>
        <v>0</v>
      </c>
      <c r="H77" s="160">
        <f>VLOOKUP(B77,[6]Report!$C$4:$K$1519,9,0)</f>
        <v>-3201</v>
      </c>
      <c r="I77" s="160">
        <f>VLOOKUP(B77,[7]Report!$C$4:$K$1553,9,0)</f>
        <v>-12269</v>
      </c>
      <c r="J77" s="160">
        <f>VLOOKUP(B77,[8]Report!$C$4:$K$1586,9,0)</f>
        <v>0</v>
      </c>
      <c r="K77" s="160">
        <f>-VLOOKUP(B77,'[1]BS Dec 24'!$C$4:$H$1422,6,0)</f>
        <v>0</v>
      </c>
      <c r="L77" s="160"/>
    </row>
    <row r="78" spans="2:12" x14ac:dyDescent="0.3">
      <c r="B78" s="158" t="s">
        <v>386</v>
      </c>
      <c r="C78" s="160">
        <v>0</v>
      </c>
      <c r="D78" s="160">
        <f>VLOOKUP(B78,[2]Report!$C$4:$J$1360,8,0)</f>
        <v>0</v>
      </c>
      <c r="E78" s="160">
        <f>VLOOKUP(B78,[3]Report!$C$4:$K$1395,9,0)</f>
        <v>0</v>
      </c>
      <c r="F78" s="160">
        <f>VLOOKUP(B78,[4]Report!$C$4:$K$1455,9,0)</f>
        <v>0</v>
      </c>
      <c r="G78" s="160">
        <f>VLOOKUP(B78,[5]Report!$C$4:$K$1497,9,0)</f>
        <v>0</v>
      </c>
      <c r="H78" s="160">
        <f>VLOOKUP(B78,[6]Report!$C$4:$K$1519,9,0)</f>
        <v>702468</v>
      </c>
      <c r="I78" s="160">
        <f>VLOOKUP(B78,[7]Report!$C$4:$K$1553,9,0)</f>
        <v>591468</v>
      </c>
      <c r="J78" s="160">
        <f>VLOOKUP(B78,[8]Report!$C$4:$K$1586,9,0)</f>
        <v>802578</v>
      </c>
      <c r="K78" s="160">
        <f>-VLOOKUP(B78,'[1]BS Dec 24'!$C$4:$H$1422,6,0)</f>
        <v>0</v>
      </c>
      <c r="L78" s="160">
        <f>-VLOOKUP(B78,'[10]TB Jan 25'!$C$732:$I$1396,6,0)</f>
        <v>0</v>
      </c>
    </row>
    <row r="79" spans="2:12" x14ac:dyDescent="0.3">
      <c r="B79" s="158" t="s">
        <v>387</v>
      </c>
      <c r="C79" s="160"/>
      <c r="D79" s="160">
        <f>VLOOKUP(B79,[2]Report!$C$4:$J$1360,8,0)</f>
        <v>37872</v>
      </c>
      <c r="E79" s="160">
        <f>VLOOKUP(B79,[3]Report!$C$4:$K$1395,9,0)</f>
        <v>44411</v>
      </c>
      <c r="F79" s="160">
        <f>VLOOKUP(B79,[4]Report!$C$4:$K$1455,9,0)</f>
        <v>44411</v>
      </c>
      <c r="G79" s="160">
        <f>VLOOKUP(B79,[5]Report!$C$4:$K$1497,9,0)</f>
        <v>42149</v>
      </c>
      <c r="H79" s="160">
        <f>VLOOKUP(B79,[6]Report!$C$4:$K$1519,9,0)</f>
        <v>150560.5</v>
      </c>
      <c r="I79" s="160">
        <f>VLOOKUP(B79,[7]Report!$C$4:$K$1553,9,0)</f>
        <v>156150.5</v>
      </c>
      <c r="J79" s="160">
        <f>VLOOKUP(B79,[8]Report!$C$4:$K$1586,9,0)</f>
        <v>48747.9</v>
      </c>
      <c r="K79" s="160">
        <f>VLOOKUP(B79,'[1]BS Dec 24'!$C$4:$I$1422,7,0)</f>
        <v>48747.9</v>
      </c>
      <c r="L79" s="160">
        <f>VLOOKUP(B79,'[10]TB Jan 25'!$C$732:$I$1396,7,0)</f>
        <v>124646.9</v>
      </c>
    </row>
    <row r="80" spans="2:12" x14ac:dyDescent="0.3">
      <c r="B80" s="158" t="s">
        <v>388</v>
      </c>
      <c r="C80" s="160">
        <v>11179</v>
      </c>
      <c r="D80" s="160">
        <f>VLOOKUP(B80,[2]Report!$C$4:$J$1360,8,0)</f>
        <v>11179</v>
      </c>
      <c r="E80" s="160">
        <f>VLOOKUP(B80,[3]Report!$C$4:$K$1395,9,0)</f>
        <v>11179</v>
      </c>
      <c r="F80" s="160">
        <f>VLOOKUP(B80,[4]Report!$C$4:$K$1455,9,0)</f>
        <v>11179</v>
      </c>
      <c r="G80" s="160">
        <f>VLOOKUP(B80,[5]Report!$C$4:$K$1497,9,0)</f>
        <v>11179</v>
      </c>
      <c r="H80" s="160">
        <f>VLOOKUP(B80,[6]Report!$C$4:$K$1519,9,0)</f>
        <v>11179</v>
      </c>
      <c r="I80" s="160">
        <f>VLOOKUP(B80,[7]Report!$C$4:$K$1553,9,0)</f>
        <v>11179</v>
      </c>
      <c r="J80" s="160">
        <f>VLOOKUP(B80,[8]Report!$C$4:$K$1586,9,0)</f>
        <v>81858.149999999994</v>
      </c>
      <c r="K80" s="160">
        <f>VLOOKUP(B80,'[1]BS Dec 24'!$C$4:$I$1422,7,0)</f>
        <v>11179.15</v>
      </c>
      <c r="L80" s="160">
        <f>VLOOKUP(B80,'[10]TB Jan 25'!$C$732:$I$1396,7,0)</f>
        <v>11179.15</v>
      </c>
    </row>
    <row r="81" spans="2:12" x14ac:dyDescent="0.3">
      <c r="B81" s="158" t="s">
        <v>389</v>
      </c>
      <c r="C81" s="160">
        <v>527185</v>
      </c>
      <c r="D81" s="160">
        <f>VLOOKUP(B81,[2]Report!$C$4:$J$1360,8,0)</f>
        <v>537869</v>
      </c>
      <c r="E81" s="160">
        <f>VLOOKUP(B81,[3]Report!$C$4:$K$1395,9,0)</f>
        <v>549412</v>
      </c>
      <c r="F81" s="160">
        <f>VLOOKUP(B81,[4]Report!$C$4:$K$1455,9,0)</f>
        <v>448459</v>
      </c>
      <c r="G81" s="160">
        <f>VLOOKUP(B81,[5]Report!$C$4:$K$1497,9,0)</f>
        <v>559584</v>
      </c>
      <c r="H81" s="160">
        <f>VLOOKUP(B81,[6]Report!$C$4:$K$1519,9,0)</f>
        <v>437422</v>
      </c>
      <c r="I81" s="160">
        <f>VLOOKUP(B81,[7]Report!$C$4:$K$1553,9,0)</f>
        <v>430711</v>
      </c>
      <c r="J81" s="160">
        <f>VLOOKUP(B81,[8]Report!$C$4:$K$1586,9,0)</f>
        <v>437577</v>
      </c>
      <c r="K81" s="160">
        <f>VLOOKUP(B81,'[1]BS Dec 24'!$C$4:$I$1422,7,0)</f>
        <v>329202</v>
      </c>
      <c r="L81" s="160">
        <f>VLOOKUP(B81,'[10]TB Jan 25'!$C$732:$I$1396,7,0)</f>
        <v>338378</v>
      </c>
    </row>
    <row r="82" spans="2:12" x14ac:dyDescent="0.3">
      <c r="B82" s="158" t="s">
        <v>390</v>
      </c>
      <c r="C82" s="160">
        <v>0.2</v>
      </c>
      <c r="D82" s="160">
        <f>VLOOKUP(B82,[2]Report!$C$4:$J$1360,8,0)</f>
        <v>0.2</v>
      </c>
      <c r="E82" s="160">
        <f>VLOOKUP(B82,[3]Report!$C$4:$K$1395,9,0)</f>
        <v>0</v>
      </c>
      <c r="F82" s="160">
        <f>VLOOKUP(B82,[4]Report!$C$4:$K$1455,9,0)</f>
        <v>0</v>
      </c>
      <c r="G82" s="160">
        <f>VLOOKUP(B82,[5]Report!$C$4:$K$1497,9,0)</f>
        <v>0</v>
      </c>
      <c r="H82" s="160">
        <f>VLOOKUP(B82,[6]Report!$C$4:$K$1519,9,0)</f>
        <v>0</v>
      </c>
      <c r="I82" s="160">
        <f>VLOOKUP(B82,[7]Report!$C$4:$K$1553,9,0)</f>
        <v>0</v>
      </c>
      <c r="J82" s="160">
        <f>VLOOKUP(B82,[8]Report!$C$4:$K$1586,9,0)</f>
        <v>0</v>
      </c>
      <c r="K82" s="160"/>
      <c r="L82" s="160"/>
    </row>
    <row r="83" spans="2:12" x14ac:dyDescent="0.3">
      <c r="B83" s="158" t="s">
        <v>391</v>
      </c>
      <c r="C83" s="160">
        <v>-21361.88</v>
      </c>
      <c r="D83" s="160">
        <f>VLOOKUP(B83,[2]Report!$C$4:$J$1360,8,0)</f>
        <v>-21032.66</v>
      </c>
      <c r="E83" s="160">
        <f>VLOOKUP(B83,[3]Report!$C$4:$K$1395,9,0)</f>
        <v>-21032.66</v>
      </c>
      <c r="F83" s="160">
        <f>VLOOKUP(B83,[4]Report!$C$4:$K$1455,9,0)</f>
        <v>-21032.66</v>
      </c>
      <c r="G83" s="160">
        <f>VLOOKUP(B83,[5]Report!$C$4:$K$1497,9,0)</f>
        <v>-21032.66</v>
      </c>
      <c r="H83" s="160">
        <f>VLOOKUP(B83,[6]Report!$C$4:$K$1519,9,0)</f>
        <v>-21032.66</v>
      </c>
      <c r="I83" s="160">
        <f>VLOOKUP(B83,[7]Report!$C$4:$K$1553,9,0)</f>
        <v>-21032.66</v>
      </c>
      <c r="J83" s="160">
        <f>VLOOKUP(B83,[8]Report!$C$4:$K$1586,9,0)</f>
        <v>-21032.66</v>
      </c>
      <c r="K83" s="160">
        <f>-VLOOKUP(B83,'[1]BS Dec 24'!$C$4:$H$1422,6,0)</f>
        <v>-21032.66</v>
      </c>
      <c r="L83" s="160">
        <f>-VLOOKUP(B83,'[10]TB Jan 25'!$C$732:$I$1396,6,0)</f>
        <v>-21032.66</v>
      </c>
    </row>
    <row r="84" spans="2:12" x14ac:dyDescent="0.3">
      <c r="B84" s="158" t="s">
        <v>392</v>
      </c>
      <c r="C84" s="160"/>
      <c r="D84" s="160"/>
      <c r="E84" s="160"/>
      <c r="F84" s="160"/>
      <c r="G84" s="160"/>
      <c r="H84" s="160"/>
      <c r="I84" s="160"/>
      <c r="J84" s="160">
        <f>VLOOKUP(B84,[8]Report!$C$4:$K$1586,9,0)</f>
        <v>6300</v>
      </c>
      <c r="K84" s="160">
        <f>-VLOOKUP(B84,'[1]BS Dec 24'!$C$4:$H$1422,6,0)</f>
        <v>0</v>
      </c>
      <c r="L84" s="160"/>
    </row>
    <row r="85" spans="2:12" x14ac:dyDescent="0.3">
      <c r="B85" s="158" t="s">
        <v>393</v>
      </c>
      <c r="C85" s="160">
        <v>-1316</v>
      </c>
      <c r="D85" s="160">
        <f>VLOOKUP(B85,[2]Report!$C$4:$J$1360,8,0)</f>
        <v>-1015</v>
      </c>
      <c r="E85" s="160">
        <f>VLOOKUP(B85,[3]Report!$C$4:$K$1395,9,0)</f>
        <v>-1015</v>
      </c>
      <c r="F85" s="160">
        <f>VLOOKUP(B85,[4]Report!$C$4:$K$1455,9,0)</f>
        <v>-1015</v>
      </c>
      <c r="G85" s="160">
        <f>VLOOKUP(B85,[5]Report!$C$4:$K$1497,9,0)</f>
        <v>-1015</v>
      </c>
      <c r="H85" s="160">
        <f>VLOOKUP(B85,[6]Report!$C$4:$K$1519,9,0)</f>
        <v>-1015</v>
      </c>
      <c r="I85" s="160">
        <f>VLOOKUP(B85,[7]Report!$C$4:$K$1553,9,0)</f>
        <v>-1015</v>
      </c>
      <c r="J85" s="160">
        <f>VLOOKUP(B85,[8]Report!$C$4:$K$1586,9,0)</f>
        <v>-1015</v>
      </c>
      <c r="K85" s="160">
        <f>-VLOOKUP(B85,'[1]BS Dec 24'!$C$4:$H$1422,6,0)</f>
        <v>-1015</v>
      </c>
      <c r="L85" s="160">
        <f>-VLOOKUP(B85,'[10]TB Jan 25'!$C$732:$I$1396,6,0)</f>
        <v>-1015</v>
      </c>
    </row>
    <row r="86" spans="2:12" x14ac:dyDescent="0.3">
      <c r="B86" s="158" t="s">
        <v>394</v>
      </c>
      <c r="C86" s="160">
        <v>0</v>
      </c>
      <c r="D86" s="160">
        <f>VLOOKUP(B86,[2]Report!$C$4:$J$1360,8,0)</f>
        <v>0</v>
      </c>
      <c r="E86" s="160">
        <f>VLOOKUP(B86,[3]Report!$C$4:$K$1395,9,0)</f>
        <v>-2666</v>
      </c>
      <c r="F86" s="160">
        <f>VLOOKUP(B86,[4]Report!$C$4:$K$1455,9,0)</f>
        <v>-2823</v>
      </c>
      <c r="G86" s="160">
        <f>VLOOKUP(B86,[5]Report!$C$4:$K$1497,9,0)</f>
        <v>-2823</v>
      </c>
      <c r="H86" s="160">
        <f>VLOOKUP(B86,[6]Report!$C$4:$K$1519,9,0)</f>
        <v>-2823</v>
      </c>
      <c r="I86" s="160">
        <f>VLOOKUP(B86,[7]Report!$C$4:$K$1553,9,0)</f>
        <v>-2823</v>
      </c>
      <c r="J86" s="160">
        <f>VLOOKUP(B86,[8]Report!$C$4:$K$1586,9,0)</f>
        <v>-2823</v>
      </c>
      <c r="K86" s="160">
        <f>-VLOOKUP(B86,'[1]BS Dec 24'!$C$4:$H$1422,6,0)</f>
        <v>-2823</v>
      </c>
      <c r="L86" s="160">
        <f>-VLOOKUP(B86,'[10]TB Jan 25'!$C$732:$I$1396,6,0)</f>
        <v>-2823</v>
      </c>
    </row>
    <row r="87" spans="2:12" x14ac:dyDescent="0.3">
      <c r="B87" s="158" t="s">
        <v>395</v>
      </c>
      <c r="C87" s="160">
        <v>14679</v>
      </c>
      <c r="D87" s="160">
        <f>VLOOKUP(B87,[2]Report!$C$4:$J$1360,8,0)</f>
        <v>15466</v>
      </c>
      <c r="E87" s="160">
        <f>VLOOKUP(B87,[3]Report!$C$4:$K$1395,9,0)</f>
        <v>5975</v>
      </c>
      <c r="F87" s="160">
        <f>VLOOKUP(B87,[4]Report!$C$4:$K$1455,9,0)</f>
        <v>18252</v>
      </c>
      <c r="G87" s="160">
        <f>VLOOKUP(B87,[5]Report!$C$4:$K$1497,9,0)</f>
        <v>11775</v>
      </c>
      <c r="H87" s="160">
        <f>VLOOKUP(B87,[6]Report!$C$4:$K$1519,9,0)</f>
        <v>-1225</v>
      </c>
      <c r="I87" s="160">
        <f>VLOOKUP(B87,[7]Report!$C$4:$K$1553,9,0)</f>
        <v>-1225</v>
      </c>
      <c r="J87" s="160">
        <f>VLOOKUP(B87,[8]Report!$C$4:$K$1586,9,0)</f>
        <v>-1225</v>
      </c>
      <c r="K87" s="160">
        <f>VLOOKUP(B87,'[1]BS Dec 24'!$C$4:$I$1422,7,0)</f>
        <v>13472</v>
      </c>
      <c r="L87" s="160">
        <f>VLOOKUP(B87,'[10]TB Jan 25'!$C$732:$I$1396,7,0)</f>
        <v>27726</v>
      </c>
    </row>
    <row r="88" spans="2:12" x14ac:dyDescent="0.3">
      <c r="B88" s="158" t="s">
        <v>396</v>
      </c>
      <c r="C88" s="160">
        <v>8270</v>
      </c>
      <c r="D88" s="160">
        <f>VLOOKUP(B88,[2]Report!$C$4:$J$1360,8,0)</f>
        <v>8270</v>
      </c>
      <c r="E88" s="160">
        <f>VLOOKUP(B88,[3]Report!$C$4:$K$1395,9,0)</f>
        <v>8270</v>
      </c>
      <c r="F88" s="160">
        <f>VLOOKUP(B88,[4]Report!$C$4:$K$1455,9,0)</f>
        <v>8270</v>
      </c>
      <c r="G88" s="160">
        <f>VLOOKUP(B88,[5]Report!$C$4:$K$1497,9,0)</f>
        <v>8270</v>
      </c>
      <c r="H88" s="160">
        <f>VLOOKUP(B88,[6]Report!$C$4:$K$1519,9,0)</f>
        <v>8270</v>
      </c>
      <c r="I88" s="160">
        <f>VLOOKUP(B88,[7]Report!$C$4:$K$1553,9,0)</f>
        <v>8270</v>
      </c>
      <c r="J88" s="160">
        <f>VLOOKUP(B88,[8]Report!$C$4:$K$1586,9,0)</f>
        <v>8270</v>
      </c>
      <c r="K88" s="160">
        <f>VLOOKUP(B88,'[1]BS Dec 24'!$C$4:$I$1422,7,0)</f>
        <v>8270</v>
      </c>
      <c r="L88" s="160">
        <f>VLOOKUP(B88,'[10]TB Jan 25'!$C$732:$I$1396,7,0)</f>
        <v>8270</v>
      </c>
    </row>
    <row r="89" spans="2:12" x14ac:dyDescent="0.3">
      <c r="B89" s="158" t="s">
        <v>397</v>
      </c>
      <c r="C89" s="160">
        <v>18800</v>
      </c>
      <c r="D89" s="160">
        <f>VLOOKUP(B89,[2]Report!$C$4:$J$1360,8,0)</f>
        <v>10800</v>
      </c>
      <c r="E89" s="160">
        <f>VLOOKUP(B89,[3]Report!$C$4:$K$1395,9,0)</f>
        <v>10800</v>
      </c>
      <c r="F89" s="160">
        <f>VLOOKUP(B89,[4]Report!$C$4:$K$1455,9,0)</f>
        <v>42800</v>
      </c>
      <c r="G89" s="160">
        <f>VLOOKUP(B89,[5]Report!$C$4:$K$1497,9,0)</f>
        <v>50800</v>
      </c>
      <c r="H89" s="160">
        <f>VLOOKUP(B89,[6]Report!$C$4:$K$1519,9,0)</f>
        <v>58800</v>
      </c>
      <c r="I89" s="160">
        <f>VLOOKUP(B89,[7]Report!$C$4:$K$1553,9,0)</f>
        <v>66800</v>
      </c>
      <c r="J89" s="160">
        <f>VLOOKUP(B89,[8]Report!$C$4:$K$1586,9,0)</f>
        <v>66800</v>
      </c>
      <c r="K89" s="160">
        <f>VLOOKUP(B89,'[1]BS Dec 24'!$C$4:$I$1422,7,0)</f>
        <v>32000</v>
      </c>
      <c r="L89" s="160">
        <f>-VLOOKUP(B89,'[10]TB Jan 25'!$C$732:$I$1396,6,0)</f>
        <v>0</v>
      </c>
    </row>
    <row r="90" spans="2:12" x14ac:dyDescent="0.3">
      <c r="B90" s="158" t="s">
        <v>398</v>
      </c>
      <c r="C90" s="160"/>
      <c r="D90" s="160"/>
      <c r="E90" s="160"/>
      <c r="F90" s="160"/>
      <c r="G90" s="160">
        <f>VLOOKUP(B90,[5]Report!$C$4:$K$1497,9,0)</f>
        <v>0</v>
      </c>
      <c r="H90" s="160">
        <f>VLOOKUP(B90,[6]Report!$C$4:$K$1519,9,0)</f>
        <v>0</v>
      </c>
      <c r="I90" s="160">
        <f>VLOOKUP(B90,[7]Report!$C$4:$K$1553,9,0)</f>
        <v>0</v>
      </c>
      <c r="J90" s="160">
        <f>VLOOKUP(B90,[8]Report!$C$4:$K$1586,9,0)</f>
        <v>0</v>
      </c>
      <c r="K90" s="160"/>
      <c r="L90" s="160"/>
    </row>
    <row r="91" spans="2:12" x14ac:dyDescent="0.3">
      <c r="B91" s="158" t="s">
        <v>399</v>
      </c>
      <c r="C91" s="160">
        <v>19841.240000000002</v>
      </c>
      <c r="D91" s="160">
        <f>VLOOKUP(B91,[2]Report!$C$4:$J$1360,8,0)</f>
        <v>7877.24</v>
      </c>
      <c r="E91" s="160">
        <f>VLOOKUP(B91,[3]Report!$C$4:$K$1395,9,0)</f>
        <v>11872.24</v>
      </c>
      <c r="F91" s="160">
        <f>VLOOKUP(B91,[4]Report!$C$4:$K$1455,9,0)</f>
        <v>18993.240000000002</v>
      </c>
      <c r="G91" s="160">
        <f>VLOOKUP(B91,[5]Report!$C$4:$K$1497,9,0)</f>
        <v>22844.26</v>
      </c>
      <c r="H91" s="160">
        <f>VLOOKUP(B91,[6]Report!$C$4:$K$1519,9,0)</f>
        <v>22509.26</v>
      </c>
      <c r="I91" s="160">
        <f>VLOOKUP(B91,[7]Report!$C$4:$K$1553,9,0)</f>
        <v>11474.26</v>
      </c>
      <c r="J91" s="160">
        <f>VLOOKUP(B91,[8]Report!$C$4:$K$1586,9,0)</f>
        <v>5490.26</v>
      </c>
      <c r="K91" s="160">
        <f>VLOOKUP(B91,'[1]BS Dec 24'!$C$4:$I$1422,7,0)</f>
        <v>9545.26</v>
      </c>
      <c r="L91" s="160">
        <f>VLOOKUP(B91,'[10]TB Jan 25'!$C$732:$I$1396,7,0)</f>
        <v>10552.26</v>
      </c>
    </row>
    <row r="92" spans="2:12" x14ac:dyDescent="0.3">
      <c r="B92" s="158" t="s">
        <v>400</v>
      </c>
      <c r="C92" s="160">
        <v>45303</v>
      </c>
      <c r="D92" s="160">
        <f>VLOOKUP(B92,[2]Report!$C$4:$J$1360,8,0)</f>
        <v>45303</v>
      </c>
      <c r="E92" s="160">
        <f>VLOOKUP(B92,[3]Report!$C$4:$K$1395,9,0)</f>
        <v>45303</v>
      </c>
      <c r="F92" s="160">
        <f>VLOOKUP(B92,[4]Report!$C$4:$K$1455,9,0)</f>
        <v>45303</v>
      </c>
      <c r="G92" s="160">
        <f>VLOOKUP(B92,[5]Report!$C$4:$K$1497,9,0)</f>
        <v>45303</v>
      </c>
      <c r="H92" s="160">
        <f>VLOOKUP(B92,[6]Report!$C$4:$K$1519,9,0)</f>
        <v>45303</v>
      </c>
      <c r="I92" s="160">
        <f>VLOOKUP(B92,[7]Report!$C$4:$K$1553,9,0)</f>
        <v>45303</v>
      </c>
      <c r="J92" s="160">
        <f>VLOOKUP(B92,[8]Report!$C$4:$K$1586,9,0)</f>
        <v>45303</v>
      </c>
      <c r="K92" s="160">
        <f>VLOOKUP(B92,'[1]BS Dec 24'!$C$4:$I$1422,7,0)</f>
        <v>45303</v>
      </c>
      <c r="L92" s="160">
        <f>VLOOKUP(B92,'[10]TB Jan 25'!$C$732:$I$1396,7,0)</f>
        <v>45303</v>
      </c>
    </row>
    <row r="93" spans="2:12" x14ac:dyDescent="0.3">
      <c r="B93" s="158" t="s">
        <v>401</v>
      </c>
      <c r="C93" s="160">
        <v>32450</v>
      </c>
      <c r="D93" s="160">
        <f>VLOOKUP(B93,[2]Report!$C$4:$J$1360,8,0)</f>
        <v>32450</v>
      </c>
      <c r="E93" s="160">
        <f>VLOOKUP(B93,[3]Report!$C$4:$K$1395,9,0)</f>
        <v>32450</v>
      </c>
      <c r="F93" s="160">
        <f>VLOOKUP(B93,[4]Report!$C$4:$K$1455,9,0)</f>
        <v>32450</v>
      </c>
      <c r="G93" s="160">
        <f>VLOOKUP(B93,[5]Report!$C$4:$K$1497,9,0)</f>
        <v>32450</v>
      </c>
      <c r="H93" s="160">
        <f>VLOOKUP(B93,[6]Report!$C$4:$K$1519,9,0)</f>
        <v>32450</v>
      </c>
      <c r="I93" s="160">
        <f>VLOOKUP(B93,[7]Report!$C$4:$K$1553,9,0)</f>
        <v>32450</v>
      </c>
      <c r="J93" s="160">
        <f>VLOOKUP(B93,[8]Report!$C$4:$K$1586,9,0)</f>
        <v>32450</v>
      </c>
      <c r="K93" s="160">
        <f>VLOOKUP(B93,'[1]BS Dec 24'!$C$4:$I$1422,7,0)</f>
        <v>32450</v>
      </c>
      <c r="L93" s="160">
        <f>VLOOKUP(B93,'[10]TB Jan 25'!$C$732:$I$1396,7,0)</f>
        <v>32450</v>
      </c>
    </row>
    <row r="94" spans="2:12" x14ac:dyDescent="0.3">
      <c r="B94" s="158" t="s">
        <v>402</v>
      </c>
      <c r="C94" s="160"/>
      <c r="D94" s="160"/>
      <c r="E94" s="160"/>
      <c r="F94" s="160">
        <f>VLOOKUP(B94,[4]Report!$C$4:$K$1455,9,0)</f>
        <v>1418</v>
      </c>
      <c r="G94" s="160">
        <f>VLOOKUP(B94,[5]Report!$C$4:$K$1497,9,0)</f>
        <v>0</v>
      </c>
      <c r="H94" s="160">
        <f>VLOOKUP(B94,[6]Report!$C$4:$K$1519,9,0)</f>
        <v>0</v>
      </c>
      <c r="I94" s="160">
        <f>VLOOKUP(B94,[7]Report!$C$4:$K$1553,9,0)</f>
        <v>0</v>
      </c>
      <c r="J94" s="160">
        <f>VLOOKUP(B94,[8]Report!$C$4:$K$1586,9,0)</f>
        <v>0</v>
      </c>
      <c r="K94" s="160"/>
      <c r="L94" s="160"/>
    </row>
    <row r="95" spans="2:12" x14ac:dyDescent="0.3">
      <c r="B95" s="158" t="s">
        <v>403</v>
      </c>
      <c r="C95" s="160">
        <v>-137356</v>
      </c>
      <c r="D95" s="160">
        <f>VLOOKUP(B95,[2]Report!$C$4:$J$1360,8,0)</f>
        <v>-137356</v>
      </c>
      <c r="E95" s="160">
        <f>VLOOKUP(B95,[3]Report!$C$4:$K$1395,9,0)</f>
        <v>-137356</v>
      </c>
      <c r="F95" s="160">
        <f>VLOOKUP(B95,[4]Report!$C$4:$K$1455,9,0)</f>
        <v>-137356</v>
      </c>
      <c r="G95" s="160">
        <f>VLOOKUP(B95,[5]Report!$C$4:$K$1497,9,0)</f>
        <v>0</v>
      </c>
      <c r="H95" s="160">
        <f>VLOOKUP(B95,[6]Report!$C$4:$K$1519,9,0)</f>
        <v>0</v>
      </c>
      <c r="I95" s="160">
        <f>VLOOKUP(B95,[7]Report!$C$4:$K$1553,9,0)</f>
        <v>0</v>
      </c>
      <c r="J95" s="160">
        <f>VLOOKUP(B95,[8]Report!$C$4:$K$1586,9,0)</f>
        <v>0</v>
      </c>
      <c r="K95" s="160"/>
      <c r="L95" s="160"/>
    </row>
    <row r="96" spans="2:12" x14ac:dyDescent="0.3">
      <c r="B96" s="158" t="s">
        <v>404</v>
      </c>
      <c r="C96" s="160">
        <v>2084662</v>
      </c>
      <c r="D96" s="160">
        <f>VLOOKUP(B96,[2]Report!$C$4:$J$1360,8,0)</f>
        <v>2279949</v>
      </c>
      <c r="E96" s="160">
        <f>VLOOKUP(B96,[3]Report!$C$4:$K$1395,9,0)</f>
        <v>1761504</v>
      </c>
      <c r="F96" s="160">
        <f>VLOOKUP(B96,[4]Report!$C$4:$K$1455,9,0)</f>
        <v>1416005</v>
      </c>
      <c r="G96" s="160">
        <f>VLOOKUP(B96,[5]Report!$C$4:$K$1497,9,0)</f>
        <v>1624600</v>
      </c>
      <c r="H96" s="160">
        <f>VLOOKUP(B96,[6]Report!$C$4:$K$1519,9,0)</f>
        <v>2021370</v>
      </c>
      <c r="I96" s="160">
        <f>VLOOKUP(B96,[7]Report!$C$4:$K$1553,9,0)</f>
        <v>1930442</v>
      </c>
      <c r="J96" s="160">
        <f>VLOOKUP(B96,[8]Report!$C$4:$K$1586,9,0)</f>
        <v>1777673</v>
      </c>
      <c r="K96" s="160">
        <f>VLOOKUP(B96,'[1]BS Dec 24'!$C$4:$I$1422,7,0)</f>
        <v>2120632</v>
      </c>
      <c r="L96" s="160">
        <f>VLOOKUP(B96,'[10]TB Jan 25'!$C$732:$I$1396,7,0)</f>
        <v>2087380</v>
      </c>
    </row>
    <row r="97" spans="2:12" x14ac:dyDescent="0.3">
      <c r="B97" s="158" t="s">
        <v>405</v>
      </c>
      <c r="C97" s="160"/>
      <c r="D97" s="160"/>
      <c r="E97" s="160"/>
      <c r="F97" s="160">
        <f>VLOOKUP(B97,[4]Report!$C$4:$K$1455,9,0)</f>
        <v>20267.68</v>
      </c>
      <c r="G97" s="160">
        <f>VLOOKUP(B97,[5]Report!$C$4:$K$1497,9,0)</f>
        <v>0</v>
      </c>
      <c r="H97" s="160">
        <f>VLOOKUP(B97,[6]Report!$C$4:$K$1519,9,0)</f>
        <v>0</v>
      </c>
      <c r="I97" s="160">
        <f>VLOOKUP(B97,[7]Report!$C$4:$K$1553,9,0)</f>
        <v>0</v>
      </c>
      <c r="J97" s="160">
        <f>VLOOKUP(B97,[8]Report!$C$4:$K$1586,9,0)</f>
        <v>0</v>
      </c>
      <c r="K97" s="160"/>
      <c r="L97" s="160"/>
    </row>
    <row r="98" spans="2:12" x14ac:dyDescent="0.3">
      <c r="B98" s="158" t="s">
        <v>406</v>
      </c>
      <c r="C98" s="160">
        <v>-11201</v>
      </c>
      <c r="D98" s="160">
        <f>VLOOKUP(B98,[2]Report!$C$4:$J$1360,8,0)</f>
        <v>4632.42</v>
      </c>
      <c r="E98" s="160">
        <f>VLOOKUP(B98,[3]Report!$C$4:$K$1395,9,0)</f>
        <v>0.3</v>
      </c>
      <c r="F98" s="160">
        <f>VLOOKUP(B98,[4]Report!$C$4:$K$1455,9,0)</f>
        <v>0</v>
      </c>
      <c r="G98" s="160">
        <f>VLOOKUP(B98,[5]Report!$C$4:$K$1497,9,0)</f>
        <v>0</v>
      </c>
      <c r="H98" s="160">
        <f>VLOOKUP(B98,[6]Report!$C$4:$K$1519,9,0)</f>
        <v>-14804</v>
      </c>
      <c r="I98" s="160">
        <f>VLOOKUP(B98,[7]Report!$C$4:$K$1553,9,0)</f>
        <v>-37804</v>
      </c>
      <c r="J98" s="160">
        <f>VLOOKUP(B98,[8]Report!$C$4:$K$1586,9,0)</f>
        <v>-37804</v>
      </c>
      <c r="K98" s="160">
        <f>VLOOKUP(B98,'[1]BS Dec 24'!$C$4:$I$1422,7,0)</f>
        <v>11310</v>
      </c>
      <c r="L98" s="160">
        <f>VLOOKUP(B98,'[10]TB Jan 25'!$C$732:$I$1396,7,0)</f>
        <v>11310</v>
      </c>
    </row>
    <row r="99" spans="2:12" x14ac:dyDescent="0.3">
      <c r="B99" s="158" t="s">
        <v>407</v>
      </c>
      <c r="C99" s="160">
        <v>12479.68</v>
      </c>
      <c r="D99" s="160">
        <f>VLOOKUP(B99,[2]Report!$C$4:$J$1360,8,0)</f>
        <v>12479.68</v>
      </c>
      <c r="E99" s="160">
        <f>VLOOKUP(B99,[3]Report!$C$4:$K$1395,9,0)</f>
        <v>12479.68</v>
      </c>
      <c r="F99" s="160">
        <f>VLOOKUP(B99,[4]Report!$C$4:$K$1455,9,0)</f>
        <v>53204.2</v>
      </c>
      <c r="G99" s="160">
        <f>VLOOKUP(B99,[5]Report!$C$4:$K$1497,9,0)</f>
        <v>11595.2</v>
      </c>
      <c r="H99" s="160">
        <f>VLOOKUP(B99,[6]Report!$C$4:$K$1519,9,0)</f>
        <v>11595.2</v>
      </c>
      <c r="I99" s="160">
        <f>VLOOKUP(B99,[7]Report!$C$4:$K$1553,9,0)</f>
        <v>11595.2</v>
      </c>
      <c r="J99" s="160">
        <f>VLOOKUP(B99,[8]Report!$C$4:$K$1586,9,0)</f>
        <v>11595.2</v>
      </c>
      <c r="K99" s="160">
        <f>VLOOKUP(B99,'[1]BS Dec 24'!$C$4:$I$1422,7,0)</f>
        <v>11595.2</v>
      </c>
      <c r="L99" s="160">
        <f>VLOOKUP(B99,'[10]TB Jan 25'!$C$732:$I$1396,7,0)</f>
        <v>11595.2</v>
      </c>
    </row>
    <row r="100" spans="2:12" x14ac:dyDescent="0.3">
      <c r="B100" s="158" t="s">
        <v>408</v>
      </c>
      <c r="C100" s="160">
        <v>271993</v>
      </c>
      <c r="D100" s="160">
        <f>VLOOKUP(B100,[2]Report!$C$4:$J$1360,8,0)</f>
        <v>233707</v>
      </c>
      <c r="E100" s="160">
        <f>VLOOKUP(B100,[3]Report!$C$4:$K$1395,9,0)</f>
        <v>58488</v>
      </c>
      <c r="F100" s="160">
        <f>VLOOKUP(B100,[4]Report!$C$4:$K$1455,9,0)</f>
        <v>-41512</v>
      </c>
      <c r="G100" s="160">
        <f>VLOOKUP(B100,[5]Report!$C$4:$K$1497,9,0)</f>
        <v>-41512</v>
      </c>
      <c r="H100" s="160">
        <f>VLOOKUP(B100,[6]Report!$C$4:$K$1519,9,0)</f>
        <v>45627</v>
      </c>
      <c r="I100" s="160">
        <f>VLOOKUP(B100,[7]Report!$C$4:$K$1553,9,0)</f>
        <v>1238231</v>
      </c>
      <c r="J100" s="160">
        <f>VLOOKUP(B100,[8]Report!$C$4:$K$1586,9,0)</f>
        <v>1685527</v>
      </c>
      <c r="K100" s="160">
        <f>VLOOKUP(B100,'[1]BS Dec 24'!$C$4:$I$1422,7,0)</f>
        <v>1196826</v>
      </c>
      <c r="L100" s="160">
        <f>VLOOKUP(B100,'[10]TB Jan 25'!$C$732:$I$1396,7,0)</f>
        <v>1757605</v>
      </c>
    </row>
    <row r="101" spans="2:12" x14ac:dyDescent="0.3">
      <c r="B101" s="158" t="s">
        <v>409</v>
      </c>
      <c r="C101" s="160">
        <v>91930.46</v>
      </c>
      <c r="D101" s="160">
        <f>VLOOKUP(B101,[2]Report!$C$4:$J$1360,8,0)</f>
        <v>12987.08</v>
      </c>
      <c r="E101" s="160">
        <f>VLOOKUP(B101,[3]Report!$C$4:$K$1395,9,0)</f>
        <v>66661.52</v>
      </c>
      <c r="F101" s="160">
        <f>VLOOKUP(B101,[4]Report!$C$4:$K$1455,9,0)</f>
        <v>138271.85999999999</v>
      </c>
      <c r="G101" s="160">
        <f>VLOOKUP(B101,[5]Report!$C$4:$K$1497,9,0)</f>
        <v>60941.23</v>
      </c>
      <c r="H101" s="160">
        <f>VLOOKUP(B101,[6]Report!$C$4:$K$1519,9,0)</f>
        <v>143411.15</v>
      </c>
      <c r="I101" s="160">
        <f>VLOOKUP(B101,[7]Report!$C$4:$K$1553,9,0)</f>
        <v>225420.19</v>
      </c>
      <c r="J101" s="160">
        <f>VLOOKUP(B101,[8]Report!$C$4:$K$1586,9,0)</f>
        <v>142157.19</v>
      </c>
      <c r="K101" s="160">
        <f>VLOOKUP(B101,'[1]BS Dec 24'!$C$4:$I$1422,7,0)</f>
        <v>140551.13</v>
      </c>
      <c r="L101" s="160">
        <f>VLOOKUP(B101,'[10]TB Jan 25'!$C$732:$I$1396,7,0)</f>
        <v>80167.45</v>
      </c>
    </row>
    <row r="102" spans="2:12" x14ac:dyDescent="0.3">
      <c r="B102" s="158" t="s">
        <v>410</v>
      </c>
      <c r="C102" s="160">
        <v>0</v>
      </c>
      <c r="D102" s="160">
        <f>VLOOKUP(B102,[2]Report!$C$4:$J$1360,8,0)</f>
        <v>0</v>
      </c>
      <c r="E102" s="160">
        <f>VLOOKUP(B102,[3]Report!$C$4:$K$1395,9,0)</f>
        <v>0</v>
      </c>
      <c r="F102" s="160">
        <f>VLOOKUP(B102,[4]Report!$C$4:$K$1455,9,0)</f>
        <v>23364</v>
      </c>
      <c r="G102" s="160">
        <f>VLOOKUP(B102,[5]Report!$C$4:$K$1497,9,0)</f>
        <v>23364</v>
      </c>
      <c r="H102" s="160">
        <f>VLOOKUP(B102,[6]Report!$C$4:$K$1519,9,0)</f>
        <v>23364</v>
      </c>
      <c r="I102" s="160">
        <f>VLOOKUP(B102,[7]Report!$C$4:$K$1553,9,0)</f>
        <v>23364</v>
      </c>
      <c r="J102" s="160">
        <f>VLOOKUP(B102,[8]Report!$C$4:$K$1586,9,0)</f>
        <v>23364</v>
      </c>
      <c r="K102" s="160">
        <f>VLOOKUP(B102,'[1]BS Dec 24'!$C$4:$I$1422,7,0)</f>
        <v>23364</v>
      </c>
      <c r="L102" s="160">
        <f>VLOOKUP(B102,'[10]TB Jan 25'!$C$732:$I$1396,7,0)</f>
        <v>23364</v>
      </c>
    </row>
    <row r="103" spans="2:12" x14ac:dyDescent="0.3">
      <c r="B103" s="158" t="s">
        <v>411</v>
      </c>
      <c r="C103" s="160">
        <v>-358550</v>
      </c>
      <c r="D103" s="160">
        <f>VLOOKUP(B103,[2]Report!$C$4:$J$1360,8,0)</f>
        <v>231505</v>
      </c>
      <c r="E103" s="160">
        <f>VLOOKUP(B103,[3]Report!$C$4:$K$1395,9,0)</f>
        <v>-364955</v>
      </c>
      <c r="F103" s="160">
        <f>VLOOKUP(B103,[4]Report!$C$4:$K$1455,9,0)</f>
        <v>-368872</v>
      </c>
      <c r="G103" s="160">
        <f>VLOOKUP(B103,[5]Report!$C$4:$K$1497,9,0)</f>
        <v>278683</v>
      </c>
      <c r="H103" s="160">
        <f>VLOOKUP(B103,[6]Report!$C$4:$K$1519,9,0)</f>
        <v>275209.36</v>
      </c>
      <c r="I103" s="160">
        <f>VLOOKUP(B103,[7]Report!$C$4:$K$1553,9,0)</f>
        <v>865321.52</v>
      </c>
      <c r="J103" s="160">
        <f>VLOOKUP(B103,[8]Report!$C$4:$K$1586,9,0)</f>
        <v>865170.68</v>
      </c>
      <c r="K103" s="160">
        <f>VLOOKUP(B103,'[1]BS Dec 24'!$C$4:$I$1422,7,0)</f>
        <v>866330.84</v>
      </c>
      <c r="L103" s="160">
        <f>VLOOKUP(B103,'[10]TB Jan 25'!$C$732:$I$1396,7,0)</f>
        <v>211633.68</v>
      </c>
    </row>
    <row r="104" spans="2:12" x14ac:dyDescent="0.3">
      <c r="B104" s="158" t="s">
        <v>412</v>
      </c>
      <c r="C104" s="160">
        <v>2077</v>
      </c>
      <c r="D104" s="160">
        <f>VLOOKUP(B104,[2]Report!$C$4:$J$1360,8,0)</f>
        <v>67634</v>
      </c>
      <c r="E104" s="160">
        <f>VLOOKUP(B104,[3]Report!$C$4:$K$1395,9,0)</f>
        <v>65557</v>
      </c>
      <c r="F104" s="160">
        <f>VLOOKUP(B104,[4]Report!$C$4:$K$1455,9,0)</f>
        <v>0</v>
      </c>
      <c r="G104" s="160">
        <f>VLOOKUP(B104,[5]Report!$C$4:$K$1497,9,0)</f>
        <v>0</v>
      </c>
      <c r="H104" s="160">
        <f>VLOOKUP(B104,[6]Report!$C$4:$K$1519,9,0)</f>
        <v>0</v>
      </c>
      <c r="I104" s="160">
        <f>VLOOKUP(B104,[7]Report!$C$4:$K$1553,9,0)</f>
        <v>0</v>
      </c>
      <c r="J104" s="160">
        <f>VLOOKUP(B104,[8]Report!$C$4:$K$1586,9,0)</f>
        <v>0</v>
      </c>
      <c r="K104" s="160">
        <f>VLOOKUP(B104,'[1]BS Dec 24'!$C$4:$I$1422,7,0)</f>
        <v>42317</v>
      </c>
      <c r="L104" s="160">
        <f>-VLOOKUP(B104,'[10]TB Jan 25'!$C$732:$I$1396,6,0)</f>
        <v>0</v>
      </c>
    </row>
    <row r="105" spans="2:12" x14ac:dyDescent="0.3">
      <c r="B105" s="158" t="s">
        <v>413</v>
      </c>
      <c r="C105" s="160">
        <v>0.4</v>
      </c>
      <c r="D105" s="160">
        <f>VLOOKUP(B105,[2]Report!$C$4:$J$1360,8,0)</f>
        <v>1097.8</v>
      </c>
      <c r="E105" s="160">
        <f>VLOOKUP(B105,[3]Report!$C$4:$K$1395,9,0)</f>
        <v>2313.1999999999998</v>
      </c>
      <c r="F105" s="160">
        <f>VLOOKUP(B105,[4]Report!$C$4:$K$1455,9,0)</f>
        <v>1216.2</v>
      </c>
      <c r="G105" s="160">
        <f>VLOOKUP(B105,[5]Report!$C$4:$K$1497,9,0)</f>
        <v>0</v>
      </c>
      <c r="H105" s="160">
        <f>VLOOKUP(B105,[6]Report!$C$4:$K$1519,9,0)</f>
        <v>0</v>
      </c>
      <c r="I105" s="160">
        <f>VLOOKUP(B105,[7]Report!$C$4:$K$1553,9,0)</f>
        <v>0</v>
      </c>
      <c r="J105" s="160">
        <f>VLOOKUP(B105,[8]Report!$C$4:$K$1586,9,0)</f>
        <v>2749</v>
      </c>
      <c r="K105" s="160">
        <f>-VLOOKUP(B105,'[1]BS Dec 24'!$C$4:$H$1422,6,0)</f>
        <v>0</v>
      </c>
      <c r="L105" s="160"/>
    </row>
    <row r="106" spans="2:12" x14ac:dyDescent="0.3">
      <c r="B106" s="158" t="s">
        <v>414</v>
      </c>
      <c r="C106" s="160">
        <v>86400</v>
      </c>
      <c r="D106" s="160">
        <f>VLOOKUP(B106,[2]Report!$C$4:$J$1360,8,0)</f>
        <v>78686</v>
      </c>
      <c r="E106" s="160">
        <f>VLOOKUP(B106,[3]Report!$C$4:$K$1395,9,0)</f>
        <v>78686</v>
      </c>
      <c r="F106" s="160">
        <f>VLOOKUP(B106,[4]Report!$C$4:$K$1455,9,0)</f>
        <v>76796</v>
      </c>
      <c r="G106" s="160">
        <f>VLOOKUP(B106,[5]Report!$C$4:$K$1497,9,0)</f>
        <v>76796</v>
      </c>
      <c r="H106" s="160">
        <f>VLOOKUP(B106,[6]Report!$C$4:$K$1519,9,0)</f>
        <v>76796</v>
      </c>
      <c r="I106" s="160">
        <f>VLOOKUP(B106,[7]Report!$C$4:$K$1553,9,0)</f>
        <v>76796</v>
      </c>
      <c r="J106" s="160">
        <f>VLOOKUP(B106,[8]Report!$C$4:$K$1586,9,0)</f>
        <v>76796</v>
      </c>
      <c r="K106" s="160">
        <f>VLOOKUP(B106,'[1]BS Dec 24'!$C$4:$I$1422,7,0)</f>
        <v>43200</v>
      </c>
      <c r="L106" s="160">
        <f>VLOOKUP(B106,'[10]TB Jan 25'!$C$732:$I$1396,7,0)</f>
        <v>43200</v>
      </c>
    </row>
    <row r="107" spans="2:12" x14ac:dyDescent="0.3">
      <c r="B107" s="158" t="s">
        <v>415</v>
      </c>
      <c r="C107" s="160">
        <v>1239</v>
      </c>
      <c r="D107" s="160">
        <f>VLOOKUP(B107,[2]Report!$C$4:$J$1360,8,0)</f>
        <v>1239</v>
      </c>
      <c r="E107" s="160">
        <f>VLOOKUP(B107,[3]Report!$C$4:$K$1395,9,0)</f>
        <v>1239</v>
      </c>
      <c r="F107" s="160">
        <f>VLOOKUP(B107,[4]Report!$C$4:$K$1455,9,0)</f>
        <v>1239</v>
      </c>
      <c r="G107" s="160">
        <f>VLOOKUP(B107,[5]Report!$C$4:$K$1497,9,0)</f>
        <v>1239</v>
      </c>
      <c r="H107" s="160">
        <f>VLOOKUP(B107,[6]Report!$C$4:$K$1519,9,0)</f>
        <v>1239</v>
      </c>
      <c r="I107" s="160">
        <f>VLOOKUP(B107,[7]Report!$C$4:$K$1553,9,0)</f>
        <v>1239</v>
      </c>
      <c r="J107" s="160">
        <f>VLOOKUP(B107,[8]Report!$C$4:$K$1586,9,0)</f>
        <v>1239</v>
      </c>
      <c r="K107" s="160">
        <f>VLOOKUP(B107,'[1]BS Dec 24'!$C$4:$I$1422,7,0)</f>
        <v>1239</v>
      </c>
      <c r="L107" s="160">
        <f>VLOOKUP(B107,'[10]TB Jan 25'!$C$732:$I$1396,7,0)</f>
        <v>1239</v>
      </c>
    </row>
    <row r="108" spans="2:12" x14ac:dyDescent="0.3">
      <c r="B108" s="158" t="s">
        <v>416</v>
      </c>
      <c r="C108" s="160">
        <v>1147</v>
      </c>
      <c r="D108" s="160">
        <f>VLOOKUP(B108,[2]Report!$C$4:$J$1360,8,0)</f>
        <v>1147</v>
      </c>
      <c r="E108" s="160">
        <f>VLOOKUP(B108,[3]Report!$C$4:$K$1395,9,0)</f>
        <v>1147</v>
      </c>
      <c r="F108" s="160">
        <f>VLOOKUP(B108,[4]Report!$C$4:$K$1455,9,0)</f>
        <v>1147</v>
      </c>
      <c r="G108" s="160">
        <f>VLOOKUP(B108,[5]Report!$C$4:$K$1497,9,0)</f>
        <v>1147</v>
      </c>
      <c r="H108" s="160">
        <f>VLOOKUP(B108,[6]Report!$C$4:$K$1519,9,0)</f>
        <v>1147</v>
      </c>
      <c r="I108" s="160">
        <f>VLOOKUP(B108,[7]Report!$C$4:$K$1553,9,0)</f>
        <v>1147</v>
      </c>
      <c r="J108" s="160">
        <f>VLOOKUP(B108,[8]Report!$C$4:$K$1586,9,0)</f>
        <v>1147</v>
      </c>
      <c r="K108" s="160">
        <f>VLOOKUP(B108,'[1]BS Dec 24'!$C$4:$I$1422,7,0)</f>
        <v>1147</v>
      </c>
      <c r="L108" s="160">
        <f>VLOOKUP(B108,'[10]TB Jan 25'!$C$732:$I$1396,7,0)</f>
        <v>1147</v>
      </c>
    </row>
    <row r="109" spans="2:12" x14ac:dyDescent="0.3">
      <c r="B109" s="158" t="s">
        <v>417</v>
      </c>
      <c r="C109" s="160">
        <v>523922.74</v>
      </c>
      <c r="D109" s="160">
        <f>VLOOKUP(B109,[2]Report!$C$4:$J$1360,8,0)</f>
        <v>448658.78</v>
      </c>
      <c r="E109" s="160">
        <f>VLOOKUP(B109,[3]Report!$C$4:$K$1395,9,0)</f>
        <v>197135.2</v>
      </c>
      <c r="F109" s="160">
        <f>VLOOKUP(B109,[4]Report!$C$4:$K$1455,9,0)</f>
        <v>244357.2</v>
      </c>
      <c r="G109" s="160">
        <f>VLOOKUP(B109,[5]Report!$C$4:$K$1497,9,0)</f>
        <v>379926.2</v>
      </c>
      <c r="H109" s="160">
        <f>VLOOKUP(B109,[6]Report!$C$4:$K$1519,9,0)</f>
        <v>453070.2</v>
      </c>
      <c r="I109" s="160">
        <f>VLOOKUP(B109,[7]Report!$C$4:$K$1553,9,0)</f>
        <v>481140.2</v>
      </c>
      <c r="J109" s="160">
        <f>VLOOKUP(B109,[8]Report!$C$4:$K$1586,9,0)</f>
        <v>296975.2</v>
      </c>
      <c r="K109" s="160">
        <f>VLOOKUP(B109,'[1]BS Dec 24'!$C$4:$I$1422,7,0)</f>
        <v>161672</v>
      </c>
      <c r="L109" s="160">
        <f>VLOOKUP(B109,'[10]TB Jan 25'!$C$732:$I$1396,7,0)</f>
        <v>468721</v>
      </c>
    </row>
    <row r="110" spans="2:12" x14ac:dyDescent="0.3">
      <c r="B110" s="158" t="s">
        <v>418</v>
      </c>
      <c r="C110" s="160">
        <v>3985</v>
      </c>
      <c r="D110" s="160">
        <f>VLOOKUP(B110,[2]Report!$C$4:$J$1360,8,0)</f>
        <v>5791</v>
      </c>
      <c r="E110" s="160">
        <f>VLOOKUP(B110,[3]Report!$C$4:$K$1395,9,0)</f>
        <v>6151</v>
      </c>
      <c r="F110" s="160">
        <f>VLOOKUP(B110,[4]Report!$C$4:$K$1455,9,0)</f>
        <v>14780.96</v>
      </c>
      <c r="G110" s="160">
        <f>VLOOKUP(B110,[5]Report!$C$4:$K$1497,9,0)</f>
        <v>8060.96</v>
      </c>
      <c r="H110" s="160">
        <f>VLOOKUP(B110,[6]Report!$C$4:$K$1519,9,0)</f>
        <v>10946.46</v>
      </c>
      <c r="I110" s="160">
        <f>VLOOKUP(B110,[7]Report!$C$4:$K$1553,9,0)</f>
        <v>3337.96</v>
      </c>
      <c r="J110" s="160">
        <f>VLOOKUP(B110,[8]Report!$C$4:$K$1586,9,0)</f>
        <v>19017.96</v>
      </c>
      <c r="K110" s="160">
        <f>VLOOKUP(B110,'[1]BS Dec 24'!$C$4:$I$1422,7,0)</f>
        <v>3337.96</v>
      </c>
      <c r="L110" s="160">
        <f>VLOOKUP(B110,'[10]TB Jan 25'!$C$732:$I$1396,7,0)</f>
        <v>12297.96</v>
      </c>
    </row>
    <row r="111" spans="2:12" x14ac:dyDescent="0.3">
      <c r="B111" s="158" t="s">
        <v>419</v>
      </c>
      <c r="C111" s="160">
        <v>9200</v>
      </c>
      <c r="D111" s="160">
        <f>VLOOKUP(B111,[2]Report!$C$4:$J$1360,8,0)</f>
        <v>18400</v>
      </c>
      <c r="E111" s="160">
        <f>VLOOKUP(B111,[3]Report!$C$4:$K$1395,9,0)</f>
        <v>18400</v>
      </c>
      <c r="F111" s="160">
        <f>VLOOKUP(B111,[4]Report!$C$4:$K$1455,9,0)</f>
        <v>18400</v>
      </c>
      <c r="G111" s="160">
        <f>VLOOKUP(B111,[5]Report!$C$4:$K$1497,9,0)</f>
        <v>9200</v>
      </c>
      <c r="H111" s="160">
        <f>VLOOKUP(B111,[6]Report!$C$4:$K$1519,9,0)</f>
        <v>18400</v>
      </c>
      <c r="I111" s="160">
        <f>VLOOKUP(B111,[7]Report!$C$4:$K$1553,9,0)</f>
        <v>9200</v>
      </c>
      <c r="J111" s="160">
        <f>VLOOKUP(B111,[8]Report!$C$4:$K$1586,9,0)</f>
        <v>18800</v>
      </c>
      <c r="K111" s="160"/>
      <c r="L111" s="160"/>
    </row>
    <row r="112" spans="2:12" x14ac:dyDescent="0.3">
      <c r="B112" s="158" t="s">
        <v>420</v>
      </c>
      <c r="C112" s="160">
        <v>3100</v>
      </c>
      <c r="D112" s="160">
        <f>VLOOKUP(B112,[2]Report!$C$4:$J$1360,8,0)</f>
        <v>3100</v>
      </c>
      <c r="E112" s="160">
        <f>VLOOKUP(B112,[3]Report!$C$4:$K$1395,9,0)</f>
        <v>3100</v>
      </c>
      <c r="F112" s="160">
        <f>VLOOKUP(B112,[4]Report!$C$4:$K$1455,9,0)</f>
        <v>3100</v>
      </c>
      <c r="G112" s="160">
        <f>VLOOKUP(B112,[5]Report!$C$4:$K$1497,9,0)</f>
        <v>3100</v>
      </c>
      <c r="H112" s="160">
        <f>VLOOKUP(B112,[6]Report!$C$4:$K$1519,9,0)</f>
        <v>3100</v>
      </c>
      <c r="I112" s="160">
        <f>VLOOKUP(B112,[7]Report!$C$4:$K$1553,9,0)</f>
        <v>3100</v>
      </c>
      <c r="J112" s="160">
        <f>VLOOKUP(B112,[8]Report!$C$4:$K$1586,9,0)</f>
        <v>3100</v>
      </c>
      <c r="K112" s="160">
        <f>VLOOKUP(B112,'[1]BS Dec 24'!$C$4:$I$1422,7,0)</f>
        <v>3100</v>
      </c>
      <c r="L112" s="160">
        <f>VLOOKUP(B112,'[10]TB Jan 25'!$C$732:$I$1396,7,0)</f>
        <v>3100</v>
      </c>
    </row>
    <row r="113" spans="2:12" x14ac:dyDescent="0.3">
      <c r="B113" s="158" t="s">
        <v>421</v>
      </c>
      <c r="C113" s="160">
        <v>865506.66</v>
      </c>
      <c r="D113" s="160">
        <f>VLOOKUP(B113,[2]Report!$C$4:$J$1360,8,0)</f>
        <v>908438.04</v>
      </c>
      <c r="E113" s="160">
        <f>VLOOKUP(B113,[3]Report!$C$4:$K$1395,9,0)</f>
        <v>622595.22</v>
      </c>
      <c r="F113" s="160">
        <f>VLOOKUP(B113,[4]Report!$C$4:$K$1455,9,0)</f>
        <v>468203.8</v>
      </c>
      <c r="G113" s="160">
        <f>VLOOKUP(B113,[5]Report!$C$4:$K$1497,9,0)</f>
        <v>722171.46</v>
      </c>
      <c r="H113" s="160">
        <f>VLOOKUP(B113,[6]Report!$C$4:$K$1519,9,0)</f>
        <v>738463.12</v>
      </c>
      <c r="I113" s="160">
        <f>VLOOKUP(B113,[7]Report!$C$4:$K$1553,9,0)</f>
        <v>1132605.1000000001</v>
      </c>
      <c r="J113" s="160">
        <f>VLOOKUP(B113,[8]Report!$C$4:$K$1586,9,0)</f>
        <v>1240027.1200000001</v>
      </c>
      <c r="K113" s="160">
        <f>VLOOKUP(B113,'[1]BS Dec 24'!$C$4:$I$1422,7,0)</f>
        <v>1036193.08</v>
      </c>
      <c r="L113" s="160">
        <f>VLOOKUP(B113,'[10]TB Jan 25'!$C$732:$I$1396,7,0)</f>
        <v>816554.56</v>
      </c>
    </row>
    <row r="114" spans="2:12" x14ac:dyDescent="0.3">
      <c r="B114" s="158" t="s">
        <v>422</v>
      </c>
      <c r="C114" s="160"/>
      <c r="D114" s="160"/>
      <c r="E114" s="160">
        <f>VLOOKUP(B114,[3]Report!$C$4:$K$1395,9,0)</f>
        <v>225.1</v>
      </c>
      <c r="F114" s="160">
        <f>VLOOKUP(B114,[4]Report!$C$4:$K$1455,9,0)</f>
        <v>0.3</v>
      </c>
      <c r="G114" s="160">
        <f>VLOOKUP(B114,[5]Report!$C$4:$K$1497,9,0)</f>
        <v>0</v>
      </c>
      <c r="H114" s="160">
        <f>VLOOKUP(B114,[6]Report!$C$4:$K$1519,9,0)</f>
        <v>0</v>
      </c>
      <c r="I114" s="160">
        <f>VLOOKUP(B114,[7]Report!$C$4:$K$1553,9,0)</f>
        <v>0</v>
      </c>
      <c r="J114" s="160">
        <f>VLOOKUP(B114,[8]Report!$C$4:$K$1586,9,0)</f>
        <v>-1.1599999999999999</v>
      </c>
      <c r="K114" s="160">
        <f>VLOOKUP(B114,'[1]BS Dec 24'!$C$4:$I$1422,7,0)</f>
        <v>999.44</v>
      </c>
      <c r="L114" s="160">
        <f>-VLOOKUP(B114,'[10]TB Jan 25'!$C$732:$I$1396,6,0)</f>
        <v>0</v>
      </c>
    </row>
    <row r="115" spans="2:12" x14ac:dyDescent="0.3">
      <c r="B115" s="158" t="s">
        <v>423</v>
      </c>
      <c r="C115" s="160">
        <v>21600</v>
      </c>
      <c r="D115" s="160">
        <f>VLOOKUP(B115,[2]Report!$C$4:$J$1360,8,0)</f>
        <v>21600</v>
      </c>
      <c r="E115" s="160">
        <f>VLOOKUP(B115,[3]Report!$C$4:$K$1395,9,0)</f>
        <v>21600</v>
      </c>
      <c r="F115" s="160">
        <f>VLOOKUP(B115,[4]Report!$C$4:$K$1455,9,0)</f>
        <v>21600</v>
      </c>
      <c r="G115" s="160">
        <f>VLOOKUP(B115,[5]Report!$C$4:$K$1497,9,0)</f>
        <v>21600</v>
      </c>
      <c r="H115" s="160">
        <f>VLOOKUP(B115,[6]Report!$C$4:$K$1519,9,0)</f>
        <v>20376</v>
      </c>
      <c r="I115" s="160">
        <f>VLOOKUP(B115,[7]Report!$C$4:$K$1553,9,0)</f>
        <v>20376</v>
      </c>
      <c r="J115" s="160">
        <f>VLOOKUP(B115,[8]Report!$C$4:$K$1586,9,0)</f>
        <v>41976</v>
      </c>
      <c r="K115" s="160">
        <f>VLOOKUP(B115,'[1]BS Dec 24'!$C$4:$I$1422,7,0)</f>
        <v>21496</v>
      </c>
      <c r="L115" s="160">
        <f>VLOOKUP(B115,'[10]TB Jan 25'!$C$732:$I$1396,7,0)</f>
        <v>21496</v>
      </c>
    </row>
    <row r="116" spans="2:12" x14ac:dyDescent="0.3">
      <c r="B116" s="158" t="s">
        <v>424</v>
      </c>
      <c r="C116" s="160">
        <v>52</v>
      </c>
      <c r="D116" s="160">
        <f>VLOOKUP(B116,[2]Report!$C$4:$J$1360,8,0)</f>
        <v>52</v>
      </c>
      <c r="E116" s="160">
        <f>VLOOKUP(B116,[3]Report!$C$4:$K$1395,9,0)</f>
        <v>0</v>
      </c>
      <c r="F116" s="160">
        <f>VLOOKUP(B116,[4]Report!$C$4:$K$1455,9,0)</f>
        <v>0</v>
      </c>
      <c r="G116" s="160">
        <f>VLOOKUP(B116,[5]Report!$C$4:$K$1497,9,0)</f>
        <v>0</v>
      </c>
      <c r="H116" s="160">
        <f>VLOOKUP(B116,[6]Report!$C$4:$K$1519,9,0)</f>
        <v>0</v>
      </c>
      <c r="I116" s="160">
        <f>VLOOKUP(B116,[7]Report!$C$4:$K$1553,9,0)</f>
        <v>0</v>
      </c>
      <c r="J116" s="160">
        <f>VLOOKUP(B116,[8]Report!$C$4:$K$1586,9,0)</f>
        <v>0</v>
      </c>
      <c r="K116" s="160"/>
      <c r="L116" s="160"/>
    </row>
    <row r="117" spans="2:12" x14ac:dyDescent="0.3">
      <c r="B117" s="158" t="s">
        <v>425</v>
      </c>
      <c r="C117" s="160"/>
      <c r="D117" s="160">
        <f>VLOOKUP(B117,[2]Report!$C$4:$J$1360,8,0)</f>
        <v>3255</v>
      </c>
      <c r="E117" s="160">
        <f>VLOOKUP(B117,[3]Report!$C$4:$K$1395,9,0)</f>
        <v>23047.5</v>
      </c>
      <c r="F117" s="160">
        <f>VLOOKUP(B117,[4]Report!$C$4:$K$1455,9,0)</f>
        <v>26985</v>
      </c>
      <c r="G117" s="160">
        <f>VLOOKUP(B117,[5]Report!$C$4:$K$1497,9,0)</f>
        <v>0</v>
      </c>
      <c r="H117" s="160">
        <f>VLOOKUP(B117,[6]Report!$C$4:$K$1519,9,0)</f>
        <v>0</v>
      </c>
      <c r="I117" s="160">
        <f>VLOOKUP(B117,[7]Report!$C$4:$K$1553,9,0)</f>
        <v>0</v>
      </c>
      <c r="J117" s="160">
        <f>VLOOKUP(B117,[8]Report!$C$4:$K$1586,9,0)</f>
        <v>0</v>
      </c>
      <c r="K117" s="160"/>
      <c r="L117" s="160"/>
    </row>
    <row r="118" spans="2:12" x14ac:dyDescent="0.3">
      <c r="B118" s="158" t="s">
        <v>426</v>
      </c>
      <c r="C118" s="160">
        <v>9440</v>
      </c>
      <c r="D118" s="160">
        <f>VLOOKUP(B118,[2]Report!$C$4:$J$1360,8,0)</f>
        <v>9440</v>
      </c>
      <c r="E118" s="160">
        <f>VLOOKUP(B118,[3]Report!$C$4:$K$1395,9,0)</f>
        <v>14160</v>
      </c>
      <c r="F118" s="160">
        <f>VLOOKUP(B118,[4]Report!$C$4:$K$1455,9,0)</f>
        <v>9440</v>
      </c>
      <c r="G118" s="160">
        <f>VLOOKUP(B118,[5]Report!$C$4:$K$1497,9,0)</f>
        <v>9440</v>
      </c>
      <c r="H118" s="160">
        <f>VLOOKUP(B118,[6]Report!$C$4:$K$1519,9,0)</f>
        <v>9440</v>
      </c>
      <c r="I118" s="160">
        <f>VLOOKUP(B118,[7]Report!$C$4:$K$1553,9,0)</f>
        <v>9440</v>
      </c>
      <c r="J118" s="160">
        <f>VLOOKUP(B118,[8]Report!$C$4:$K$1586,9,0)</f>
        <v>14160</v>
      </c>
      <c r="K118" s="160">
        <f>VLOOKUP(B118,'[1]BS Dec 24'!$C$4:$I$1422,7,0)</f>
        <v>9440</v>
      </c>
      <c r="L118" s="160">
        <f>VLOOKUP(B118,'[10]TB Jan 25'!$C$732:$I$1396,7,0)</f>
        <v>9440</v>
      </c>
    </row>
    <row r="119" spans="2:12" x14ac:dyDescent="0.3">
      <c r="B119" s="158" t="s">
        <v>427</v>
      </c>
      <c r="C119" s="160">
        <v>84744</v>
      </c>
      <c r="D119" s="160">
        <f>VLOOKUP(B119,[2]Report!$C$4:$J$1360,8,0)</f>
        <v>96624</v>
      </c>
      <c r="E119" s="160">
        <f>VLOOKUP(B119,[3]Report!$C$4:$K$1395,9,0)</f>
        <v>88124</v>
      </c>
      <c r="F119" s="160">
        <f>VLOOKUP(B119,[4]Report!$C$4:$K$1455,9,0)</f>
        <v>106722</v>
      </c>
      <c r="G119" s="160">
        <f>VLOOKUP(B119,[5]Report!$C$4:$K$1497,9,0)</f>
        <v>52024</v>
      </c>
      <c r="H119" s="160">
        <f>VLOOKUP(B119,[6]Report!$C$4:$K$1519,9,0)</f>
        <v>0</v>
      </c>
      <c r="I119" s="160">
        <f>VLOOKUP(B119,[7]Report!$C$4:$K$1553,9,0)</f>
        <v>0</v>
      </c>
      <c r="J119" s="160">
        <f>VLOOKUP(B119,[8]Report!$C$4:$K$1586,9,0)</f>
        <v>0</v>
      </c>
      <c r="K119" s="160"/>
      <c r="L119" s="160"/>
    </row>
    <row r="120" spans="2:12" x14ac:dyDescent="0.3">
      <c r="B120" s="158" t="s">
        <v>428</v>
      </c>
      <c r="C120" s="160">
        <v>2546</v>
      </c>
      <c r="D120" s="160">
        <f>VLOOKUP(B120,[2]Report!$C$4:$J$1360,8,0)</f>
        <v>26825.599999999999</v>
      </c>
      <c r="E120" s="160">
        <f>VLOOKUP(B120,[3]Report!$C$4:$K$1395,9,0)</f>
        <v>50818.8</v>
      </c>
      <c r="F120" s="160">
        <f>VLOOKUP(B120,[4]Report!$C$4:$K$1455,9,0)</f>
        <v>104147.58</v>
      </c>
      <c r="G120" s="160">
        <f>VLOOKUP(B120,[5]Report!$C$4:$K$1497,9,0)</f>
        <v>143782.57999999999</v>
      </c>
      <c r="H120" s="160">
        <f>VLOOKUP(B120,[6]Report!$C$4:$K$1519,9,0)</f>
        <v>-979.42</v>
      </c>
      <c r="I120" s="160">
        <f>VLOOKUP(B120,[7]Report!$C$4:$K$1553,9,0)</f>
        <v>3491.05</v>
      </c>
      <c r="J120" s="160">
        <f>VLOOKUP(B120,[8]Report!$C$4:$K$1586,9,0)</f>
        <v>64084</v>
      </c>
      <c r="K120" s="160">
        <f>VLOOKUP(B120,'[1]BS Dec 24'!$C$4:$I$1422,7,0)</f>
        <v>44591</v>
      </c>
      <c r="L120" s="160">
        <f>VLOOKUP(B120,'[10]TB Jan 25'!$C$732:$I$1396,7,0)</f>
        <v>42401</v>
      </c>
    </row>
    <row r="121" spans="2:12" x14ac:dyDescent="0.3">
      <c r="B121" s="158" t="s">
        <v>429</v>
      </c>
      <c r="C121" s="160">
        <v>87714</v>
      </c>
      <c r="D121" s="160">
        <f>VLOOKUP(B121,[2]Report!$C$4:$J$1360,8,0)</f>
        <v>67158</v>
      </c>
      <c r="E121" s="160">
        <f>VLOOKUP(B121,[3]Report!$C$4:$K$1395,9,0)</f>
        <v>78300</v>
      </c>
      <c r="F121" s="160">
        <f>VLOOKUP(B121,[4]Report!$C$4:$K$1455,9,0)</f>
        <v>89854</v>
      </c>
      <c r="G121" s="160">
        <f>VLOOKUP(B121,[5]Report!$C$4:$K$1497,9,0)</f>
        <v>76264</v>
      </c>
      <c r="H121" s="160">
        <f>VLOOKUP(B121,[6]Report!$C$4:$K$1519,9,0)</f>
        <v>86938</v>
      </c>
      <c r="I121" s="160">
        <f>VLOOKUP(B121,[7]Report!$C$4:$K$1553,9,0)</f>
        <v>96802</v>
      </c>
      <c r="J121" s="160">
        <f>VLOOKUP(B121,[8]Report!$C$4:$K$1586,9,0)</f>
        <v>107044</v>
      </c>
      <c r="K121" s="160">
        <f>VLOOKUP(B121,'[1]BS Dec 24'!$C$4:$I$1422,7,0)</f>
        <v>91060</v>
      </c>
      <c r="L121" s="160">
        <f>VLOOKUP(B121,'[10]TB Jan 25'!$C$732:$I$1396,7,0)</f>
        <v>80692</v>
      </c>
    </row>
    <row r="122" spans="2:12" x14ac:dyDescent="0.3">
      <c r="B122" s="158" t="s">
        <v>430</v>
      </c>
      <c r="C122" s="160">
        <v>5546</v>
      </c>
      <c r="D122" s="160">
        <f>VLOOKUP(B122,[2]Report!$C$4:$J$1360,8,0)</f>
        <v>16083.4</v>
      </c>
      <c r="E122" s="160">
        <f>VLOOKUP(B122,[3]Report!$C$4:$K$1395,9,0)</f>
        <v>0.4</v>
      </c>
      <c r="F122" s="160">
        <f>VLOOKUP(B122,[4]Report!$C$4:$K$1455,9,0)</f>
        <v>0</v>
      </c>
      <c r="G122" s="160">
        <f>VLOOKUP(B122,[5]Report!$C$4:$K$1497,9,0)</f>
        <v>0</v>
      </c>
      <c r="H122" s="160">
        <f>VLOOKUP(B122,[6]Report!$C$4:$K$1519,9,0)</f>
        <v>0</v>
      </c>
      <c r="I122" s="160">
        <f>VLOOKUP(B122,[7]Report!$C$4:$K$1553,9,0)</f>
        <v>0</v>
      </c>
      <c r="J122" s="160">
        <f>VLOOKUP(B122,[8]Report!$C$4:$K$1586,9,0)</f>
        <v>0</v>
      </c>
      <c r="K122" s="160"/>
      <c r="L122" s="160"/>
    </row>
    <row r="123" spans="2:12" x14ac:dyDescent="0.3">
      <c r="B123" s="158" t="s">
        <v>431</v>
      </c>
      <c r="C123" s="160"/>
      <c r="D123" s="160"/>
      <c r="E123" s="160">
        <f>VLOOKUP(B123,[3]Report!$C$4:$K$1395,9,0)</f>
        <v>0</v>
      </c>
      <c r="F123" s="160">
        <f>VLOOKUP(B123,[4]Report!$C$4:$K$1455,9,0)</f>
        <v>0</v>
      </c>
      <c r="G123" s="160">
        <f>VLOOKUP(B123,[5]Report!$C$4:$K$1497,9,0)</f>
        <v>0</v>
      </c>
      <c r="H123" s="160">
        <f>VLOOKUP(B123,[6]Report!$C$4:$K$1519,9,0)</f>
        <v>0</v>
      </c>
      <c r="I123" s="160">
        <f>VLOOKUP(B123,[7]Report!$C$4:$K$1553,9,0)</f>
        <v>0</v>
      </c>
      <c r="J123" s="160">
        <f>VLOOKUP(B123,[8]Report!$C$4:$K$1586,9,0)</f>
        <v>0</v>
      </c>
      <c r="K123" s="160"/>
      <c r="L123" s="160">
        <f>-VLOOKUP(B123,'[10]TB Jan 25'!$C$732:$I$1396,6,0)</f>
        <v>-40320.199999999997</v>
      </c>
    </row>
    <row r="124" spans="2:12" x14ac:dyDescent="0.3">
      <c r="B124" s="158" t="s">
        <v>432</v>
      </c>
      <c r="C124" s="160">
        <v>14100</v>
      </c>
      <c r="D124" s="160">
        <f>VLOOKUP(B124,[2]Report!$C$4:$J$1360,8,0)</f>
        <v>14100</v>
      </c>
      <c r="E124" s="160">
        <f>VLOOKUP(B124,[3]Report!$C$4:$K$1395,9,0)</f>
        <v>14100</v>
      </c>
      <c r="F124" s="160">
        <f>VLOOKUP(B124,[4]Report!$C$4:$K$1455,9,0)</f>
        <v>14100</v>
      </c>
      <c r="G124" s="160">
        <f>VLOOKUP(B124,[5]Report!$C$4:$K$1497,9,0)</f>
        <v>14100</v>
      </c>
      <c r="H124" s="160">
        <f>VLOOKUP(B124,[6]Report!$C$4:$K$1519,9,0)</f>
        <v>14100</v>
      </c>
      <c r="I124" s="160">
        <f>VLOOKUP(B124,[7]Report!$C$4:$K$1553,9,0)</f>
        <v>14100</v>
      </c>
      <c r="J124" s="160">
        <f>VLOOKUP(B124,[8]Report!$C$4:$K$1586,9,0)</f>
        <v>14100</v>
      </c>
      <c r="K124" s="160">
        <f>VLOOKUP(B124,'[1]BS Dec 24'!$C$4:$I$1422,7,0)</f>
        <v>14100</v>
      </c>
      <c r="L124" s="160">
        <f>VLOOKUP(B124,'[10]TB Jan 25'!$C$732:$I$1396,7,0)</f>
        <v>14100</v>
      </c>
    </row>
    <row r="125" spans="2:12" x14ac:dyDescent="0.3">
      <c r="B125" s="158" t="s">
        <v>433</v>
      </c>
      <c r="C125" s="160">
        <v>0</v>
      </c>
      <c r="D125" s="160">
        <f>VLOOKUP(B125,[2]Report!$C$4:$J$1360,8,0)</f>
        <v>0</v>
      </c>
      <c r="E125" s="160">
        <f>VLOOKUP(B125,[3]Report!$C$4:$K$1395,9,0)</f>
        <v>0</v>
      </c>
      <c r="F125" s="160">
        <f>VLOOKUP(B125,[4]Report!$C$4:$K$1455,9,0)</f>
        <v>0</v>
      </c>
      <c r="G125" s="160">
        <f>VLOOKUP(B125,[5]Report!$C$4:$K$1497,9,0)</f>
        <v>0</v>
      </c>
      <c r="H125" s="160">
        <f>VLOOKUP(B125,[6]Report!$C$4:$K$1519,9,0)</f>
        <v>0</v>
      </c>
      <c r="I125" s="160">
        <f>VLOOKUP(B125,[7]Report!$C$4:$K$1553,9,0)</f>
        <v>0</v>
      </c>
      <c r="J125" s="160">
        <f>VLOOKUP(B125,[8]Report!$C$4:$K$1586,9,0)</f>
        <v>0</v>
      </c>
      <c r="K125" s="160">
        <f>-VLOOKUP(B125,'[1]BS Dec 24'!$C$4:$H$1422,6,0)</f>
        <v>0</v>
      </c>
      <c r="L125" s="160">
        <f>-VLOOKUP(B125,'[10]TB Jan 25'!$C$732:$I$1396,6,0)</f>
        <v>0</v>
      </c>
    </row>
    <row r="126" spans="2:12" x14ac:dyDescent="0.3">
      <c r="B126" s="158" t="s">
        <v>434</v>
      </c>
      <c r="C126" s="160">
        <v>-65509</v>
      </c>
      <c r="D126" s="160">
        <f>VLOOKUP(B126,[2]Report!$C$4:$J$1360,8,0)</f>
        <v>-98846</v>
      </c>
      <c r="E126" s="160">
        <f>VLOOKUP(B126,[3]Report!$C$4:$K$1395,9,0)</f>
        <v>0</v>
      </c>
      <c r="F126" s="160">
        <f>VLOOKUP(B126,[4]Report!$C$4:$K$1455,9,0)</f>
        <v>-62272</v>
      </c>
      <c r="G126" s="160">
        <f>VLOOKUP(B126,[5]Report!$C$4:$K$1497,9,0)</f>
        <v>-108272</v>
      </c>
      <c r="H126" s="160">
        <f>VLOOKUP(B126,[6]Report!$C$4:$K$1519,9,0)</f>
        <v>0</v>
      </c>
      <c r="I126" s="160">
        <f>VLOOKUP(B126,[7]Report!$C$4:$K$1553,9,0)</f>
        <v>0</v>
      </c>
      <c r="J126" s="160">
        <f>VLOOKUP(B126,[8]Report!$C$4:$K$1586,9,0)</f>
        <v>0</v>
      </c>
      <c r="K126" s="160">
        <f>-VLOOKUP(B126,'[1]BS Dec 24'!$C$4:$H$1422,6,0)</f>
        <v>0</v>
      </c>
      <c r="L126" s="160">
        <f>-VLOOKUP(B126,'[10]TB Jan 25'!$C$732:$I$1396,6,0)</f>
        <v>-39890</v>
      </c>
    </row>
    <row r="127" spans="2:12" x14ac:dyDescent="0.3">
      <c r="B127" s="158" t="s">
        <v>435</v>
      </c>
      <c r="C127" s="160"/>
      <c r="D127" s="160"/>
      <c r="E127" s="160"/>
      <c r="F127" s="160"/>
      <c r="G127" s="160">
        <f>VLOOKUP(B127,[5]Report!$C$4:$K$1497,9,0)</f>
        <v>1416</v>
      </c>
      <c r="H127" s="160">
        <f>VLOOKUP(B127,[6]Report!$C$4:$K$1519,9,0)</f>
        <v>1416</v>
      </c>
      <c r="I127" s="160">
        <f>VLOOKUP(B127,[7]Report!$C$4:$K$1553,9,0)</f>
        <v>0</v>
      </c>
      <c r="J127" s="160">
        <f>VLOOKUP(B127,[8]Report!$C$4:$K$1586,9,0)</f>
        <v>0</v>
      </c>
      <c r="K127" s="160"/>
      <c r="L127" s="160"/>
    </row>
    <row r="128" spans="2:12" x14ac:dyDescent="0.3">
      <c r="B128" s="158" t="s">
        <v>436</v>
      </c>
      <c r="C128" s="160"/>
      <c r="D128" s="160">
        <f>VLOOKUP(B128,[2]Report!$C$4:$J$1360,8,0)</f>
        <v>5900</v>
      </c>
      <c r="E128" s="160">
        <f>VLOOKUP(B128,[3]Report!$C$4:$K$1395,9,0)</f>
        <v>5900</v>
      </c>
      <c r="F128" s="160">
        <f>VLOOKUP(B128,[4]Report!$C$4:$K$1455,9,0)</f>
        <v>5900</v>
      </c>
      <c r="G128" s="160">
        <f>VLOOKUP(B128,[5]Report!$C$4:$K$1497,9,0)</f>
        <v>5900</v>
      </c>
      <c r="H128" s="160">
        <f>VLOOKUP(B128,[6]Report!$C$4:$K$1519,9,0)</f>
        <v>5900</v>
      </c>
      <c r="I128" s="160">
        <f>VLOOKUP(B128,[7]Report!$C$4:$K$1553,9,0)</f>
        <v>5900</v>
      </c>
      <c r="J128" s="160">
        <f>VLOOKUP(B128,[8]Report!$C$4:$K$1586,9,0)</f>
        <v>27533</v>
      </c>
      <c r="K128" s="160">
        <f>-VLOOKUP(B128,'[1]BS Dec 24'!$C$4:$H$1422,6,0)</f>
        <v>0</v>
      </c>
      <c r="L128" s="160"/>
    </row>
    <row r="129" spans="2:12" x14ac:dyDescent="0.3">
      <c r="B129" s="158" t="s">
        <v>437</v>
      </c>
      <c r="C129" s="160">
        <v>167400</v>
      </c>
      <c r="D129" s="160">
        <f>VLOOKUP(B129,[2]Report!$C$4:$J$1360,8,0)</f>
        <v>167400</v>
      </c>
      <c r="E129" s="160">
        <f>VLOOKUP(B129,[3]Report!$C$4:$K$1395,9,0)</f>
        <v>167400</v>
      </c>
      <c r="F129" s="160">
        <f>VLOOKUP(B129,[4]Report!$C$4:$K$1455,9,0)</f>
        <v>167400</v>
      </c>
      <c r="G129" s="160">
        <f>VLOOKUP(B129,[5]Report!$C$4:$K$1497,9,0)</f>
        <v>167400</v>
      </c>
      <c r="H129" s="160">
        <f>VLOOKUP(B129,[6]Report!$C$4:$K$1519,9,0)</f>
        <v>210600</v>
      </c>
      <c r="I129" s="160">
        <f>VLOOKUP(B129,[7]Report!$C$4:$K$1553,9,0)</f>
        <v>210600</v>
      </c>
      <c r="J129" s="160">
        <f>VLOOKUP(B129,[8]Report!$C$4:$K$1586,9,0)</f>
        <v>210600</v>
      </c>
      <c r="K129" s="160">
        <f>VLOOKUP(B129,'[1]BS Dec 24'!$C$4:$I$1422,7,0)</f>
        <v>145800</v>
      </c>
      <c r="L129" s="160">
        <f>VLOOKUP(B129,'[10]TB Jan 25'!$C$732:$I$1396,7,0)</f>
        <v>145800</v>
      </c>
    </row>
    <row r="130" spans="2:12" x14ac:dyDescent="0.3">
      <c r="B130" s="158" t="s">
        <v>438</v>
      </c>
      <c r="C130" s="160"/>
      <c r="D130" s="160">
        <f>VLOOKUP(B130,[2]Report!$C$4:$J$1360,8,0)</f>
        <v>11210</v>
      </c>
      <c r="E130" s="160">
        <f>VLOOKUP(B130,[3]Report!$C$4:$K$1395,9,0)</f>
        <v>11210</v>
      </c>
      <c r="F130" s="160">
        <f>VLOOKUP(B130,[4]Report!$C$4:$K$1455,9,0)</f>
        <v>0</v>
      </c>
      <c r="G130" s="160">
        <f>VLOOKUP(B130,[5]Report!$C$4:$K$1497,9,0)</f>
        <v>0</v>
      </c>
      <c r="H130" s="160">
        <f>VLOOKUP(B130,[6]Report!$C$4:$K$1519,9,0)</f>
        <v>0</v>
      </c>
      <c r="I130" s="160">
        <f>VLOOKUP(B130,[7]Report!$C$4:$K$1553,9,0)</f>
        <v>5605</v>
      </c>
      <c r="J130" s="160">
        <f>VLOOKUP(B130,[8]Report!$C$4:$K$1586,9,0)</f>
        <v>5605</v>
      </c>
      <c r="K130" s="160">
        <f>VLOOKUP(B130,'[1]BS Dec 24'!$C$4:$I$1422,7,0)</f>
        <v>5605</v>
      </c>
      <c r="L130" s="160">
        <f>VLOOKUP(B130,'[10]TB Jan 25'!$C$732:$I$1396,7,0)</f>
        <v>16815</v>
      </c>
    </row>
    <row r="131" spans="2:12" x14ac:dyDescent="0.3">
      <c r="B131" s="158" t="s">
        <v>439</v>
      </c>
      <c r="C131" s="160">
        <v>1</v>
      </c>
      <c r="D131" s="160">
        <f>VLOOKUP(B131,[2]Report!$C$4:$J$1360,8,0)</f>
        <v>1</v>
      </c>
      <c r="E131" s="160">
        <f>VLOOKUP(B131,[3]Report!$C$4:$K$1395,9,0)</f>
        <v>0</v>
      </c>
      <c r="F131" s="160">
        <f>VLOOKUP(B131,[4]Report!$C$4:$K$1455,9,0)</f>
        <v>0</v>
      </c>
      <c r="G131" s="160">
        <f>VLOOKUP(B131,[5]Report!$C$4:$K$1497,9,0)</f>
        <v>0</v>
      </c>
      <c r="H131" s="160">
        <f>VLOOKUP(B131,[6]Report!$C$4:$K$1519,9,0)</f>
        <v>0</v>
      </c>
      <c r="I131" s="160">
        <f>VLOOKUP(B131,[7]Report!$C$4:$K$1553,9,0)</f>
        <v>0</v>
      </c>
      <c r="J131" s="160">
        <f>VLOOKUP(B131,[8]Report!$C$4:$K$1586,9,0)</f>
        <v>0</v>
      </c>
      <c r="K131" s="160"/>
      <c r="L131" s="160"/>
    </row>
    <row r="132" spans="2:12" x14ac:dyDescent="0.3">
      <c r="B132" s="158" t="s">
        <v>440</v>
      </c>
      <c r="C132" s="160"/>
      <c r="D132" s="160"/>
      <c r="E132" s="160"/>
      <c r="F132" s="160"/>
      <c r="G132" s="160"/>
      <c r="H132" s="160"/>
      <c r="I132" s="160"/>
      <c r="J132" s="160">
        <f>VLOOKUP(B132,[8]Report!$C$4:$K$1586,9,0)</f>
        <v>7012</v>
      </c>
      <c r="K132" s="160">
        <f>VLOOKUP(B132,'[1]BS Dec 24'!$C$4:$I$1422,7,0)</f>
        <v>7012</v>
      </c>
      <c r="L132" s="160">
        <f>VLOOKUP(B132,'[10]TB Jan 25'!$C$732:$I$1396,7,0)</f>
        <v>17946.349999999999</v>
      </c>
    </row>
    <row r="133" spans="2:12" x14ac:dyDescent="0.3">
      <c r="B133" s="158" t="s">
        <v>441</v>
      </c>
      <c r="C133" s="160"/>
      <c r="D133" s="160"/>
      <c r="E133" s="160"/>
      <c r="F133" s="160"/>
      <c r="G133" s="160"/>
      <c r="H133" s="160"/>
      <c r="I133" s="160"/>
      <c r="J133" s="160">
        <f>VLOOKUP(B133,[8]Report!$C$4:$K$1586,9,0)</f>
        <v>50084</v>
      </c>
      <c r="K133" s="160">
        <f>VLOOKUP(B133,'[1]BS Dec 24'!$C$4:$I$1422,7,0)</f>
        <v>50084</v>
      </c>
      <c r="L133" s="160">
        <f>VLOOKUP(B133,'[10]TB Jan 25'!$C$732:$I$1396,7,0)</f>
        <v>20251</v>
      </c>
    </row>
    <row r="134" spans="2:12" x14ac:dyDescent="0.3">
      <c r="B134" s="158" t="s">
        <v>442</v>
      </c>
      <c r="C134" s="160"/>
      <c r="D134" s="160"/>
      <c r="E134" s="160"/>
      <c r="F134" s="160"/>
      <c r="G134" s="160"/>
      <c r="H134" s="160"/>
      <c r="I134" s="160"/>
      <c r="J134" s="160">
        <f>VLOOKUP(B134,[8]Report!$C$4:$K$1586,9,0)</f>
        <v>6685</v>
      </c>
      <c r="K134" s="160">
        <f>VLOOKUP(B134,'[1]BS Dec 24'!$C$4:$I$1422,7,0)</f>
        <v>6685</v>
      </c>
      <c r="L134" s="160">
        <f>VLOOKUP(B134,'[10]TB Jan 25'!$C$732:$I$1396,7,0)</f>
        <v>10424</v>
      </c>
    </row>
    <row r="135" spans="2:12" x14ac:dyDescent="0.3">
      <c r="B135" s="158" t="s">
        <v>443</v>
      </c>
      <c r="C135" s="160"/>
      <c r="D135" s="160"/>
      <c r="E135" s="160"/>
      <c r="F135" s="160"/>
      <c r="G135" s="160"/>
      <c r="H135" s="160"/>
      <c r="I135" s="160"/>
      <c r="J135" s="160">
        <f>VLOOKUP(B135,[8]Report!$C$4:$K$1586,9,0)</f>
        <v>1499</v>
      </c>
      <c r="K135" s="160">
        <f>VLOOKUP(B135,'[1]BS Dec 24'!$C$4:$I$1422,7,0)</f>
        <v>1499</v>
      </c>
      <c r="L135" s="160"/>
    </row>
    <row r="136" spans="2:12" x14ac:dyDescent="0.3">
      <c r="B136" s="158" t="s">
        <v>444</v>
      </c>
      <c r="C136" s="160">
        <v>53260.71</v>
      </c>
      <c r="D136" s="160">
        <f>VLOOKUP(B136,[2]Report!$C$4:$J$1360,8,0)</f>
        <v>75829.69</v>
      </c>
      <c r="E136" s="160">
        <f>VLOOKUP(B136,[3]Report!$C$4:$K$1395,9,0)</f>
        <v>81998.55</v>
      </c>
      <c r="F136" s="160">
        <f>VLOOKUP(B136,[4]Report!$C$4:$K$1455,9,0)</f>
        <v>59222.55</v>
      </c>
      <c r="G136" s="160">
        <f>VLOOKUP(B136,[5]Report!$C$4:$K$1497,9,0)</f>
        <v>13165.97</v>
      </c>
      <c r="H136" s="160">
        <f>VLOOKUP(B136,[6]Report!$C$4:$K$1519,9,0)</f>
        <v>55385.47</v>
      </c>
      <c r="I136" s="160">
        <f>VLOOKUP(B136,[7]Report!$C$4:$K$1553,9,0)</f>
        <v>71625.47</v>
      </c>
      <c r="J136" s="160">
        <f>VLOOKUP(B136,[8]Report!$C$4:$K$1586,9,0)</f>
        <v>32642</v>
      </c>
      <c r="K136" s="160">
        <f>VLOOKUP(B136,'[1]BS Dec 24'!$C$4:$I$1422,7,0)</f>
        <v>44787</v>
      </c>
      <c r="L136" s="160">
        <f>VLOOKUP(B136,'[10]TB Jan 25'!$C$732:$I$1396,7,0)</f>
        <v>90212</v>
      </c>
    </row>
    <row r="137" spans="2:12" x14ac:dyDescent="0.3">
      <c r="B137" s="158" t="s">
        <v>445</v>
      </c>
      <c r="C137" s="160">
        <v>4425</v>
      </c>
      <c r="D137" s="160">
        <f>VLOOKUP(B137,[2]Report!$C$4:$J$1360,8,0)</f>
        <v>3776</v>
      </c>
      <c r="E137" s="160">
        <f>VLOOKUP(B137,[3]Report!$C$4:$K$1395,9,0)</f>
        <v>6372</v>
      </c>
      <c r="F137" s="160">
        <f>VLOOKUP(B137,[4]Report!$C$4:$K$1455,9,0)</f>
        <v>7257</v>
      </c>
      <c r="G137" s="160">
        <f>VLOOKUP(B137,[5]Report!$C$4:$K$1497,9,0)</f>
        <v>5605</v>
      </c>
      <c r="H137" s="160">
        <f>VLOOKUP(B137,[6]Report!$C$4:$K$1519,9,0)</f>
        <v>4720</v>
      </c>
      <c r="I137" s="160">
        <f>VLOOKUP(B137,[7]Report!$C$4:$K$1553,9,0)</f>
        <v>3540</v>
      </c>
      <c r="J137" s="160">
        <f>VLOOKUP(B137,[8]Report!$C$4:$K$1586,9,0)</f>
        <v>5900</v>
      </c>
      <c r="K137" s="160">
        <f>VLOOKUP(B137,'[1]BS Dec 24'!$C$4:$I$1422,7,0)</f>
        <v>3540</v>
      </c>
      <c r="L137" s="160">
        <f>VLOOKUP(B137,'[10]TB Jan 25'!$C$732:$I$1396,7,0)</f>
        <v>3540</v>
      </c>
    </row>
    <row r="138" spans="2:12" x14ac:dyDescent="0.3">
      <c r="B138" s="158" t="s">
        <v>446</v>
      </c>
      <c r="C138" s="160">
        <v>1.02</v>
      </c>
      <c r="D138" s="160">
        <f>VLOOKUP(B138,[2]Report!$C$4:$J$1360,8,0)</f>
        <v>1.02</v>
      </c>
      <c r="E138" s="160">
        <f>VLOOKUP(B138,[3]Report!$C$4:$K$1395,9,0)</f>
        <v>0</v>
      </c>
      <c r="F138" s="160">
        <f>VLOOKUP(B138,[4]Report!$C$4:$K$1455,9,0)</f>
        <v>0</v>
      </c>
      <c r="G138" s="160">
        <f>VLOOKUP(B138,[5]Report!$C$4:$K$1497,9,0)</f>
        <v>0</v>
      </c>
      <c r="H138" s="160">
        <f>VLOOKUP(B138,[6]Report!$C$4:$K$1519,9,0)</f>
        <v>0</v>
      </c>
      <c r="I138" s="160">
        <f>VLOOKUP(B138,[7]Report!$C$4:$K$1553,9,0)</f>
        <v>0</v>
      </c>
      <c r="J138" s="160">
        <f>VLOOKUP(B138,[8]Report!$C$4:$K$1586,9,0)</f>
        <v>0</v>
      </c>
      <c r="K138" s="160"/>
      <c r="L138" s="160"/>
    </row>
    <row r="139" spans="2:12" x14ac:dyDescent="0.3">
      <c r="B139" s="158" t="s">
        <v>447</v>
      </c>
      <c r="C139" s="160"/>
      <c r="D139" s="160"/>
      <c r="E139" s="160"/>
      <c r="F139" s="160"/>
      <c r="G139" s="160"/>
      <c r="H139" s="160"/>
      <c r="I139" s="160"/>
      <c r="J139" s="160">
        <f>VLOOKUP(B139,[8]Report!$C$4:$K$1586,9,0)</f>
        <v>60642.5</v>
      </c>
      <c r="K139" s="160">
        <f>VLOOKUP(B139,'[1]BS Dec 24'!$C$4:$I$1422,7,0)</f>
        <v>60642.5</v>
      </c>
      <c r="L139" s="160">
        <f>VLOOKUP(B139,'[10]TB Jan 25'!$C$732:$I$1396,7,0)</f>
        <v>180.5</v>
      </c>
    </row>
    <row r="140" spans="2:12" x14ac:dyDescent="0.3">
      <c r="B140" s="158" t="s">
        <v>448</v>
      </c>
      <c r="C140" s="160">
        <v>48207</v>
      </c>
      <c r="D140" s="160">
        <f>VLOOKUP(B140,[2]Report!$C$4:$J$1360,8,0)</f>
        <v>28207</v>
      </c>
      <c r="E140" s="160">
        <f>VLOOKUP(B140,[3]Report!$C$4:$K$1395,9,0)</f>
        <v>0</v>
      </c>
      <c r="F140" s="160">
        <f>VLOOKUP(B140,[4]Report!$C$4:$K$1455,9,0)</f>
        <v>0</v>
      </c>
      <c r="G140" s="160">
        <f>VLOOKUP(B140,[5]Report!$C$4:$K$1497,9,0)</f>
        <v>0</v>
      </c>
      <c r="H140" s="160">
        <f>VLOOKUP(B140,[6]Report!$C$4:$K$1519,9,0)</f>
        <v>0</v>
      </c>
      <c r="I140" s="160">
        <f>VLOOKUP(B140,[7]Report!$C$4:$K$1553,9,0)</f>
        <v>0</v>
      </c>
      <c r="J140" s="160">
        <f>VLOOKUP(B140,[8]Report!$C$4:$K$1586,9,0)</f>
        <v>0</v>
      </c>
      <c r="K140" s="160"/>
      <c r="L140" s="160"/>
    </row>
    <row r="141" spans="2:12" x14ac:dyDescent="0.3">
      <c r="B141" s="158" t="s">
        <v>449</v>
      </c>
      <c r="C141" s="160">
        <v>13216</v>
      </c>
      <c r="D141" s="160">
        <f>VLOOKUP(B141,[2]Report!$C$4:$J$1360,8,0)</f>
        <v>13216</v>
      </c>
      <c r="E141" s="160">
        <f>VLOOKUP(B141,[3]Report!$C$4:$K$1395,9,0)</f>
        <v>13216</v>
      </c>
      <c r="F141" s="160">
        <f>VLOOKUP(B141,[4]Report!$C$4:$K$1455,9,0)</f>
        <v>13216</v>
      </c>
      <c r="G141" s="160">
        <f>VLOOKUP(B141,[5]Report!$C$4:$K$1497,9,0)</f>
        <v>13216</v>
      </c>
      <c r="H141" s="160">
        <f>VLOOKUP(B141,[6]Report!$C$4:$K$1519,9,0)</f>
        <v>13216</v>
      </c>
      <c r="I141" s="160">
        <f>VLOOKUP(B141,[7]Report!$C$4:$K$1553,9,0)</f>
        <v>13216</v>
      </c>
      <c r="J141" s="160">
        <f>VLOOKUP(B141,[8]Report!$C$4:$K$1586,9,0)</f>
        <v>13216</v>
      </c>
      <c r="K141" s="160">
        <f>VLOOKUP(B141,'[1]BS Dec 24'!$C$4:$I$1422,7,0)</f>
        <v>13216</v>
      </c>
      <c r="L141" s="160">
        <f>VLOOKUP(B141,'[10]TB Jan 25'!$C$732:$I$1396,7,0)</f>
        <v>13216</v>
      </c>
    </row>
    <row r="142" spans="2:12" x14ac:dyDescent="0.3">
      <c r="B142" s="158" t="s">
        <v>450</v>
      </c>
      <c r="C142" s="160">
        <v>4797</v>
      </c>
      <c r="D142" s="160">
        <f>VLOOKUP(B142,[2]Report!$C$4:$J$1360,8,0)</f>
        <v>4797</v>
      </c>
      <c r="E142" s="160">
        <f>VLOOKUP(B142,[3]Report!$C$4:$K$1395,9,0)</f>
        <v>4797</v>
      </c>
      <c r="F142" s="160">
        <f>VLOOKUP(B142,[4]Report!$C$4:$K$1455,9,0)</f>
        <v>0</v>
      </c>
      <c r="G142" s="160">
        <f>VLOOKUP(B142,[5]Report!$C$4:$K$1497,9,0)</f>
        <v>0</v>
      </c>
      <c r="H142" s="160">
        <f>VLOOKUP(B142,[6]Report!$C$4:$K$1519,9,0)</f>
        <v>7474</v>
      </c>
      <c r="I142" s="160">
        <f>VLOOKUP(B142,[7]Report!$C$4:$K$1553,9,0)</f>
        <v>7474</v>
      </c>
      <c r="J142" s="160">
        <f>VLOOKUP(B142,[8]Report!$C$4:$K$1586,9,0)</f>
        <v>7474</v>
      </c>
      <c r="K142" s="160">
        <f>VLOOKUP(B142,'[1]BS Dec 24'!$C$4:$I$1422,7,0)</f>
        <v>7474</v>
      </c>
      <c r="L142" s="160">
        <f>VLOOKUP(B142,'[10]TB Jan 25'!$C$732:$I$1396,7,0)</f>
        <v>7474</v>
      </c>
    </row>
    <row r="143" spans="2:12" x14ac:dyDescent="0.3">
      <c r="B143" s="158" t="s">
        <v>451</v>
      </c>
      <c r="C143" s="160">
        <v>-1500</v>
      </c>
      <c r="D143" s="160">
        <f>VLOOKUP(B143,[2]Report!$C$4:$J$1360,8,0)</f>
        <v>-1500</v>
      </c>
      <c r="E143" s="160">
        <f>VLOOKUP(B143,[3]Report!$C$4:$K$1395,9,0)</f>
        <v>-15000</v>
      </c>
      <c r="F143" s="160">
        <f>VLOOKUP(B143,[4]Report!$C$4:$K$1455,9,0)</f>
        <v>-15000</v>
      </c>
      <c r="G143" s="160">
        <f>VLOOKUP(B143,[5]Report!$C$4:$K$1497,9,0)</f>
        <v>-15000</v>
      </c>
      <c r="H143" s="160">
        <f>VLOOKUP(B143,[6]Report!$C$4:$K$1519,9,0)</f>
        <v>-15000</v>
      </c>
      <c r="I143" s="160">
        <f>VLOOKUP(B143,[7]Report!$C$4:$K$1553,9,0)</f>
        <v>-15000</v>
      </c>
      <c r="J143" s="160">
        <f>VLOOKUP(B143,[8]Report!$C$4:$K$1586,9,0)</f>
        <v>-15000</v>
      </c>
      <c r="K143" s="160">
        <f>-VLOOKUP(B143,'[1]BS Dec 24'!$C$4:$H$1422,6,0)</f>
        <v>-15000</v>
      </c>
      <c r="L143" s="160">
        <f>-VLOOKUP(B143,'[10]TB Jan 25'!$C$732:$I$1396,6,0)</f>
        <v>-15000</v>
      </c>
    </row>
    <row r="144" spans="2:12" x14ac:dyDescent="0.3">
      <c r="B144" s="158" t="s">
        <v>452</v>
      </c>
      <c r="C144" s="160">
        <v>0.64</v>
      </c>
      <c r="D144" s="160">
        <f>VLOOKUP(B144,[2]Report!$C$4:$J$1360,8,0)</f>
        <v>0.64</v>
      </c>
      <c r="E144" s="160">
        <f>VLOOKUP(B144,[3]Report!$C$4:$K$1395,9,0)</f>
        <v>0</v>
      </c>
      <c r="F144" s="160">
        <f>VLOOKUP(B144,[4]Report!$C$4:$K$1455,9,0)</f>
        <v>0</v>
      </c>
      <c r="G144" s="160">
        <f>VLOOKUP(B144,[5]Report!$C$4:$K$1497,9,0)</f>
        <v>0</v>
      </c>
      <c r="H144" s="160">
        <f>VLOOKUP(B144,[6]Report!$C$4:$K$1519,9,0)</f>
        <v>0</v>
      </c>
      <c r="I144" s="160">
        <f>VLOOKUP(B144,[7]Report!$C$4:$K$1553,9,0)</f>
        <v>0</v>
      </c>
      <c r="J144" s="160">
        <f>VLOOKUP(B144,[8]Report!$C$4:$K$1586,9,0)</f>
        <v>0</v>
      </c>
      <c r="K144" s="160"/>
      <c r="L144" s="160"/>
    </row>
    <row r="145" spans="2:12" x14ac:dyDescent="0.3">
      <c r="B145" s="158" t="s">
        <v>453</v>
      </c>
      <c r="C145" s="160">
        <v>240822.28</v>
      </c>
      <c r="D145" s="160">
        <f>VLOOKUP(B145,[2]Report!$C$4:$J$1360,8,0)</f>
        <v>279642.28000000003</v>
      </c>
      <c r="E145" s="160">
        <f>VLOOKUP(B145,[3]Report!$C$4:$K$1395,9,0)</f>
        <v>290804.28000000003</v>
      </c>
      <c r="F145" s="160">
        <f>VLOOKUP(B145,[4]Report!$C$4:$K$1455,9,0)</f>
        <v>252537.28</v>
      </c>
      <c r="G145" s="160">
        <f>VLOOKUP(B145,[5]Report!$C$4:$K$1497,9,0)</f>
        <v>263492.28000000003</v>
      </c>
      <c r="H145" s="160">
        <f>VLOOKUP(B145,[6]Report!$C$4:$K$1519,9,0)</f>
        <v>260684.28</v>
      </c>
      <c r="I145" s="160">
        <f>VLOOKUP(B145,[7]Report!$C$4:$K$1553,9,0)</f>
        <v>315208.28000000003</v>
      </c>
      <c r="J145" s="160">
        <f>VLOOKUP(B145,[8]Report!$C$4:$K$1586,9,0)</f>
        <v>290730.28000000003</v>
      </c>
      <c r="K145" s="160">
        <f>VLOOKUP(B145,'[1]BS Dec 24'!$C$4:$I$1422,7,0)</f>
        <v>343963.28</v>
      </c>
      <c r="L145" s="160">
        <f>VLOOKUP(B145,'[10]TB Jan 25'!$C$732:$I$1396,7,0)</f>
        <v>341415.28</v>
      </c>
    </row>
    <row r="146" spans="2:12" x14ac:dyDescent="0.3">
      <c r="B146" s="158" t="s">
        <v>454</v>
      </c>
      <c r="C146" s="160">
        <v>545000</v>
      </c>
      <c r="D146" s="160">
        <f>VLOOKUP(B146,[2]Report!$C$4:$J$1360,8,0)</f>
        <v>545000</v>
      </c>
      <c r="E146" s="160">
        <f>VLOOKUP(B146,[3]Report!$C$4:$K$1395,9,0)</f>
        <v>545000</v>
      </c>
      <c r="F146" s="160">
        <f>VLOOKUP(B146,[4]Report!$C$4:$K$1455,9,0)</f>
        <v>545000</v>
      </c>
      <c r="G146" s="160">
        <f>VLOOKUP(B146,[5]Report!$C$4:$K$1497,9,0)</f>
        <v>545000</v>
      </c>
      <c r="H146" s="160">
        <f>VLOOKUP(B146,[6]Report!$C$4:$K$1519,9,0)</f>
        <v>545000</v>
      </c>
      <c r="I146" s="160">
        <f>VLOOKUP(B146,[7]Report!$C$4:$K$1553,9,0)</f>
        <v>545000</v>
      </c>
      <c r="J146" s="160">
        <f>VLOOKUP(B146,[8]Report!$C$4:$K$1586,9,0)</f>
        <v>545000</v>
      </c>
      <c r="K146" s="160">
        <f>VLOOKUP(B146,'[1]BS Dec 24'!$C$4:$I$1422,7,0)</f>
        <v>594000</v>
      </c>
      <c r="L146" s="160">
        <f>VLOOKUP(B146,'[10]TB Jan 25'!$C$732:$I$1396,7,0)</f>
        <v>400000</v>
      </c>
    </row>
    <row r="147" spans="2:12" x14ac:dyDescent="0.3">
      <c r="B147" s="158" t="s">
        <v>455</v>
      </c>
      <c r="C147" s="160">
        <v>-23600</v>
      </c>
      <c r="D147" s="160">
        <f>VLOOKUP(B147,[2]Report!$C$4:$J$1360,8,0)</f>
        <v>-23600</v>
      </c>
      <c r="E147" s="160">
        <f>VLOOKUP(B147,[3]Report!$C$4:$K$1395,9,0)</f>
        <v>-23600</v>
      </c>
      <c r="F147" s="160">
        <f>VLOOKUP(B147,[4]Report!$C$4:$K$1455,9,0)</f>
        <v>-23600</v>
      </c>
      <c r="G147" s="160">
        <f>VLOOKUP(B147,[5]Report!$C$4:$K$1497,9,0)</f>
        <v>-23600</v>
      </c>
      <c r="H147" s="160">
        <f>VLOOKUP(B147,[6]Report!$C$4:$K$1519,9,0)</f>
        <v>-23600</v>
      </c>
      <c r="I147" s="160">
        <f>VLOOKUP(B147,[7]Report!$C$4:$K$1553,9,0)</f>
        <v>-23600</v>
      </c>
      <c r="J147" s="160">
        <f>VLOOKUP(B147,[8]Report!$C$4:$K$1586,9,0)</f>
        <v>-23600</v>
      </c>
      <c r="K147" s="160">
        <f>-VLOOKUP(B147,'[1]BS Dec 24'!$C$4:$H$1422,6,0)</f>
        <v>-23600</v>
      </c>
      <c r="L147" s="160"/>
    </row>
    <row r="148" spans="2:12" x14ac:dyDescent="0.3">
      <c r="B148" s="158" t="s">
        <v>456</v>
      </c>
      <c r="C148" s="160">
        <v>324000</v>
      </c>
      <c r="D148" s="160">
        <f>VLOOKUP(B148,[2]Report!$C$4:$J$1360,8,0)</f>
        <v>324000</v>
      </c>
      <c r="E148" s="160">
        <f>VLOOKUP(B148,[3]Report!$C$4:$K$1395,9,0)</f>
        <v>243000</v>
      </c>
      <c r="F148" s="160">
        <f>VLOOKUP(B148,[4]Report!$C$4:$K$1455,9,0)</f>
        <v>243000</v>
      </c>
      <c r="G148" s="160">
        <f>VLOOKUP(B148,[5]Report!$C$4:$K$1497,9,0)</f>
        <v>243000</v>
      </c>
      <c r="H148" s="160">
        <f>VLOOKUP(B148,[6]Report!$C$4:$K$1519,9,0)</f>
        <v>243000</v>
      </c>
      <c r="I148" s="160">
        <f>VLOOKUP(B148,[7]Report!$C$4:$K$1553,9,0)</f>
        <v>243000</v>
      </c>
      <c r="J148" s="160">
        <f>VLOOKUP(B148,[8]Report!$C$4:$K$1586,9,0)</f>
        <v>243000</v>
      </c>
      <c r="K148" s="160">
        <f>VLOOKUP(B148,'[1]BS Dec 24'!$C$4:$I$1422,7,0)</f>
        <v>162000</v>
      </c>
      <c r="L148" s="160">
        <f>VLOOKUP(B148,'[10]TB Jan 25'!$C$732:$I$1396,7,0)</f>
        <v>162000</v>
      </c>
    </row>
    <row r="149" spans="2:12" x14ac:dyDescent="0.3">
      <c r="B149" s="158" t="s">
        <v>457</v>
      </c>
      <c r="C149" s="160">
        <v>22995.23</v>
      </c>
      <c r="D149" s="160">
        <f>VLOOKUP(B149,[2]Report!$C$4:$J$1360,8,0)</f>
        <v>56489.23</v>
      </c>
      <c r="E149" s="160">
        <f>VLOOKUP(B149,[3]Report!$C$4:$K$1395,9,0)</f>
        <v>42010</v>
      </c>
      <c r="F149" s="160">
        <f>VLOOKUP(B149,[4]Report!$C$4:$K$1455,9,0)</f>
        <v>20358</v>
      </c>
      <c r="G149" s="160">
        <f>VLOOKUP(B149,[5]Report!$C$4:$K$1497,9,0)</f>
        <v>20358</v>
      </c>
      <c r="H149" s="160">
        <f>VLOOKUP(B149,[6]Report!$C$4:$K$1519,9,0)</f>
        <v>20358</v>
      </c>
      <c r="I149" s="160">
        <f>VLOOKUP(B149,[7]Report!$C$4:$K$1553,9,0)</f>
        <v>11690</v>
      </c>
      <c r="J149" s="160">
        <f>VLOOKUP(B149,[8]Report!$C$4:$K$1586,9,0)</f>
        <v>11690</v>
      </c>
      <c r="K149" s="160">
        <f>VLOOKUP(B149,'[1]BS Dec 24'!$C$4:$I$1422,7,0)</f>
        <v>11690</v>
      </c>
      <c r="L149" s="160">
        <f>VLOOKUP(B149,'[10]TB Jan 25'!$C$732:$I$1396,7,0)</f>
        <v>33679.5</v>
      </c>
    </row>
    <row r="150" spans="2:12" x14ac:dyDescent="0.3">
      <c r="B150" s="158" t="s">
        <v>458</v>
      </c>
      <c r="C150" s="160">
        <v>0</v>
      </c>
      <c r="D150" s="160">
        <f>VLOOKUP(B150,[2]Report!$C$4:$J$1360,8,0)</f>
        <v>0</v>
      </c>
      <c r="E150" s="160">
        <f>VLOOKUP(B150,[3]Report!$C$4:$K$1395,9,0)</f>
        <v>0</v>
      </c>
      <c r="F150" s="160">
        <f>VLOOKUP(B150,[4]Report!$C$4:$K$1455,9,0)</f>
        <v>0</v>
      </c>
      <c r="G150" s="160">
        <f>VLOOKUP(B150,[5]Report!$C$4:$K$1497,9,0)</f>
        <v>0</v>
      </c>
      <c r="H150" s="160">
        <f>VLOOKUP(B150,[6]Report!$C$4:$K$1519,9,0)</f>
        <v>0</v>
      </c>
      <c r="I150" s="160">
        <f>VLOOKUP(B150,[7]Report!$C$4:$K$1553,9,0)</f>
        <v>0</v>
      </c>
      <c r="J150" s="160">
        <f>VLOOKUP(B150,[8]Report!$C$4:$K$1586,9,0)</f>
        <v>0</v>
      </c>
      <c r="K150" s="160"/>
      <c r="L150" s="160"/>
    </row>
    <row r="151" spans="2:12" x14ac:dyDescent="0.3">
      <c r="B151" s="158" t="s">
        <v>459</v>
      </c>
      <c r="C151" s="160">
        <v>0.76</v>
      </c>
      <c r="D151" s="160">
        <f>VLOOKUP(B151,[2]Report!$C$4:$J$1360,8,0)</f>
        <v>0.76</v>
      </c>
      <c r="E151" s="160">
        <f>VLOOKUP(B151,[3]Report!$C$4:$K$1395,9,0)</f>
        <v>0.76</v>
      </c>
      <c r="F151" s="160">
        <f>VLOOKUP(B151,[4]Report!$C$4:$K$1455,9,0)</f>
        <v>0</v>
      </c>
      <c r="G151" s="160">
        <f>VLOOKUP(B151,[5]Report!$C$4:$K$1497,9,0)</f>
        <v>0</v>
      </c>
      <c r="H151" s="160">
        <f>VLOOKUP(B151,[6]Report!$C$4:$K$1519,9,0)</f>
        <v>0</v>
      </c>
      <c r="I151" s="160">
        <f>VLOOKUP(B151,[7]Report!$C$4:$K$1553,9,0)</f>
        <v>0</v>
      </c>
      <c r="J151" s="160">
        <f>VLOOKUP(B151,[8]Report!$C$4:$K$1586,9,0)</f>
        <v>0</v>
      </c>
      <c r="K151" s="160"/>
      <c r="L151" s="160"/>
    </row>
    <row r="152" spans="2:12" x14ac:dyDescent="0.3">
      <c r="B152" s="158" t="s">
        <v>460</v>
      </c>
      <c r="C152" s="160">
        <v>-2075</v>
      </c>
      <c r="D152" s="160">
        <f>VLOOKUP(B152,[2]Report!$C$4:$J$1360,8,0)</f>
        <v>-2075</v>
      </c>
      <c r="E152" s="160">
        <f>VLOOKUP(B152,[3]Report!$C$4:$K$1395,9,0)</f>
        <v>-2075</v>
      </c>
      <c r="F152" s="160">
        <f>VLOOKUP(B152,[4]Report!$C$4:$K$1455,9,0)</f>
        <v>-2075</v>
      </c>
      <c r="G152" s="160">
        <f>VLOOKUP(B152,[5]Report!$C$4:$K$1497,9,0)</f>
        <v>-2075</v>
      </c>
      <c r="H152" s="160">
        <f>VLOOKUP(B152,[6]Report!$C$4:$K$1519,9,0)</f>
        <v>-2075</v>
      </c>
      <c r="I152" s="160">
        <f>VLOOKUP(B152,[7]Report!$C$4:$K$1553,9,0)</f>
        <v>-2075</v>
      </c>
      <c r="J152" s="160">
        <f>VLOOKUP(B152,[8]Report!$C$4:$K$1586,9,0)</f>
        <v>-2075</v>
      </c>
      <c r="K152" s="160">
        <f>-VLOOKUP(B152,'[1]BS Dec 24'!$C$4:$H$1422,6,0)</f>
        <v>-2075</v>
      </c>
      <c r="L152" s="160">
        <f>-VLOOKUP(B152,'[10]TB Jan 25'!$C$732:$I$1396,6,0)</f>
        <v>-2075</v>
      </c>
    </row>
    <row r="153" spans="2:12" x14ac:dyDescent="0.3">
      <c r="B153" s="158" t="s">
        <v>461</v>
      </c>
      <c r="C153" s="160">
        <v>-4874.8</v>
      </c>
      <c r="D153" s="160">
        <f>VLOOKUP(B153,[2]Report!$C$4:$J$1360,8,0)</f>
        <v>2014.04</v>
      </c>
      <c r="E153" s="160">
        <f>VLOOKUP(B153,[3]Report!$C$4:$K$1395,9,0)</f>
        <v>-1357.96</v>
      </c>
      <c r="F153" s="160">
        <f>VLOOKUP(B153,[4]Report!$C$4:$K$1455,9,0)</f>
        <v>-1357.96</v>
      </c>
      <c r="G153" s="160">
        <f>VLOOKUP(B153,[5]Report!$C$4:$K$1497,9,0)</f>
        <v>-1357.96</v>
      </c>
      <c r="H153" s="160">
        <f>VLOOKUP(B153,[6]Report!$C$4:$K$1519,9,0)</f>
        <v>-1357.96</v>
      </c>
      <c r="I153" s="160">
        <f>VLOOKUP(B153,[7]Report!$C$4:$K$1553,9,0)</f>
        <v>-1357.96</v>
      </c>
      <c r="J153" s="160">
        <f>VLOOKUP(B153,[8]Report!$C$4:$K$1586,9,0)</f>
        <v>-1357.96</v>
      </c>
      <c r="K153" s="160">
        <f>-VLOOKUP(B153,'[1]BS Dec 24'!$C$4:$H$1422,6,0)</f>
        <v>-1357.96</v>
      </c>
      <c r="L153" s="160">
        <f>-VLOOKUP(B153,'[10]TB Jan 25'!$C$732:$I$1396,6,0)</f>
        <v>-1357.52</v>
      </c>
    </row>
    <row r="154" spans="2:12" x14ac:dyDescent="0.3">
      <c r="B154" s="158" t="s">
        <v>462</v>
      </c>
      <c r="C154" s="160"/>
      <c r="D154" s="160"/>
      <c r="E154" s="160">
        <f>VLOOKUP(B154,[3]Report!$C$4:$K$1395,9,0)</f>
        <v>4989</v>
      </c>
      <c r="F154" s="160">
        <f>VLOOKUP(B154,[4]Report!$C$4:$K$1455,9,0)</f>
        <v>4989</v>
      </c>
      <c r="G154" s="160">
        <f>VLOOKUP(B154,[5]Report!$C$4:$K$1497,9,0)</f>
        <v>4989</v>
      </c>
      <c r="H154" s="160">
        <f>VLOOKUP(B154,[6]Report!$C$4:$K$1519,9,0)</f>
        <v>4989</v>
      </c>
      <c r="I154" s="160">
        <f>VLOOKUP(B154,[7]Report!$C$4:$K$1553,9,0)</f>
        <v>4989</v>
      </c>
      <c r="J154" s="160">
        <f>VLOOKUP(B154,[8]Report!$C$4:$K$1586,9,0)</f>
        <v>4989</v>
      </c>
      <c r="K154" s="160">
        <f>VLOOKUP(B154,'[1]BS Dec 24'!$C$4:$I$1422,7,0)</f>
        <v>4989</v>
      </c>
      <c r="L154" s="160">
        <f>VLOOKUP(B154,'[10]TB Jan 25'!$C$732:$I$1396,7,0)</f>
        <v>4989</v>
      </c>
    </row>
    <row r="155" spans="2:12" x14ac:dyDescent="0.3">
      <c r="B155" s="158" t="s">
        <v>463</v>
      </c>
      <c r="C155" s="160">
        <v>0.5</v>
      </c>
      <c r="D155" s="160">
        <f>VLOOKUP(B155,[2]Report!$C$4:$J$1360,8,0)</f>
        <v>0.5</v>
      </c>
      <c r="E155" s="160">
        <f>VLOOKUP(B155,[3]Report!$C$4:$K$1395,9,0)</f>
        <v>0</v>
      </c>
      <c r="F155" s="160">
        <f>VLOOKUP(B155,[4]Report!$C$4:$K$1455,9,0)</f>
        <v>0</v>
      </c>
      <c r="G155" s="160">
        <f>VLOOKUP(B155,[5]Report!$C$4:$K$1497,9,0)</f>
        <v>0</v>
      </c>
      <c r="H155" s="160">
        <f>VLOOKUP(B155,[6]Report!$C$4:$K$1519,9,0)</f>
        <v>0</v>
      </c>
      <c r="I155" s="160">
        <f>VLOOKUP(B155,[7]Report!$C$4:$K$1553,9,0)</f>
        <v>0</v>
      </c>
      <c r="J155" s="160">
        <f>VLOOKUP(B155,[8]Report!$C$4:$K$1586,9,0)</f>
        <v>0</v>
      </c>
      <c r="K155" s="160"/>
      <c r="L155" s="160"/>
    </row>
    <row r="156" spans="2:12" x14ac:dyDescent="0.3">
      <c r="B156" s="158" t="s">
        <v>464</v>
      </c>
      <c r="C156" s="160">
        <v>4113</v>
      </c>
      <c r="D156" s="160">
        <f>VLOOKUP(B156,[2]Report!$C$4:$J$1360,8,0)</f>
        <v>-7097</v>
      </c>
      <c r="E156" s="160">
        <f>VLOOKUP(B156,[3]Report!$C$4:$K$1395,9,0)</f>
        <v>-9575</v>
      </c>
      <c r="F156" s="160">
        <f>VLOOKUP(B156,[4]Report!$C$4:$K$1455,9,0)</f>
        <v>-9575</v>
      </c>
      <c r="G156" s="160">
        <f>VLOOKUP(B156,[5]Report!$C$4:$K$1497,9,0)</f>
        <v>-9575</v>
      </c>
      <c r="H156" s="160">
        <f>VLOOKUP(B156,[6]Report!$C$4:$K$1519,9,0)</f>
        <v>-9575</v>
      </c>
      <c r="I156" s="160">
        <f>VLOOKUP(B156,[7]Report!$C$4:$K$1553,9,0)</f>
        <v>-9575</v>
      </c>
      <c r="J156" s="160">
        <f>VLOOKUP(B156,[8]Report!$C$4:$K$1586,9,0)</f>
        <v>-7097</v>
      </c>
      <c r="K156" s="160">
        <f>-VLOOKUP(B156,'[1]BS Dec 24'!$C$4:$H$1422,6,0)</f>
        <v>-7097</v>
      </c>
      <c r="L156" s="160">
        <f>-VLOOKUP(B156,'[10]TB Jan 25'!$C$732:$I$1396,6,0)</f>
        <v>-7097</v>
      </c>
    </row>
    <row r="157" spans="2:12" x14ac:dyDescent="0.3">
      <c r="B157" s="158" t="s">
        <v>465</v>
      </c>
      <c r="C157" s="160">
        <v>-13611</v>
      </c>
      <c r="D157" s="160">
        <f>VLOOKUP(B157,[2]Report!$C$4:$J$1360,8,0)</f>
        <v>-66440</v>
      </c>
      <c r="E157" s="160">
        <f>VLOOKUP(B157,[3]Report!$C$4:$K$1395,9,0)</f>
        <v>-13612</v>
      </c>
      <c r="F157" s="160">
        <f>VLOOKUP(B157,[4]Report!$C$4:$K$1455,9,0)</f>
        <v>9791</v>
      </c>
      <c r="G157" s="160">
        <f>VLOOKUP(B157,[5]Report!$C$4:$K$1497,9,0)</f>
        <v>214486</v>
      </c>
      <c r="H157" s="160">
        <f>VLOOKUP(B157,[6]Report!$C$4:$K$1519,9,0)</f>
        <v>-8213</v>
      </c>
      <c r="I157" s="160">
        <f>VLOOKUP(B157,[7]Report!$C$4:$K$1553,9,0)</f>
        <v>-2728.22</v>
      </c>
      <c r="J157" s="160">
        <f>VLOOKUP(B157,[8]Report!$C$4:$K$1586,9,0)</f>
        <v>-14113.22</v>
      </c>
      <c r="K157" s="160">
        <f>-VLOOKUP(B157,'[1]BS Dec 24'!$C$4:$H$1422,6,0)</f>
        <v>-14113.22</v>
      </c>
      <c r="L157" s="160">
        <f>-VLOOKUP(B157,'[10]TB Jan 25'!$C$732:$I$1396,6,0)</f>
        <v>-14113.22</v>
      </c>
    </row>
    <row r="158" spans="2:12" x14ac:dyDescent="0.3">
      <c r="B158" s="158" t="s">
        <v>466</v>
      </c>
      <c r="C158" s="160"/>
      <c r="D158" s="160"/>
      <c r="E158" s="160">
        <f>VLOOKUP(B158,[3]Report!$C$4:$K$1395,9,0)</f>
        <v>-2006</v>
      </c>
      <c r="F158" s="160">
        <f>VLOOKUP(B158,[4]Report!$C$4:$K$1455,9,0)</f>
        <v>0</v>
      </c>
      <c r="G158" s="160">
        <f>VLOOKUP(B158,[5]Report!$C$4:$K$1497,9,0)</f>
        <v>0</v>
      </c>
      <c r="H158" s="160">
        <f>VLOOKUP(B158,[6]Report!$C$4:$K$1519,9,0)</f>
        <v>0</v>
      </c>
      <c r="I158" s="160">
        <f>VLOOKUP(B158,[7]Report!$C$4:$K$1553,9,0)</f>
        <v>0</v>
      </c>
      <c r="J158" s="160">
        <f>VLOOKUP(B158,[8]Report!$C$4:$K$1586,9,0)</f>
        <v>0</v>
      </c>
      <c r="K158" s="160"/>
      <c r="L158" s="160"/>
    </row>
    <row r="159" spans="2:12" x14ac:dyDescent="0.3">
      <c r="B159" s="158" t="s">
        <v>467</v>
      </c>
      <c r="C159" s="160">
        <v>-3474</v>
      </c>
      <c r="D159" s="160">
        <f>VLOOKUP(B159,[2]Report!$C$4:$J$1360,8,0)</f>
        <v>14020</v>
      </c>
      <c r="E159" s="160">
        <f>VLOOKUP(B159,[3]Report!$C$4:$K$1395,9,0)</f>
        <v>45573</v>
      </c>
      <c r="F159" s="160">
        <f>VLOOKUP(B159,[4]Report!$C$4:$K$1455,9,0)</f>
        <v>9652</v>
      </c>
      <c r="G159" s="160">
        <f>VLOOKUP(B159,[5]Report!$C$4:$K$1497,9,0)</f>
        <v>-7997</v>
      </c>
      <c r="H159" s="160">
        <f>VLOOKUP(B159,[6]Report!$C$4:$K$1519,9,0)</f>
        <v>-12447</v>
      </c>
      <c r="I159" s="160">
        <f>VLOOKUP(B159,[7]Report!$C$4:$K$1553,9,0)</f>
        <v>-29359</v>
      </c>
      <c r="J159" s="160">
        <f>VLOOKUP(B159,[8]Report!$C$4:$K$1586,9,0)</f>
        <v>3391</v>
      </c>
      <c r="K159" s="160">
        <f>-VLOOKUP(B159,'[1]BS Dec 24'!$C$4:$H$1422,6,0)</f>
        <v>-15068</v>
      </c>
      <c r="L159" s="160">
        <f>VLOOKUP(B159,'[10]TB Jan 25'!$C$732:$I$1396,7,0)</f>
        <v>18989</v>
      </c>
    </row>
    <row r="160" spans="2:12" x14ac:dyDescent="0.3">
      <c r="B160" s="158" t="s">
        <v>468</v>
      </c>
      <c r="C160" s="160">
        <v>89254.5</v>
      </c>
      <c r="D160" s="160">
        <f>VLOOKUP(B160,[2]Report!$C$4:$J$1360,8,0)</f>
        <v>156946.49</v>
      </c>
      <c r="E160" s="160">
        <f>VLOOKUP(B160,[3]Report!$C$4:$K$1395,9,0)</f>
        <v>174937.15</v>
      </c>
      <c r="F160" s="160">
        <f>VLOOKUP(B160,[4]Report!$C$4:$K$1455,9,0)</f>
        <v>128061.15</v>
      </c>
      <c r="G160" s="160">
        <f>VLOOKUP(B160,[5]Report!$C$4:$K$1497,9,0)</f>
        <v>203334.15</v>
      </c>
      <c r="H160" s="160">
        <f>VLOOKUP(B160,[6]Report!$C$4:$K$1519,9,0)</f>
        <v>190661.15</v>
      </c>
      <c r="I160" s="160">
        <f>VLOOKUP(B160,[7]Report!$C$4:$K$1553,9,0)</f>
        <v>61934.15</v>
      </c>
      <c r="J160" s="160">
        <f>VLOOKUP(B160,[8]Report!$C$4:$K$1586,9,0)</f>
        <v>0</v>
      </c>
      <c r="K160" s="160">
        <f>VLOOKUP(B160,'[1]BS Dec 24'!$C$4:$I$1422,7,0)</f>
        <v>19793</v>
      </c>
      <c r="L160" s="160">
        <f>-VLOOKUP(B160,'[10]TB Jan 25'!$C$732:$I$1396,6,0)</f>
        <v>0</v>
      </c>
    </row>
    <row r="161" spans="2:12" x14ac:dyDescent="0.3">
      <c r="B161" s="158" t="s">
        <v>469</v>
      </c>
      <c r="C161" s="160">
        <v>203770</v>
      </c>
      <c r="D161" s="160">
        <f>VLOOKUP(B161,[2]Report!$C$4:$J$1360,8,0)</f>
        <v>203770</v>
      </c>
      <c r="E161" s="160">
        <f>VLOOKUP(B161,[3]Report!$C$4:$K$1395,9,0)</f>
        <v>203770</v>
      </c>
      <c r="F161" s="160">
        <f>VLOOKUP(B161,[4]Report!$C$4:$K$1455,9,0)</f>
        <v>203770</v>
      </c>
      <c r="G161" s="160">
        <f>VLOOKUP(B161,[5]Report!$C$4:$K$1497,9,0)</f>
        <v>203770</v>
      </c>
      <c r="H161" s="160">
        <f>VLOOKUP(B161,[6]Report!$C$4:$K$1519,9,0)</f>
        <v>203770</v>
      </c>
      <c r="I161" s="160">
        <f>VLOOKUP(B161,[7]Report!$C$4:$K$1553,9,0)</f>
        <v>185130</v>
      </c>
      <c r="J161" s="160">
        <f>VLOOKUP(B161,[8]Report!$C$4:$K$1586,9,0)</f>
        <v>185130</v>
      </c>
      <c r="K161" s="160">
        <f>VLOOKUP(B161,'[1]BS Dec 24'!$C$4:$I$1422,7,0)</f>
        <v>113630</v>
      </c>
      <c r="L161" s="160">
        <f>VLOOKUP(B161,'[10]TB Jan 25'!$C$732:$I$1396,7,0)</f>
        <v>113630</v>
      </c>
    </row>
    <row r="162" spans="2:12" x14ac:dyDescent="0.3">
      <c r="B162" s="158" t="s">
        <v>470</v>
      </c>
      <c r="C162" s="160">
        <v>1650</v>
      </c>
      <c r="D162" s="160">
        <f>VLOOKUP(B162,[2]Report!$C$4:$J$1360,8,0)</f>
        <v>0</v>
      </c>
      <c r="E162" s="160">
        <f>VLOOKUP(B162,[3]Report!$C$4:$K$1395,9,0)</f>
        <v>0</v>
      </c>
      <c r="F162" s="160">
        <f>VLOOKUP(B162,[4]Report!$C$4:$K$1455,9,0)</f>
        <v>0</v>
      </c>
      <c r="G162" s="160">
        <f>VLOOKUP(B162,[5]Report!$C$4:$K$1497,9,0)</f>
        <v>0</v>
      </c>
      <c r="H162" s="160">
        <f>VLOOKUP(B162,[6]Report!$C$4:$K$1519,9,0)</f>
        <v>0</v>
      </c>
      <c r="I162" s="160">
        <f>VLOOKUP(B162,[7]Report!$C$4:$K$1553,9,0)</f>
        <v>0</v>
      </c>
      <c r="J162" s="160">
        <f>VLOOKUP(B162,[8]Report!$C$4:$K$1586,9,0)</f>
        <v>0</v>
      </c>
      <c r="K162" s="160">
        <f>-VLOOKUP(B162,'[1]BS Dec 24'!$C$4:$H$1422,6,0)</f>
        <v>0</v>
      </c>
      <c r="L162" s="160">
        <f>-VLOOKUP(B162,'[10]TB Jan 25'!$C$732:$I$1396,6,0)</f>
        <v>0</v>
      </c>
    </row>
    <row r="163" spans="2:12" x14ac:dyDescent="0.3">
      <c r="B163" s="158" t="s">
        <v>471</v>
      </c>
      <c r="C163" s="160">
        <v>-23600</v>
      </c>
      <c r="D163" s="160">
        <f>VLOOKUP(B163,[2]Report!$C$4:$J$1360,8,0)</f>
        <v>-23600</v>
      </c>
      <c r="E163" s="160">
        <f>VLOOKUP(B163,[3]Report!$C$4:$K$1395,9,0)</f>
        <v>-23600</v>
      </c>
      <c r="F163" s="160">
        <f>VLOOKUP(B163,[4]Report!$C$4:$K$1455,9,0)</f>
        <v>-23600</v>
      </c>
      <c r="G163" s="160">
        <f>VLOOKUP(B163,[5]Report!$C$4:$K$1497,9,0)</f>
        <v>-23600</v>
      </c>
      <c r="H163" s="160">
        <f>VLOOKUP(B163,[6]Report!$C$4:$K$1519,9,0)</f>
        <v>23600</v>
      </c>
      <c r="I163" s="160">
        <f>VLOOKUP(B163,[7]Report!$C$4:$K$1553,9,0)</f>
        <v>0</v>
      </c>
      <c r="J163" s="160">
        <f>VLOOKUP(B163,[8]Report!$C$4:$K$1586,9,0)</f>
        <v>0</v>
      </c>
      <c r="K163" s="160"/>
      <c r="L163" s="160">
        <f>VLOOKUP(B163,'[10]TB Jan 25'!$C$732:$I$1396,7,0)</f>
        <v>23600</v>
      </c>
    </row>
    <row r="164" spans="2:12" x14ac:dyDescent="0.3">
      <c r="B164" s="158" t="s">
        <v>472</v>
      </c>
      <c r="C164" s="160">
        <v>7450</v>
      </c>
      <c r="D164" s="160">
        <f>VLOOKUP(B164,[2]Report!$C$4:$J$1360,8,0)</f>
        <v>4550</v>
      </c>
      <c r="E164" s="160">
        <f>VLOOKUP(B164,[3]Report!$C$4:$K$1395,9,0)</f>
        <v>4550</v>
      </c>
      <c r="F164" s="160">
        <f>VLOOKUP(B164,[4]Report!$C$4:$K$1455,9,0)</f>
        <v>8350</v>
      </c>
      <c r="G164" s="160">
        <f>VLOOKUP(B164,[5]Report!$C$4:$K$1497,9,0)</f>
        <v>8350</v>
      </c>
      <c r="H164" s="160">
        <f>VLOOKUP(B164,[6]Report!$C$4:$K$1519,9,0)</f>
        <v>2950</v>
      </c>
      <c r="I164" s="160">
        <f>VLOOKUP(B164,[7]Report!$C$4:$K$1553,9,0)</f>
        <v>2150</v>
      </c>
      <c r="J164" s="160">
        <f>VLOOKUP(B164,[8]Report!$C$4:$K$1586,9,0)</f>
        <v>2150</v>
      </c>
      <c r="K164" s="160">
        <f>VLOOKUP(B164,'[1]BS Dec 24'!$C$4:$I$1422,7,0)</f>
        <v>2150</v>
      </c>
      <c r="L164" s="160">
        <f>VLOOKUP(B164,'[10]TB Jan 25'!$C$732:$I$1396,7,0)</f>
        <v>6700</v>
      </c>
    </row>
    <row r="165" spans="2:12" x14ac:dyDescent="0.3">
      <c r="B165" s="158" t="s">
        <v>473</v>
      </c>
      <c r="C165" s="160">
        <v>10620</v>
      </c>
      <c r="D165" s="160">
        <f>VLOOKUP(B165,[2]Report!$C$4:$J$1360,8,0)</f>
        <v>10620</v>
      </c>
      <c r="E165" s="160">
        <f>VLOOKUP(B165,[3]Report!$C$4:$K$1395,9,0)</f>
        <v>10620</v>
      </c>
      <c r="F165" s="160">
        <f>VLOOKUP(B165,[4]Report!$C$4:$K$1455,9,0)</f>
        <v>10620</v>
      </c>
      <c r="G165" s="160">
        <f>VLOOKUP(B165,[5]Report!$C$4:$K$1497,9,0)</f>
        <v>10620</v>
      </c>
      <c r="H165" s="160">
        <f>VLOOKUP(B165,[6]Report!$C$4:$K$1519,9,0)</f>
        <v>10620</v>
      </c>
      <c r="I165" s="160">
        <f>VLOOKUP(B165,[7]Report!$C$4:$K$1553,9,0)</f>
        <v>10620</v>
      </c>
      <c r="J165" s="160">
        <f>VLOOKUP(B165,[8]Report!$C$4:$K$1586,9,0)</f>
        <v>10620</v>
      </c>
      <c r="K165" s="160">
        <f>VLOOKUP(B165,'[1]BS Dec 24'!$C$4:$I$1422,7,0)</f>
        <v>10620</v>
      </c>
      <c r="L165" s="160">
        <f>VLOOKUP(B165,'[10]TB Jan 25'!$C$732:$I$1396,7,0)</f>
        <v>10620</v>
      </c>
    </row>
    <row r="166" spans="2:12" x14ac:dyDescent="0.3">
      <c r="B166" s="158" t="s">
        <v>474</v>
      </c>
      <c r="C166" s="160">
        <v>3668</v>
      </c>
      <c r="D166" s="160">
        <f>VLOOKUP(B166,[2]Report!$C$4:$J$1360,8,0)</f>
        <v>3668</v>
      </c>
      <c r="E166" s="160">
        <f>VLOOKUP(B166,[3]Report!$C$4:$K$1395,9,0)</f>
        <v>13910.4</v>
      </c>
      <c r="F166" s="160">
        <f>VLOOKUP(B166,[4]Report!$C$4:$K$1455,9,0)</f>
        <v>13910.4</v>
      </c>
      <c r="G166" s="160">
        <f>VLOOKUP(B166,[5]Report!$C$4:$K$1497,9,0)</f>
        <v>13910.4</v>
      </c>
      <c r="H166" s="160">
        <f>VLOOKUP(B166,[6]Report!$C$4:$K$1519,9,0)</f>
        <v>0</v>
      </c>
      <c r="I166" s="160">
        <f>VLOOKUP(B166,[7]Report!$C$4:$K$1553,9,0)</f>
        <v>0</v>
      </c>
      <c r="J166" s="160">
        <f>VLOOKUP(B166,[8]Report!$C$4:$K$1586,9,0)</f>
        <v>0</v>
      </c>
      <c r="K166" s="160"/>
      <c r="L166" s="160"/>
    </row>
    <row r="167" spans="2:12" x14ac:dyDescent="0.3">
      <c r="B167" s="158" t="s">
        <v>475</v>
      </c>
      <c r="C167" s="160"/>
      <c r="D167" s="160"/>
      <c r="E167" s="160"/>
      <c r="F167" s="160"/>
      <c r="G167" s="160">
        <f>VLOOKUP(B167,[5]Report!$C$4:$K$1497,9,0)</f>
        <v>44168</v>
      </c>
      <c r="H167" s="160">
        <f>VLOOKUP(B167,[6]Report!$C$4:$K$1519,9,0)</f>
        <v>0</v>
      </c>
      <c r="I167" s="160">
        <f>VLOOKUP(B167,[7]Report!$C$4:$K$1553,9,0)</f>
        <v>0</v>
      </c>
      <c r="J167" s="160">
        <f>VLOOKUP(B167,[8]Report!$C$4:$K$1586,9,0)</f>
        <v>0</v>
      </c>
      <c r="K167" s="160"/>
      <c r="L167" s="160"/>
    </row>
    <row r="168" spans="2:12" x14ac:dyDescent="0.3">
      <c r="B168" s="158" t="s">
        <v>476</v>
      </c>
      <c r="C168" s="160">
        <v>2200</v>
      </c>
      <c r="D168" s="160">
        <f>VLOOKUP(B168,[2]Report!$C$4:$J$1360,8,0)</f>
        <v>2200</v>
      </c>
      <c r="E168" s="160">
        <f>VLOOKUP(B168,[3]Report!$C$4:$K$1395,9,0)</f>
        <v>-1600</v>
      </c>
      <c r="F168" s="160">
        <f>VLOOKUP(B168,[4]Report!$C$4:$K$1455,9,0)</f>
        <v>-1600</v>
      </c>
      <c r="G168" s="160">
        <f>VLOOKUP(B168,[5]Report!$C$4:$K$1497,9,0)</f>
        <v>-1600</v>
      </c>
      <c r="H168" s="160">
        <f>VLOOKUP(B168,[6]Report!$C$4:$K$1519,9,0)</f>
        <v>-1600</v>
      </c>
      <c r="I168" s="160">
        <f>VLOOKUP(B168,[7]Report!$C$4:$K$1553,9,0)</f>
        <v>-1600</v>
      </c>
      <c r="J168" s="160">
        <f>VLOOKUP(B168,[8]Report!$C$4:$K$1586,9,0)</f>
        <v>-1600</v>
      </c>
      <c r="K168" s="160">
        <f>-VLOOKUP(B168,'[1]BS Dec 24'!$C$4:$H$1422,6,0)</f>
        <v>-1600</v>
      </c>
      <c r="L168" s="160">
        <f>-VLOOKUP(B168,'[10]TB Jan 25'!$C$732:$I$1396,6,0)</f>
        <v>-1600</v>
      </c>
    </row>
    <row r="169" spans="2:12" x14ac:dyDescent="0.3">
      <c r="B169" s="158" t="s">
        <v>477</v>
      </c>
      <c r="C169" s="160">
        <v>10000</v>
      </c>
      <c r="D169" s="160">
        <f>VLOOKUP(B169,[2]Report!$C$4:$J$1360,8,0)</f>
        <v>10000</v>
      </c>
      <c r="E169" s="160">
        <f>VLOOKUP(B169,[3]Report!$C$4:$K$1395,9,0)</f>
        <v>10000</v>
      </c>
      <c r="F169" s="160">
        <f>VLOOKUP(B169,[4]Report!$C$4:$K$1455,9,0)</f>
        <v>10000</v>
      </c>
      <c r="G169" s="160">
        <f>VLOOKUP(B169,[5]Report!$C$4:$K$1497,9,0)</f>
        <v>10000</v>
      </c>
      <c r="H169" s="160">
        <f>VLOOKUP(B169,[6]Report!$C$4:$K$1519,9,0)</f>
        <v>10000</v>
      </c>
      <c r="I169" s="160">
        <f>VLOOKUP(B169,[7]Report!$C$4:$K$1553,9,0)</f>
        <v>10000</v>
      </c>
      <c r="J169" s="160">
        <f>VLOOKUP(B169,[8]Report!$C$4:$K$1586,9,0)</f>
        <v>10000</v>
      </c>
      <c r="K169" s="160">
        <f>VLOOKUP(B169,'[1]BS Dec 24'!$C$4:$I$1422,7,0)</f>
        <v>10000</v>
      </c>
      <c r="L169" s="160">
        <f>VLOOKUP(B169,'[10]TB Jan 25'!$C$732:$I$1396,7,0)</f>
        <v>10000</v>
      </c>
    </row>
    <row r="170" spans="2:12" x14ac:dyDescent="0.3">
      <c r="B170" s="158" t="s">
        <v>478</v>
      </c>
      <c r="C170" s="160">
        <v>6386</v>
      </c>
      <c r="D170" s="160">
        <f>VLOOKUP(B170,[2]Report!$C$4:$J$1360,8,0)</f>
        <v>6386</v>
      </c>
      <c r="E170" s="160">
        <f>VLOOKUP(B170,[3]Report!$C$4:$K$1395,9,0)</f>
        <v>6386</v>
      </c>
      <c r="F170" s="160">
        <f>VLOOKUP(B170,[4]Report!$C$4:$K$1455,9,0)</f>
        <v>6386</v>
      </c>
      <c r="G170" s="160">
        <f>VLOOKUP(B170,[5]Report!$C$4:$K$1497,9,0)</f>
        <v>6386</v>
      </c>
      <c r="H170" s="160">
        <f>VLOOKUP(B170,[6]Report!$C$4:$K$1519,9,0)</f>
        <v>6386</v>
      </c>
      <c r="I170" s="160">
        <f>VLOOKUP(B170,[7]Report!$C$4:$K$1553,9,0)</f>
        <v>6386</v>
      </c>
      <c r="J170" s="160">
        <f>VLOOKUP(B170,[8]Report!$C$4:$K$1586,9,0)</f>
        <v>6386</v>
      </c>
      <c r="K170" s="160">
        <f>VLOOKUP(B170,'[1]BS Dec 24'!$C$4:$I$1422,7,0)</f>
        <v>6386</v>
      </c>
      <c r="L170" s="160">
        <f>VLOOKUP(B170,'[10]TB Jan 25'!$C$732:$I$1396,7,0)</f>
        <v>6386</v>
      </c>
    </row>
    <row r="171" spans="2:12" x14ac:dyDescent="0.3">
      <c r="B171" s="158" t="s">
        <v>479</v>
      </c>
      <c r="C171" s="160">
        <v>-1774</v>
      </c>
      <c r="D171" s="160">
        <f>VLOOKUP(B171,[2]Report!$C$4:$J$1360,8,0)</f>
        <v>-1774</v>
      </c>
      <c r="E171" s="160">
        <f>VLOOKUP(B171,[3]Report!$C$4:$K$1395,9,0)</f>
        <v>-1774</v>
      </c>
      <c r="F171" s="160">
        <f>VLOOKUP(B171,[4]Report!$C$4:$K$1455,9,0)</f>
        <v>-1774</v>
      </c>
      <c r="G171" s="160">
        <f>VLOOKUP(B171,[5]Report!$C$4:$K$1497,9,0)</f>
        <v>-1774</v>
      </c>
      <c r="H171" s="160">
        <f>VLOOKUP(B171,[6]Report!$C$4:$K$1519,9,0)</f>
        <v>-1774</v>
      </c>
      <c r="I171" s="160">
        <f>VLOOKUP(B171,[7]Report!$C$4:$K$1553,9,0)</f>
        <v>-1774</v>
      </c>
      <c r="J171" s="160">
        <f>VLOOKUP(B171,[8]Report!$C$4:$K$1586,9,0)</f>
        <v>-1774</v>
      </c>
      <c r="K171" s="160">
        <f>-VLOOKUP(B171,'[1]BS Dec 24'!$C$4:$H$1422,6,0)</f>
        <v>-1774</v>
      </c>
      <c r="L171" s="160">
        <f>-VLOOKUP(B171,'[10]TB Jan 25'!$C$732:$I$1396,6,0)</f>
        <v>-1774</v>
      </c>
    </row>
    <row r="172" spans="2:12" x14ac:dyDescent="0.3">
      <c r="B172" s="158" t="s">
        <v>480</v>
      </c>
      <c r="C172" s="160">
        <v>1871028</v>
      </c>
      <c r="D172" s="160">
        <f>VLOOKUP(B172,[2]Report!$C$4:$J$1360,8,0)</f>
        <v>2026947</v>
      </c>
      <c r="E172" s="160">
        <f>VLOOKUP(B172,[3]Report!$C$4:$K$1395,9,0)</f>
        <v>1871028</v>
      </c>
      <c r="F172" s="160">
        <f>VLOOKUP(B172,[4]Report!$C$4:$K$1455,9,0)</f>
        <v>1871028</v>
      </c>
      <c r="G172" s="160">
        <f>VLOOKUP(B172,[5]Report!$C$4:$K$1497,9,0)</f>
        <v>2026947</v>
      </c>
      <c r="H172" s="160">
        <f>VLOOKUP(B172,[6]Report!$C$4:$K$1519,9,0)</f>
        <v>2049228</v>
      </c>
      <c r="I172" s="160">
        <f>VLOOKUP(B172,[7]Report!$C$4:$K$1553,9,0)</f>
        <v>2227428</v>
      </c>
      <c r="J172" s="160">
        <f>VLOOKUP(B172,[8]Report!$C$4:$K$1586,9,0)</f>
        <v>2405628</v>
      </c>
      <c r="K172" s="160">
        <f>VLOOKUP(B172,'[1]BS Dec 24'!$C$4:$I$1422,7,0)</f>
        <v>2208865</v>
      </c>
      <c r="L172" s="160">
        <f>VLOOKUP(B172,'[10]TB Jan 25'!$C$732:$I$1396,7,0)</f>
        <v>2208865</v>
      </c>
    </row>
    <row r="173" spans="2:12" x14ac:dyDescent="0.3">
      <c r="B173" s="158" t="s">
        <v>481</v>
      </c>
      <c r="C173" s="160">
        <v>1871028</v>
      </c>
      <c r="D173" s="160">
        <f>VLOOKUP(B173,[2]Report!$C$4:$J$1360,8,0)</f>
        <v>2026947</v>
      </c>
      <c r="E173" s="160">
        <f>VLOOKUP(B173,[3]Report!$C$4:$K$1395,9,0)</f>
        <v>1871028</v>
      </c>
      <c r="F173" s="160">
        <f>VLOOKUP(B173,[4]Report!$C$4:$K$1455,9,0)</f>
        <v>1871028</v>
      </c>
      <c r="G173" s="160">
        <f>VLOOKUP(B173,[5]Report!$C$4:$K$1497,9,0)</f>
        <v>2026947</v>
      </c>
      <c r="H173" s="160">
        <f>VLOOKUP(B173,[6]Report!$C$4:$K$1519,9,0)</f>
        <v>2049228</v>
      </c>
      <c r="I173" s="160">
        <f>VLOOKUP(B173,[7]Report!$C$4:$K$1553,9,0)</f>
        <v>2227428</v>
      </c>
      <c r="J173" s="160">
        <f>VLOOKUP(B173,[8]Report!$C$4:$K$1586,9,0)</f>
        <v>2405628</v>
      </c>
      <c r="K173" s="160">
        <f>VLOOKUP(B173,'[1]BS Dec 24'!$C$4:$I$1422,7,0)</f>
        <v>2227428</v>
      </c>
      <c r="L173" s="160">
        <f>VLOOKUP(B173,'[10]TB Jan 25'!$C$732:$I$1396,7,0)</f>
        <v>2071509</v>
      </c>
    </row>
    <row r="174" spans="2:12" x14ac:dyDescent="0.3">
      <c r="B174" s="158" t="s">
        <v>482</v>
      </c>
      <c r="C174" s="160">
        <v>202498</v>
      </c>
      <c r="D174" s="160">
        <f>VLOOKUP(B174,[2]Report!$C$4:$J$1360,8,0)</f>
        <v>202498</v>
      </c>
      <c r="E174" s="160">
        <f>VLOOKUP(B174,[3]Report!$C$4:$K$1395,9,0)</f>
        <v>202498</v>
      </c>
      <c r="F174" s="160">
        <f>VLOOKUP(B174,[4]Report!$C$4:$K$1455,9,0)</f>
        <v>202498</v>
      </c>
      <c r="G174" s="160">
        <f>VLOOKUP(B174,[5]Report!$C$4:$K$1497,9,0)</f>
        <v>202498</v>
      </c>
      <c r="H174" s="160">
        <f>VLOOKUP(B174,[6]Report!$C$4:$K$1519,9,0)</f>
        <v>202498</v>
      </c>
      <c r="I174" s="160">
        <f>VLOOKUP(B174,[7]Report!$C$4:$K$1553,9,0)</f>
        <v>202498</v>
      </c>
      <c r="J174" s="160">
        <f>VLOOKUP(B174,[8]Report!$C$4:$K$1586,9,0)</f>
        <v>202498</v>
      </c>
      <c r="K174" s="160">
        <f>VLOOKUP(B174,'[1]BS Dec 24'!$C$4:$I$1422,7,0)</f>
        <v>333480</v>
      </c>
      <c r="L174" s="160">
        <f>VLOOKUP(B174,'[10]TB Jan 25'!$C$732:$I$1396,7,0)</f>
        <v>333480</v>
      </c>
    </row>
    <row r="175" spans="2:12" x14ac:dyDescent="0.3">
      <c r="B175" s="158" t="s">
        <v>483</v>
      </c>
      <c r="C175" s="160"/>
      <c r="D175" s="160"/>
      <c r="E175" s="160"/>
      <c r="F175" s="160">
        <f>VLOOKUP(B175,[4]Report!$C$4:$K$1455,9,0)</f>
        <v>-2610</v>
      </c>
      <c r="G175" s="160">
        <f>VLOOKUP(B175,[5]Report!$C$4:$K$1497,9,0)</f>
        <v>-2610</v>
      </c>
      <c r="H175" s="160">
        <f>VLOOKUP(B175,[6]Report!$C$4:$K$1519,9,0)</f>
        <v>-2610</v>
      </c>
      <c r="I175" s="160">
        <f>VLOOKUP(B175,[7]Report!$C$4:$K$1553,9,0)</f>
        <v>-2610</v>
      </c>
      <c r="J175" s="160">
        <f>VLOOKUP(B175,[8]Report!$C$4:$K$1586,9,0)</f>
        <v>-2610</v>
      </c>
      <c r="K175" s="160">
        <f>-VLOOKUP(B175,'[1]BS Dec 24'!$C$4:$H$1422,6,0)</f>
        <v>-2610</v>
      </c>
      <c r="L175" s="160">
        <f>-VLOOKUP(B175,'[10]TB Jan 25'!$C$732:$I$1396,6,0)</f>
        <v>-2610</v>
      </c>
    </row>
    <row r="176" spans="2:12" x14ac:dyDescent="0.3">
      <c r="B176" s="158" t="s">
        <v>484</v>
      </c>
      <c r="C176" s="160">
        <v>-2000</v>
      </c>
      <c r="D176" s="160">
        <f>VLOOKUP(B176,[2]Report!$C$4:$J$1360,8,0)</f>
        <v>-2000</v>
      </c>
      <c r="E176" s="160">
        <f>VLOOKUP(B176,[3]Report!$C$4:$K$1395,9,0)</f>
        <v>-2000</v>
      </c>
      <c r="F176" s="160">
        <f>VLOOKUP(B176,[4]Report!$C$4:$K$1455,9,0)</f>
        <v>-2000</v>
      </c>
      <c r="G176" s="160">
        <f>VLOOKUP(B176,[5]Report!$C$4:$K$1497,9,0)</f>
        <v>-2000</v>
      </c>
      <c r="H176" s="160">
        <f>VLOOKUP(B176,[6]Report!$C$4:$K$1519,9,0)</f>
        <v>-2000</v>
      </c>
      <c r="I176" s="160">
        <f>VLOOKUP(B176,[7]Report!$C$4:$K$1553,9,0)</f>
        <v>-2000</v>
      </c>
      <c r="J176" s="160">
        <f>VLOOKUP(B176,[8]Report!$C$4:$K$1586,9,0)</f>
        <v>-2000</v>
      </c>
      <c r="K176" s="160">
        <f>-VLOOKUP(B176,'[1]BS Dec 24'!$C$4:$H$1422,6,0)</f>
        <v>-2000</v>
      </c>
      <c r="L176" s="160">
        <f>-VLOOKUP(B176,'[10]TB Jan 25'!$C$732:$I$1396,6,0)</f>
        <v>-2000</v>
      </c>
    </row>
    <row r="177" spans="2:12" x14ac:dyDescent="0.3">
      <c r="B177" s="158" t="s">
        <v>485</v>
      </c>
      <c r="C177" s="160"/>
      <c r="D177" s="160"/>
      <c r="E177" s="160"/>
      <c r="F177" s="160"/>
      <c r="G177" s="160"/>
      <c r="H177" s="160"/>
      <c r="I177" s="160">
        <f>VLOOKUP(B177,[7]Report!$C$4:$K$1553,9,0)</f>
        <v>-25252</v>
      </c>
      <c r="J177" s="160">
        <f>VLOOKUP(B177,[8]Report!$C$4:$K$1586,9,0)</f>
        <v>-25252</v>
      </c>
      <c r="K177" s="160">
        <f>-VLOOKUP(B177,'[1]BS Dec 24'!$C$4:$H$1422,6,0)</f>
        <v>-25252</v>
      </c>
      <c r="L177" s="160">
        <f>-VLOOKUP(B177,'[10]TB Jan 25'!$C$732:$I$1396,6,0)</f>
        <v>-25252</v>
      </c>
    </row>
    <row r="178" spans="2:12" x14ac:dyDescent="0.3">
      <c r="B178" s="158" t="s">
        <v>486</v>
      </c>
      <c r="C178" s="160">
        <v>944</v>
      </c>
      <c r="D178" s="160">
        <f>VLOOKUP(B178,[2]Report!$C$4:$J$1360,8,0)</f>
        <v>944</v>
      </c>
      <c r="E178" s="160">
        <f>VLOOKUP(B178,[3]Report!$C$4:$K$1395,9,0)</f>
        <v>944</v>
      </c>
      <c r="F178" s="160">
        <f>VLOOKUP(B178,[4]Report!$C$4:$K$1455,9,0)</f>
        <v>944</v>
      </c>
      <c r="G178" s="160">
        <f>VLOOKUP(B178,[5]Report!$C$4:$K$1497,9,0)</f>
        <v>-54</v>
      </c>
      <c r="H178" s="160">
        <f>VLOOKUP(B178,[6]Report!$C$4:$K$1519,9,0)</f>
        <v>-40002</v>
      </c>
      <c r="I178" s="160">
        <f>VLOOKUP(B178,[7]Report!$C$4:$K$1553,9,0)</f>
        <v>-74458</v>
      </c>
      <c r="J178" s="160">
        <f>VLOOKUP(B178,[8]Report!$C$4:$K$1586,9,0)</f>
        <v>-74458</v>
      </c>
      <c r="K178" s="160">
        <f>VLOOKUP(B178,'[1]BS Dec 24'!$C$4:$I$1422,7,0)</f>
        <v>26314</v>
      </c>
      <c r="L178" s="160">
        <f>VLOOKUP(B178,'[10]TB Jan 25'!$C$732:$I$1396,7,0)</f>
        <v>26314</v>
      </c>
    </row>
    <row r="179" spans="2:12" x14ac:dyDescent="0.3">
      <c r="B179" s="158" t="s">
        <v>487</v>
      </c>
      <c r="C179" s="160">
        <v>22462</v>
      </c>
      <c r="D179" s="160">
        <f>VLOOKUP(B179,[2]Report!$C$4:$J$1360,8,0)</f>
        <v>22462</v>
      </c>
      <c r="E179" s="160">
        <f>VLOOKUP(B179,[3]Report!$C$4:$K$1395,9,0)</f>
        <v>22462</v>
      </c>
      <c r="F179" s="160">
        <f>VLOOKUP(B179,[4]Report!$C$4:$K$1455,9,0)</f>
        <v>22462</v>
      </c>
      <c r="G179" s="160">
        <f>VLOOKUP(B179,[5]Report!$C$4:$K$1497,9,0)</f>
        <v>22462</v>
      </c>
      <c r="H179" s="160">
        <f>VLOOKUP(B179,[6]Report!$C$4:$K$1519,9,0)</f>
        <v>22462</v>
      </c>
      <c r="I179" s="160">
        <f>VLOOKUP(B179,[7]Report!$C$4:$K$1553,9,0)</f>
        <v>22462</v>
      </c>
      <c r="J179" s="160">
        <f>VLOOKUP(B179,[8]Report!$C$4:$K$1586,9,0)</f>
        <v>22462</v>
      </c>
      <c r="K179" s="160">
        <f>VLOOKUP(B179,'[1]BS Dec 24'!$C$4:$I$1422,7,0)</f>
        <v>22462</v>
      </c>
      <c r="L179" s="160">
        <f>VLOOKUP(B179,'[10]TB Jan 25'!$C$732:$I$1396,7,0)</f>
        <v>22462</v>
      </c>
    </row>
    <row r="180" spans="2:12" x14ac:dyDescent="0.3">
      <c r="B180" s="158" t="s">
        <v>488</v>
      </c>
      <c r="C180" s="160">
        <v>100000.07</v>
      </c>
      <c r="D180" s="160">
        <f>VLOOKUP(B180,[2]Report!$C$4:$J$1360,8,0)</f>
        <v>100000.07</v>
      </c>
      <c r="E180" s="160">
        <f>VLOOKUP(B180,[3]Report!$C$4:$K$1395,9,0)</f>
        <v>100000.07</v>
      </c>
      <c r="F180" s="160">
        <f>VLOOKUP(B180,[4]Report!$C$4:$K$1455,9,0)</f>
        <v>100000.07</v>
      </c>
      <c r="G180" s="160">
        <f>VLOOKUP(B180,[5]Report!$C$4:$K$1497,9,0)</f>
        <v>100000.07</v>
      </c>
      <c r="H180" s="160">
        <f>VLOOKUP(B180,[6]Report!$C$4:$K$1519,9,0)</f>
        <v>100000.07</v>
      </c>
      <c r="I180" s="160">
        <f>VLOOKUP(B180,[7]Report!$C$4:$K$1553,9,0)</f>
        <v>100000.07</v>
      </c>
      <c r="J180" s="160">
        <f>VLOOKUP(B180,[8]Report!$C$4:$K$1586,9,0)</f>
        <v>100000.07</v>
      </c>
      <c r="K180" s="160">
        <f>VLOOKUP(B180,'[1]BS Dec 24'!$C$4:$I$1422,7,0)</f>
        <v>50000.07</v>
      </c>
      <c r="L180" s="160">
        <f>VLOOKUP(B180,'[10]TB Jan 25'!$C$732:$I$1396,7,0)</f>
        <v>50000.07</v>
      </c>
    </row>
    <row r="181" spans="2:12" x14ac:dyDescent="0.3">
      <c r="B181" s="158" t="s">
        <v>489</v>
      </c>
      <c r="C181" s="160">
        <v>84100</v>
      </c>
      <c r="D181" s="160">
        <f>VLOOKUP(B181,[2]Report!$C$4:$J$1360,8,0)</f>
        <v>84100</v>
      </c>
      <c r="E181" s="160">
        <f>VLOOKUP(B181,[3]Report!$C$4:$K$1395,9,0)</f>
        <v>84100</v>
      </c>
      <c r="F181" s="160">
        <f>VLOOKUP(B181,[4]Report!$C$4:$K$1455,9,0)</f>
        <v>84100</v>
      </c>
      <c r="G181" s="160">
        <f>VLOOKUP(B181,[5]Report!$C$4:$K$1497,9,0)</f>
        <v>84100</v>
      </c>
      <c r="H181" s="160">
        <f>VLOOKUP(B181,[6]Report!$C$4:$K$1519,9,0)</f>
        <v>84100</v>
      </c>
      <c r="I181" s="160">
        <f>VLOOKUP(B181,[7]Report!$C$4:$K$1553,9,0)</f>
        <v>84100</v>
      </c>
      <c r="J181" s="160">
        <f>VLOOKUP(B181,[8]Report!$C$4:$K$1586,9,0)</f>
        <v>84100</v>
      </c>
      <c r="K181" s="160">
        <f>VLOOKUP(B181,'[1]BS Dec 24'!$C$4:$I$1422,7,0)</f>
        <v>84100</v>
      </c>
      <c r="L181" s="160">
        <f>VLOOKUP(B181,'[10]TB Jan 25'!$C$732:$I$1396,7,0)</f>
        <v>84100</v>
      </c>
    </row>
    <row r="182" spans="2:12" x14ac:dyDescent="0.3">
      <c r="B182" s="158" t="s">
        <v>490</v>
      </c>
      <c r="C182" s="160">
        <v>5782</v>
      </c>
      <c r="D182" s="160">
        <f>VLOOKUP(B182,[2]Report!$C$4:$J$1360,8,0)</f>
        <v>9888</v>
      </c>
      <c r="E182" s="160">
        <f>VLOOKUP(B182,[3]Report!$C$4:$K$1395,9,0)</f>
        <v>27942</v>
      </c>
      <c r="F182" s="160">
        <f>VLOOKUP(B182,[4]Report!$C$4:$K$1455,9,0)</f>
        <v>9658.2000000000007</v>
      </c>
      <c r="G182" s="160">
        <f>VLOOKUP(B182,[5]Report!$C$4:$K$1497,9,0)</f>
        <v>21311.200000000001</v>
      </c>
      <c r="H182" s="160">
        <f>VLOOKUP(B182,[6]Report!$C$4:$K$1519,9,0)</f>
        <v>22190.2</v>
      </c>
      <c r="I182" s="160">
        <f>VLOOKUP(B182,[7]Report!$C$4:$K$1553,9,0)</f>
        <v>23446.9</v>
      </c>
      <c r="J182" s="160">
        <f>VLOOKUP(B182,[8]Report!$C$4:$K$1586,9,0)</f>
        <v>3156.5</v>
      </c>
      <c r="K182" s="160">
        <f>VLOOKUP(B182,'[1]BS Dec 24'!$C$4:$I$1422,7,0)</f>
        <v>23903</v>
      </c>
      <c r="L182" s="160">
        <f>VLOOKUP(B182,'[10]TB Jan 25'!$C$732:$I$1396,7,0)</f>
        <v>38151.5</v>
      </c>
    </row>
    <row r="183" spans="2:12" x14ac:dyDescent="0.3">
      <c r="B183" s="158" t="s">
        <v>491</v>
      </c>
      <c r="C183" s="160"/>
      <c r="D183" s="160"/>
      <c r="E183" s="160"/>
      <c r="F183" s="160">
        <f>VLOOKUP(B183,[4]Report!$C$4:$K$1455,9,0)</f>
        <v>19175</v>
      </c>
      <c r="G183" s="160">
        <f>VLOOKUP(B183,[5]Report!$C$4:$K$1497,9,0)</f>
        <v>72251.899999999994</v>
      </c>
      <c r="H183" s="160">
        <f>VLOOKUP(B183,[6]Report!$C$4:$K$1519,9,0)</f>
        <v>81986.899999999994</v>
      </c>
      <c r="I183" s="160">
        <f>VLOOKUP(B183,[7]Report!$C$4:$K$1553,9,0)</f>
        <v>81986.899999999994</v>
      </c>
      <c r="J183" s="160">
        <f>VLOOKUP(B183,[8]Report!$C$4:$K$1586,9,0)</f>
        <v>81986.899999999994</v>
      </c>
      <c r="K183" s="160">
        <f>VLOOKUP(B183,'[1]BS Dec 24'!$C$4:$I$1422,7,0)</f>
        <v>81986.899999999994</v>
      </c>
      <c r="L183" s="160">
        <f>VLOOKUP(B183,'[10]TB Jan 25'!$C$732:$I$1396,7,0)</f>
        <v>81986.899999999994</v>
      </c>
    </row>
    <row r="184" spans="2:12" x14ac:dyDescent="0.3">
      <c r="B184" s="158" t="s">
        <v>492</v>
      </c>
      <c r="C184" s="160">
        <v>27140</v>
      </c>
      <c r="D184" s="160">
        <f>VLOOKUP(B184,[2]Report!$C$4:$J$1360,8,0)</f>
        <v>27140</v>
      </c>
      <c r="E184" s="160">
        <f>VLOOKUP(B184,[3]Report!$C$4:$K$1395,9,0)</f>
        <v>27140</v>
      </c>
      <c r="F184" s="160">
        <f>VLOOKUP(B184,[4]Report!$C$4:$K$1455,9,0)</f>
        <v>27140</v>
      </c>
      <c r="G184" s="160">
        <f>VLOOKUP(B184,[5]Report!$C$4:$K$1497,9,0)</f>
        <v>27140</v>
      </c>
      <c r="H184" s="160">
        <f>VLOOKUP(B184,[6]Report!$C$4:$K$1519,9,0)</f>
        <v>27140</v>
      </c>
      <c r="I184" s="160">
        <f>VLOOKUP(B184,[7]Report!$C$4:$K$1553,9,0)</f>
        <v>27140</v>
      </c>
      <c r="J184" s="160">
        <f>VLOOKUP(B184,[8]Report!$C$4:$K$1586,9,0)</f>
        <v>0</v>
      </c>
      <c r="K184" s="160"/>
      <c r="L184" s="160"/>
    </row>
    <row r="185" spans="2:12" x14ac:dyDescent="0.3">
      <c r="B185" s="158" t="s">
        <v>493</v>
      </c>
      <c r="C185" s="160">
        <v>6280</v>
      </c>
      <c r="D185" s="160">
        <f>VLOOKUP(B185,[2]Report!$C$4:$J$1360,8,0)</f>
        <v>6280</v>
      </c>
      <c r="E185" s="160">
        <f>VLOOKUP(B185,[3]Report!$C$4:$K$1395,9,0)</f>
        <v>6280</v>
      </c>
      <c r="F185" s="160">
        <f>VLOOKUP(B185,[4]Report!$C$4:$K$1455,9,0)</f>
        <v>6280</v>
      </c>
      <c r="G185" s="160">
        <f>VLOOKUP(B185,[5]Report!$C$4:$K$1497,9,0)</f>
        <v>6280</v>
      </c>
      <c r="H185" s="160">
        <f>VLOOKUP(B185,[6]Report!$C$4:$K$1519,9,0)</f>
        <v>6280</v>
      </c>
      <c r="I185" s="160">
        <f>VLOOKUP(B185,[7]Report!$C$4:$K$1553,9,0)</f>
        <v>6280</v>
      </c>
      <c r="J185" s="160">
        <f>VLOOKUP(B185,[8]Report!$C$4:$K$1586,9,0)</f>
        <v>6280</v>
      </c>
      <c r="K185" s="160">
        <f>VLOOKUP(B185,'[1]BS Dec 24'!$C$4:$I$1422,7,0)</f>
        <v>6280</v>
      </c>
      <c r="L185" s="160">
        <f>VLOOKUP(B185,'[10]TB Jan 25'!$C$732:$I$1396,7,0)</f>
        <v>6280</v>
      </c>
    </row>
    <row r="186" spans="2:12" x14ac:dyDescent="0.3">
      <c r="B186" s="158" t="s">
        <v>494</v>
      </c>
      <c r="C186" s="160"/>
      <c r="D186" s="160"/>
      <c r="E186" s="160"/>
      <c r="F186" s="160"/>
      <c r="G186" s="160"/>
      <c r="H186" s="160">
        <f>VLOOKUP(B186,[6]Report!$C$4:$K$1519,9,0)</f>
        <v>24000</v>
      </c>
      <c r="I186" s="160">
        <f>VLOOKUP(B186,[7]Report!$C$4:$K$1553,9,0)</f>
        <v>0</v>
      </c>
      <c r="J186" s="160">
        <f>VLOOKUP(B186,[8]Report!$C$4:$K$1586,9,0)</f>
        <v>0</v>
      </c>
      <c r="K186" s="160"/>
      <c r="L186" s="160"/>
    </row>
    <row r="187" spans="2:12" x14ac:dyDescent="0.3">
      <c r="B187" s="158" t="s">
        <v>495</v>
      </c>
      <c r="C187" s="160">
        <v>233916.83</v>
      </c>
      <c r="D187" s="160">
        <f>VLOOKUP(B187,[2]Report!$C$4:$J$1360,8,0)</f>
        <v>446669.83</v>
      </c>
      <c r="E187" s="160">
        <f>VLOOKUP(B187,[3]Report!$C$4:$K$1395,9,0)</f>
        <v>427582.83</v>
      </c>
      <c r="F187" s="160">
        <f>VLOOKUP(B187,[4]Report!$C$4:$K$1455,9,0)</f>
        <v>427026.83</v>
      </c>
      <c r="G187" s="160">
        <f>VLOOKUP(B187,[5]Report!$C$4:$K$1497,9,0)</f>
        <v>322399.83</v>
      </c>
      <c r="H187" s="160">
        <f>VLOOKUP(B187,[6]Report!$C$4:$K$1519,9,0)</f>
        <v>427285.83</v>
      </c>
      <c r="I187" s="160">
        <f>VLOOKUP(B187,[7]Report!$C$4:$K$1553,9,0)</f>
        <v>422737.83</v>
      </c>
      <c r="J187" s="160">
        <f>VLOOKUP(B187,[8]Report!$C$4:$K$1586,9,0)</f>
        <v>365755.83</v>
      </c>
      <c r="K187" s="160">
        <f>VLOOKUP(B187,'[1]BS Dec 24'!$C$4:$I$1422,7,0)</f>
        <v>260869</v>
      </c>
      <c r="L187" s="160">
        <f>-VLOOKUP(B187,'[10]TB Jan 25'!$C$732:$I$1396,6,0)</f>
        <v>0</v>
      </c>
    </row>
    <row r="188" spans="2:12" x14ac:dyDescent="0.3">
      <c r="B188" s="158" t="s">
        <v>496</v>
      </c>
      <c r="C188" s="160"/>
      <c r="D188" s="160"/>
      <c r="E188" s="160"/>
      <c r="F188" s="160"/>
      <c r="G188" s="160"/>
      <c r="H188" s="160">
        <f>VLOOKUP(B188,[6]Report!$C$4:$K$1519,9,0)</f>
        <v>3200</v>
      </c>
      <c r="I188" s="160">
        <f>VLOOKUP(B188,[7]Report!$C$4:$K$1553,9,0)</f>
        <v>3200</v>
      </c>
      <c r="J188" s="160">
        <f>VLOOKUP(B188,[8]Report!$C$4:$K$1586,9,0)</f>
        <v>3200</v>
      </c>
      <c r="K188" s="160">
        <f>VLOOKUP(B188,'[1]BS Dec 24'!$C$4:$I$1422,7,0)</f>
        <v>3200</v>
      </c>
      <c r="L188" s="160">
        <f>VLOOKUP(B188,'[10]TB Jan 25'!$C$732:$I$1396,7,0)</f>
        <v>3200</v>
      </c>
    </row>
    <row r="189" spans="2:12" x14ac:dyDescent="0.3">
      <c r="B189" s="158" t="s">
        <v>497</v>
      </c>
      <c r="C189" s="160"/>
      <c r="D189" s="160"/>
      <c r="E189" s="160">
        <f>VLOOKUP(B189,[3]Report!$C$4:$K$1395,9,0)</f>
        <v>4484</v>
      </c>
      <c r="F189" s="160">
        <f>VLOOKUP(B189,[4]Report!$C$4:$K$1455,9,0)</f>
        <v>8968</v>
      </c>
      <c r="G189" s="160">
        <f>VLOOKUP(B189,[5]Report!$C$4:$K$1497,9,0)</f>
        <v>8968</v>
      </c>
      <c r="H189" s="160">
        <f>VLOOKUP(B189,[6]Report!$C$4:$K$1519,9,0)</f>
        <v>8968</v>
      </c>
      <c r="I189" s="160">
        <f>VLOOKUP(B189,[7]Report!$C$4:$K$1553,9,0)</f>
        <v>8968</v>
      </c>
      <c r="J189" s="160">
        <f>VLOOKUP(B189,[8]Report!$C$4:$K$1586,9,0)</f>
        <v>13452</v>
      </c>
      <c r="K189" s="160">
        <f>VLOOKUP(B189,'[1]BS Dec 24'!$C$4:$I$1422,7,0)</f>
        <v>8968</v>
      </c>
      <c r="L189" s="160">
        <f>VLOOKUP(B189,'[10]TB Jan 25'!$C$732:$I$1396,7,0)</f>
        <v>8968</v>
      </c>
    </row>
    <row r="190" spans="2:12" x14ac:dyDescent="0.3">
      <c r="B190" s="158" t="s">
        <v>498</v>
      </c>
      <c r="C190" s="160">
        <v>0.9</v>
      </c>
      <c r="D190" s="160">
        <f>VLOOKUP(B190,[2]Report!$C$4:$J$1360,8,0)</f>
        <v>0.9</v>
      </c>
      <c r="E190" s="160">
        <f>VLOOKUP(B190,[3]Report!$C$4:$K$1395,9,0)</f>
        <v>0</v>
      </c>
      <c r="F190" s="160">
        <f>VLOOKUP(B190,[4]Report!$C$4:$K$1455,9,0)</f>
        <v>0</v>
      </c>
      <c r="G190" s="160">
        <f>VLOOKUP(B190,[5]Report!$C$4:$K$1497,9,0)</f>
        <v>0</v>
      </c>
      <c r="H190" s="160">
        <f>VLOOKUP(B190,[6]Report!$C$4:$K$1519,9,0)</f>
        <v>0</v>
      </c>
      <c r="I190" s="160">
        <f>VLOOKUP(B190,[7]Report!$C$4:$K$1553,9,0)</f>
        <v>0</v>
      </c>
      <c r="J190" s="160">
        <f>VLOOKUP(B190,[8]Report!$C$4:$K$1586,9,0)</f>
        <v>0</v>
      </c>
      <c r="K190" s="160"/>
      <c r="L190" s="160"/>
    </row>
    <row r="191" spans="2:12" x14ac:dyDescent="0.3">
      <c r="B191" s="158" t="s">
        <v>499</v>
      </c>
      <c r="C191" s="160">
        <v>-3717</v>
      </c>
      <c r="D191" s="160">
        <f>VLOOKUP(B191,[2]Report!$C$4:$J$1360,8,0)</f>
        <v>-3717</v>
      </c>
      <c r="E191" s="160">
        <f>VLOOKUP(B191,[3]Report!$C$4:$K$1395,9,0)</f>
        <v>-3717</v>
      </c>
      <c r="F191" s="160">
        <f>VLOOKUP(B191,[4]Report!$C$4:$K$1455,9,0)</f>
        <v>-3717</v>
      </c>
      <c r="G191" s="160">
        <f>VLOOKUP(B191,[5]Report!$C$4:$K$1497,9,0)</f>
        <v>-3717</v>
      </c>
      <c r="H191" s="160">
        <f>VLOOKUP(B191,[6]Report!$C$4:$K$1519,9,0)</f>
        <v>-3717</v>
      </c>
      <c r="I191" s="160">
        <f>VLOOKUP(B191,[7]Report!$C$4:$K$1553,9,0)</f>
        <v>-3717</v>
      </c>
      <c r="J191" s="160">
        <f>VLOOKUP(B191,[8]Report!$C$4:$K$1586,9,0)</f>
        <v>-3717</v>
      </c>
      <c r="K191" s="160">
        <f>-VLOOKUP(B191,'[1]BS Dec 24'!$C$4:$H$1422,6,0)</f>
        <v>-3717</v>
      </c>
      <c r="L191" s="160">
        <f>-VLOOKUP(B191,'[10]TB Jan 25'!$C$732:$I$1396,6,0)</f>
        <v>-3717</v>
      </c>
    </row>
    <row r="192" spans="2:12" x14ac:dyDescent="0.3">
      <c r="B192" s="158" t="s">
        <v>500</v>
      </c>
      <c r="C192" s="160">
        <v>-24716.5</v>
      </c>
      <c r="D192" s="160">
        <f>VLOOKUP(B192,[2]Report!$C$4:$J$1360,8,0)</f>
        <v>-20000</v>
      </c>
      <c r="E192" s="160">
        <f>VLOOKUP(B192,[3]Report!$C$4:$K$1395,9,0)</f>
        <v>-17722</v>
      </c>
      <c r="F192" s="160">
        <f>VLOOKUP(B192,[4]Report!$C$4:$K$1455,9,0)</f>
        <v>-10981</v>
      </c>
      <c r="G192" s="160">
        <f>VLOOKUP(B192,[5]Report!$C$4:$K$1497,9,0)</f>
        <v>-3718</v>
      </c>
      <c r="H192" s="160">
        <f>VLOOKUP(B192,[6]Report!$C$4:$K$1519,9,0)</f>
        <v>-1058</v>
      </c>
      <c r="I192" s="160">
        <f>VLOOKUP(B192,[7]Report!$C$4:$K$1553,9,0)</f>
        <v>-938.1</v>
      </c>
      <c r="J192" s="160">
        <f>VLOOKUP(B192,[8]Report!$C$4:$K$1586,9,0)</f>
        <v>-3623.1</v>
      </c>
      <c r="K192" s="160">
        <f>-VLOOKUP(B192,'[1]BS Dec 24'!$C$4:$H$1422,6,0)</f>
        <v>-3479.1</v>
      </c>
      <c r="L192" s="160">
        <f>-VLOOKUP(B192,'[10]TB Jan 25'!$C$732:$I$1396,6,0)</f>
        <v>-2295.1</v>
      </c>
    </row>
    <row r="193" spans="2:12" x14ac:dyDescent="0.3">
      <c r="B193" s="158" t="s">
        <v>501</v>
      </c>
      <c r="C193" s="160"/>
      <c r="D193" s="160"/>
      <c r="E193" s="160">
        <f>VLOOKUP(B193,[3]Report!$C$4:$K$1395,9,0)</f>
        <v>10615.93</v>
      </c>
      <c r="F193" s="160">
        <f>VLOOKUP(B193,[4]Report!$C$4:$K$1455,9,0)</f>
        <v>-7.0000000000000007E-2</v>
      </c>
      <c r="G193" s="160">
        <f>VLOOKUP(B193,[5]Report!$C$4:$K$1497,9,0)</f>
        <v>-7.0000000000000007E-2</v>
      </c>
      <c r="H193" s="160">
        <f>VLOOKUP(B193,[6]Report!$C$4:$K$1519,9,0)</f>
        <v>-7.0000000000000007E-2</v>
      </c>
      <c r="I193" s="160">
        <f>VLOOKUP(B193,[7]Report!$C$4:$K$1553,9,0)</f>
        <v>-7.0000000000000007E-2</v>
      </c>
      <c r="J193" s="160">
        <f>VLOOKUP(B193,[8]Report!$C$4:$K$1586,9,0)</f>
        <v>-7.0000000000000007E-2</v>
      </c>
      <c r="K193" s="160">
        <f>-VLOOKUP(B193,'[1]BS Dec 24'!$C$4:$H$1422,6,0)</f>
        <v>0</v>
      </c>
      <c r="L193" s="160"/>
    </row>
    <row r="194" spans="2:12" x14ac:dyDescent="0.3">
      <c r="B194" s="158" t="s">
        <v>502</v>
      </c>
      <c r="C194" s="160">
        <v>40000</v>
      </c>
      <c r="D194" s="160">
        <f>VLOOKUP(B194,[2]Report!$C$4:$J$1360,8,0)</f>
        <v>40000</v>
      </c>
      <c r="E194" s="160">
        <f>VLOOKUP(B194,[3]Report!$C$4:$K$1395,9,0)</f>
        <v>40000</v>
      </c>
      <c r="F194" s="160">
        <f>VLOOKUP(B194,[4]Report!$C$4:$K$1455,9,0)</f>
        <v>40000</v>
      </c>
      <c r="G194" s="160">
        <f>VLOOKUP(B194,[5]Report!$C$4:$K$1497,9,0)</f>
        <v>40000</v>
      </c>
      <c r="H194" s="160">
        <f>VLOOKUP(B194,[6]Report!$C$4:$K$1519,9,0)</f>
        <v>40000</v>
      </c>
      <c r="I194" s="160">
        <f>VLOOKUP(B194,[7]Report!$C$4:$K$1553,9,0)</f>
        <v>40000</v>
      </c>
      <c r="J194" s="160">
        <f>VLOOKUP(B194,[8]Report!$C$4:$K$1586,9,0)</f>
        <v>40000</v>
      </c>
      <c r="K194" s="160">
        <f>VLOOKUP(B194,'[1]BS Dec 24'!$C$4:$I$1422,7,0)</f>
        <v>40000</v>
      </c>
      <c r="L194" s="160">
        <f>VLOOKUP(B194,'[10]TB Jan 25'!$C$732:$I$1396,7,0)</f>
        <v>40000</v>
      </c>
    </row>
    <row r="195" spans="2:12" x14ac:dyDescent="0.3">
      <c r="B195" s="158" t="s">
        <v>503</v>
      </c>
      <c r="C195" s="160">
        <v>-18116</v>
      </c>
      <c r="D195" s="160">
        <f>VLOOKUP(B195,[2]Report!$C$4:$J$1360,8,0)</f>
        <v>-15327</v>
      </c>
      <c r="E195" s="160">
        <f>VLOOKUP(B195,[3]Report!$C$4:$K$1395,9,0)</f>
        <v>-11593</v>
      </c>
      <c r="F195" s="160">
        <f>VLOOKUP(B195,[4]Report!$C$4:$K$1455,9,0)</f>
        <v>1674</v>
      </c>
      <c r="G195" s="160">
        <f>VLOOKUP(B195,[5]Report!$C$4:$K$1497,9,0)</f>
        <v>-2486</v>
      </c>
      <c r="H195" s="160">
        <f>VLOOKUP(B195,[6]Report!$C$4:$K$1519,9,0)</f>
        <v>-5408</v>
      </c>
      <c r="I195" s="160">
        <f>VLOOKUP(B195,[7]Report!$C$4:$K$1553,9,0)</f>
        <v>7279</v>
      </c>
      <c r="J195" s="160">
        <f>VLOOKUP(B195,[8]Report!$C$4:$K$1586,9,0)</f>
        <v>-9426</v>
      </c>
      <c r="K195" s="160">
        <f>VLOOKUP(B195,'[1]BS Dec 24'!$C$4:$I$1422,7,0)</f>
        <v>13152</v>
      </c>
      <c r="L195" s="160">
        <f>-VLOOKUP(B195,'[10]TB Jan 25'!$C$732:$I$1396,6,0)</f>
        <v>-13909</v>
      </c>
    </row>
    <row r="196" spans="2:12" x14ac:dyDescent="0.3">
      <c r="B196" s="158" t="s">
        <v>504</v>
      </c>
      <c r="C196" s="160"/>
      <c r="D196" s="160"/>
      <c r="E196" s="160"/>
      <c r="F196" s="160">
        <f>VLOOKUP(B196,[4]Report!$C$4:$K$1455,9,0)</f>
        <v>862</v>
      </c>
      <c r="G196" s="160">
        <f>VLOOKUP(B196,[5]Report!$C$4:$K$1497,9,0)</f>
        <v>862</v>
      </c>
      <c r="H196" s="160">
        <f>VLOOKUP(B196,[6]Report!$C$4:$K$1519,9,0)</f>
        <v>862</v>
      </c>
      <c r="I196" s="160">
        <f>VLOOKUP(B196,[7]Report!$C$4:$K$1553,9,0)</f>
        <v>862</v>
      </c>
      <c r="J196" s="160">
        <f>VLOOKUP(B196,[8]Report!$C$4:$K$1586,9,0)</f>
        <v>862</v>
      </c>
      <c r="K196" s="160">
        <f>VLOOKUP(B196,'[1]BS Dec 24'!$C$4:$I$1422,7,0)</f>
        <v>862</v>
      </c>
      <c r="L196" s="160">
        <f>VLOOKUP(B196,'[10]TB Jan 25'!$C$732:$I$1396,7,0)</f>
        <v>862</v>
      </c>
    </row>
    <row r="197" spans="2:12" x14ac:dyDescent="0.3">
      <c r="B197" s="158" t="s">
        <v>505</v>
      </c>
      <c r="C197" s="160">
        <v>3900</v>
      </c>
      <c r="D197" s="160">
        <f>VLOOKUP(B197,[2]Report!$C$4:$J$1360,8,0)</f>
        <v>3900</v>
      </c>
      <c r="E197" s="160">
        <f>VLOOKUP(B197,[3]Report!$C$4:$K$1395,9,0)</f>
        <v>3900</v>
      </c>
      <c r="F197" s="160">
        <f>VLOOKUP(B197,[4]Report!$C$4:$K$1455,9,0)</f>
        <v>3900</v>
      </c>
      <c r="G197" s="160">
        <f>VLOOKUP(B197,[5]Report!$C$4:$K$1497,9,0)</f>
        <v>3900</v>
      </c>
      <c r="H197" s="160">
        <f>VLOOKUP(B197,[6]Report!$C$4:$K$1519,9,0)</f>
        <v>3900</v>
      </c>
      <c r="I197" s="160">
        <f>VLOOKUP(B197,[7]Report!$C$4:$K$1553,9,0)</f>
        <v>3900</v>
      </c>
      <c r="J197" s="160">
        <f>VLOOKUP(B197,[8]Report!$C$4:$K$1586,9,0)</f>
        <v>3900</v>
      </c>
      <c r="K197" s="160">
        <f>VLOOKUP(B197,'[1]BS Dec 24'!$C$4:$I$1422,7,0)</f>
        <v>3900</v>
      </c>
      <c r="L197" s="160">
        <f>VLOOKUP(B197,'[10]TB Jan 25'!$C$732:$I$1396,7,0)</f>
        <v>3900</v>
      </c>
    </row>
    <row r="198" spans="2:12" x14ac:dyDescent="0.3">
      <c r="B198" s="158" t="s">
        <v>506</v>
      </c>
      <c r="C198" s="160">
        <v>-9732</v>
      </c>
      <c r="D198" s="160">
        <f>VLOOKUP(B198,[2]Report!$C$4:$J$1360,8,0)</f>
        <v>-9732</v>
      </c>
      <c r="E198" s="160">
        <f>VLOOKUP(B198,[3]Report!$C$4:$K$1395,9,0)</f>
        <v>-9732</v>
      </c>
      <c r="F198" s="160">
        <f>VLOOKUP(B198,[4]Report!$C$4:$K$1455,9,0)</f>
        <v>-9732</v>
      </c>
      <c r="G198" s="160">
        <f>VLOOKUP(B198,[5]Report!$C$4:$K$1497,9,0)</f>
        <v>-9732</v>
      </c>
      <c r="H198" s="160">
        <f>VLOOKUP(B198,[6]Report!$C$4:$K$1519,9,0)</f>
        <v>-9732</v>
      </c>
      <c r="I198" s="160">
        <f>VLOOKUP(B198,[7]Report!$C$4:$K$1553,9,0)</f>
        <v>-9732</v>
      </c>
      <c r="J198" s="160">
        <f>VLOOKUP(B198,[8]Report!$C$4:$K$1586,9,0)</f>
        <v>-9732</v>
      </c>
      <c r="K198" s="160">
        <f>-VLOOKUP(B198,'[1]BS Dec 24'!$C$4:$H$1422,6,0)</f>
        <v>-9732</v>
      </c>
      <c r="L198" s="160">
        <f>-VLOOKUP(B198,'[10]TB Jan 25'!$C$732:$I$1396,6,0)</f>
        <v>-9732</v>
      </c>
    </row>
    <row r="199" spans="2:12" x14ac:dyDescent="0.3">
      <c r="B199" s="158" t="s">
        <v>507</v>
      </c>
      <c r="C199" s="160">
        <v>329479</v>
      </c>
      <c r="D199" s="160">
        <f>VLOOKUP(B199,[2]Report!$C$4:$J$1360,8,0)</f>
        <v>329479</v>
      </c>
      <c r="E199" s="160">
        <f>VLOOKUP(B199,[3]Report!$C$4:$K$1395,9,0)</f>
        <v>0</v>
      </c>
      <c r="F199" s="160">
        <f>VLOOKUP(B199,[4]Report!$C$4:$K$1455,9,0)</f>
        <v>0</v>
      </c>
      <c r="G199" s="160">
        <f>VLOOKUP(B199,[5]Report!$C$4:$K$1497,9,0)</f>
        <v>0</v>
      </c>
      <c r="H199" s="160">
        <f>VLOOKUP(B199,[6]Report!$C$4:$K$1519,9,0)</f>
        <v>0</v>
      </c>
      <c r="I199" s="160">
        <f>VLOOKUP(B199,[7]Report!$C$4:$K$1553,9,0)</f>
        <v>0</v>
      </c>
      <c r="J199" s="160">
        <f>VLOOKUP(B199,[8]Report!$C$4:$K$1586,9,0)</f>
        <v>0</v>
      </c>
      <c r="K199" s="160"/>
      <c r="L199" s="160"/>
    </row>
    <row r="200" spans="2:12" x14ac:dyDescent="0.3">
      <c r="B200" s="158" t="s">
        <v>508</v>
      </c>
      <c r="C200" s="160"/>
      <c r="D200" s="160"/>
      <c r="E200" s="160"/>
      <c r="F200" s="160"/>
      <c r="G200" s="160">
        <f>VLOOKUP(B200,[5]Report!$C$4:$K$1497,9,0)</f>
        <v>32400</v>
      </c>
      <c r="H200" s="160">
        <f>VLOOKUP(B200,[6]Report!$C$4:$K$1519,9,0)</f>
        <v>16200</v>
      </c>
      <c r="I200" s="160">
        <f>VLOOKUP(B200,[7]Report!$C$4:$K$1553,9,0)</f>
        <v>0</v>
      </c>
      <c r="J200" s="160">
        <f>VLOOKUP(B200,[8]Report!$C$4:$K$1586,9,0)</f>
        <v>0</v>
      </c>
      <c r="K200" s="160"/>
      <c r="L200" s="160"/>
    </row>
    <row r="201" spans="2:12" x14ac:dyDescent="0.3">
      <c r="B201" s="158" t="s">
        <v>509</v>
      </c>
      <c r="C201" s="160">
        <v>8000</v>
      </c>
      <c r="D201" s="160">
        <f>VLOOKUP(B201,[2]Report!$C$4:$J$1360,8,0)</f>
        <v>0</v>
      </c>
      <c r="E201" s="160">
        <f>VLOOKUP(B201,[3]Report!$C$4:$K$1395,9,0)</f>
        <v>0</v>
      </c>
      <c r="F201" s="160">
        <f>VLOOKUP(B201,[4]Report!$C$4:$K$1455,9,0)</f>
        <v>0</v>
      </c>
      <c r="G201" s="160">
        <f>VLOOKUP(B201,[5]Report!$C$4:$K$1497,9,0)</f>
        <v>0</v>
      </c>
      <c r="H201" s="160">
        <f>VLOOKUP(B201,[6]Report!$C$4:$K$1519,9,0)</f>
        <v>0</v>
      </c>
      <c r="I201" s="160">
        <f>VLOOKUP(B201,[7]Report!$C$4:$K$1553,9,0)</f>
        <v>0</v>
      </c>
      <c r="J201" s="160">
        <f>VLOOKUP(B201,[8]Report!$C$4:$K$1586,9,0)</f>
        <v>0</v>
      </c>
      <c r="K201" s="160"/>
      <c r="L201" s="160"/>
    </row>
    <row r="202" spans="2:12" x14ac:dyDescent="0.3">
      <c r="B202" s="158" t="s">
        <v>510</v>
      </c>
      <c r="C202" s="160">
        <v>709</v>
      </c>
      <c r="D202" s="160">
        <f>VLOOKUP(B202,[2]Report!$C$4:$J$1360,8,0)</f>
        <v>709</v>
      </c>
      <c r="E202" s="160">
        <f>VLOOKUP(B202,[3]Report!$C$4:$K$1395,9,0)</f>
        <v>709</v>
      </c>
      <c r="F202" s="160">
        <f>VLOOKUP(B202,[4]Report!$C$4:$K$1455,9,0)</f>
        <v>709</v>
      </c>
      <c r="G202" s="160">
        <f>VLOOKUP(B202,[5]Report!$C$4:$K$1497,9,0)</f>
        <v>709</v>
      </c>
      <c r="H202" s="160">
        <f>VLOOKUP(B202,[6]Report!$C$4:$K$1519,9,0)</f>
        <v>709</v>
      </c>
      <c r="I202" s="160">
        <f>VLOOKUP(B202,[7]Report!$C$4:$K$1553,9,0)</f>
        <v>709</v>
      </c>
      <c r="J202" s="160">
        <f>VLOOKUP(B202,[8]Report!$C$4:$K$1586,9,0)</f>
        <v>709</v>
      </c>
      <c r="K202" s="160">
        <f>VLOOKUP(B202,'[1]BS Dec 24'!$C$4:$I$1422,7,0)</f>
        <v>709</v>
      </c>
      <c r="L202" s="160">
        <f>VLOOKUP(B202,'[10]TB Jan 25'!$C$732:$I$1396,7,0)</f>
        <v>709</v>
      </c>
    </row>
    <row r="203" spans="2:12" x14ac:dyDescent="0.3">
      <c r="B203" s="158" t="s">
        <v>511</v>
      </c>
      <c r="C203" s="160"/>
      <c r="D203" s="160">
        <f>VLOOKUP(B203,[2]Report!$C$4:$J$1360,8,0)</f>
        <v>2714</v>
      </c>
      <c r="E203" s="160">
        <f>VLOOKUP(B203,[3]Report!$C$4:$K$1395,9,0)</f>
        <v>2714</v>
      </c>
      <c r="F203" s="160">
        <f>VLOOKUP(B203,[4]Report!$C$4:$K$1455,9,0)</f>
        <v>2714</v>
      </c>
      <c r="G203" s="160">
        <f>VLOOKUP(B203,[5]Report!$C$4:$K$1497,9,0)</f>
        <v>2714</v>
      </c>
      <c r="H203" s="160">
        <f>VLOOKUP(B203,[6]Report!$C$4:$K$1519,9,0)</f>
        <v>2714</v>
      </c>
      <c r="I203" s="160">
        <f>VLOOKUP(B203,[7]Report!$C$4:$K$1553,9,0)</f>
        <v>2714</v>
      </c>
      <c r="J203" s="160">
        <f>VLOOKUP(B203,[8]Report!$C$4:$K$1586,9,0)</f>
        <v>2714</v>
      </c>
      <c r="K203" s="160">
        <f>VLOOKUP(B203,'[1]BS Dec 24'!$C$4:$I$1422,7,0)</f>
        <v>2714</v>
      </c>
      <c r="L203" s="160">
        <f>VLOOKUP(B203,'[10]TB Jan 25'!$C$732:$I$1396,7,0)</f>
        <v>2714</v>
      </c>
    </row>
    <row r="204" spans="2:12" x14ac:dyDescent="0.3">
      <c r="B204" s="158" t="s">
        <v>512</v>
      </c>
      <c r="C204" s="160">
        <v>3540</v>
      </c>
      <c r="D204" s="160">
        <f>VLOOKUP(B204,[2]Report!$C$4:$J$1360,8,0)</f>
        <v>0</v>
      </c>
      <c r="E204" s="160">
        <f>VLOOKUP(B204,[3]Report!$C$4:$K$1395,9,0)</f>
        <v>3540</v>
      </c>
      <c r="F204" s="160">
        <f>VLOOKUP(B204,[4]Report!$C$4:$K$1455,9,0)</f>
        <v>3540</v>
      </c>
      <c r="G204" s="160">
        <f>VLOOKUP(B204,[5]Report!$C$4:$K$1497,9,0)</f>
        <v>3540</v>
      </c>
      <c r="H204" s="160">
        <f>VLOOKUP(B204,[6]Report!$C$4:$K$1519,9,0)</f>
        <v>3539.2</v>
      </c>
      <c r="I204" s="160">
        <f>VLOOKUP(B204,[7]Report!$C$4:$K$1553,9,0)</f>
        <v>3539.2</v>
      </c>
      <c r="J204" s="160">
        <f>VLOOKUP(B204,[8]Report!$C$4:$K$1586,9,0)</f>
        <v>3539.2</v>
      </c>
      <c r="K204" s="160">
        <f>VLOOKUP(B204,'[1]BS Dec 24'!$C$4:$I$1422,7,0)</f>
        <v>3539.2</v>
      </c>
      <c r="L204" s="160">
        <f>VLOOKUP(B204,'[10]TB Jan 25'!$C$732:$I$1396,7,0)</f>
        <v>3539.2</v>
      </c>
    </row>
    <row r="205" spans="2:12" x14ac:dyDescent="0.3">
      <c r="B205" s="158" t="s">
        <v>513</v>
      </c>
      <c r="C205" s="160"/>
      <c r="D205" s="160">
        <f>VLOOKUP(B205,[2]Report!$C$4:$J$1360,8,0)</f>
        <v>801.04</v>
      </c>
      <c r="E205" s="160">
        <f>VLOOKUP(B205,[3]Report!$C$4:$K$1395,9,0)</f>
        <v>801.04</v>
      </c>
      <c r="F205" s="160">
        <f>VLOOKUP(B205,[4]Report!$C$4:$K$1455,9,0)</f>
        <v>801.04</v>
      </c>
      <c r="G205" s="160">
        <f>VLOOKUP(B205,[5]Report!$C$4:$K$1497,9,0)</f>
        <v>801.04</v>
      </c>
      <c r="H205" s="160">
        <f>VLOOKUP(B205,[6]Report!$C$4:$K$1519,9,0)</f>
        <v>801.04</v>
      </c>
      <c r="I205" s="160">
        <f>VLOOKUP(B205,[7]Report!$C$4:$K$1553,9,0)</f>
        <v>801.04</v>
      </c>
      <c r="J205" s="160">
        <f>VLOOKUP(B205,[8]Report!$C$4:$K$1586,9,0)</f>
        <v>801.04</v>
      </c>
      <c r="K205" s="160">
        <f>VLOOKUP(B205,'[1]BS Dec 24'!$C$4:$I$1422,7,0)</f>
        <v>801.04</v>
      </c>
      <c r="L205" s="160">
        <f>VLOOKUP(B205,'[10]TB Jan 25'!$C$732:$I$1396,7,0)</f>
        <v>801.04</v>
      </c>
    </row>
    <row r="206" spans="2:12" x14ac:dyDescent="0.3">
      <c r="B206" s="158" t="s">
        <v>514</v>
      </c>
      <c r="C206" s="160">
        <v>0</v>
      </c>
      <c r="D206" s="160">
        <f>VLOOKUP(B206,[2]Report!$C$4:$J$1360,8,0)</f>
        <v>0</v>
      </c>
      <c r="E206" s="160">
        <f>VLOOKUP(B206,[3]Report!$C$4:$K$1395,9,0)</f>
        <v>0</v>
      </c>
      <c r="F206" s="160">
        <f>VLOOKUP(B206,[4]Report!$C$4:$K$1455,9,0)</f>
        <v>0</v>
      </c>
      <c r="G206" s="160">
        <f>VLOOKUP(B206,[5]Report!$C$4:$K$1497,9,0)</f>
        <v>0</v>
      </c>
      <c r="H206" s="160">
        <f>VLOOKUP(B206,[6]Report!$C$4:$K$1519,9,0)</f>
        <v>0</v>
      </c>
      <c r="I206" s="160">
        <f>VLOOKUP(B206,[7]Report!$C$4:$K$1553,9,0)</f>
        <v>0</v>
      </c>
      <c r="J206" s="160">
        <f>VLOOKUP(B206,[8]Report!$C$4:$K$1586,9,0)</f>
        <v>0</v>
      </c>
      <c r="K206" s="160"/>
      <c r="L206" s="160"/>
    </row>
    <row r="207" spans="2:12" x14ac:dyDescent="0.3">
      <c r="B207" s="158" t="s">
        <v>515</v>
      </c>
      <c r="C207" s="160">
        <v>8433</v>
      </c>
      <c r="D207" s="160">
        <f>VLOOKUP(B207,[2]Report!$C$4:$J$1360,8,0)</f>
        <v>8433</v>
      </c>
      <c r="E207" s="160">
        <f>VLOOKUP(B207,[3]Report!$C$4:$K$1395,9,0)</f>
        <v>8433</v>
      </c>
      <c r="F207" s="160">
        <f>VLOOKUP(B207,[4]Report!$C$4:$K$1455,9,0)</f>
        <v>8433</v>
      </c>
      <c r="G207" s="160">
        <f>VLOOKUP(B207,[5]Report!$C$4:$K$1497,9,0)</f>
        <v>8433</v>
      </c>
      <c r="H207" s="160">
        <f>VLOOKUP(B207,[6]Report!$C$4:$K$1519,9,0)</f>
        <v>8433</v>
      </c>
      <c r="I207" s="160">
        <f>VLOOKUP(B207,[7]Report!$C$4:$K$1553,9,0)</f>
        <v>8433</v>
      </c>
      <c r="J207" s="160">
        <f>VLOOKUP(B207,[8]Report!$C$4:$K$1586,9,0)</f>
        <v>8433</v>
      </c>
      <c r="K207" s="160">
        <f>VLOOKUP(B207,'[1]BS Dec 24'!$C$4:$I$1422,7,0)</f>
        <v>8433</v>
      </c>
      <c r="L207" s="160">
        <f>VLOOKUP(B207,'[10]TB Jan 25'!$C$732:$I$1396,7,0)</f>
        <v>8433</v>
      </c>
    </row>
    <row r="208" spans="2:12" x14ac:dyDescent="0.3">
      <c r="B208" s="158" t="s">
        <v>516</v>
      </c>
      <c r="C208" s="160"/>
      <c r="D208" s="160"/>
      <c r="E208" s="160"/>
      <c r="F208" s="160">
        <f>VLOOKUP(B208,[4]Report!$C$4:$K$1455,9,0)</f>
        <v>0</v>
      </c>
      <c r="G208" s="160">
        <f>VLOOKUP(B208,[5]Report!$C$4:$K$1497,9,0)</f>
        <v>103860</v>
      </c>
      <c r="H208" s="160">
        <f>VLOOKUP(B208,[6]Report!$C$4:$K$1519,9,0)</f>
        <v>32400</v>
      </c>
      <c r="I208" s="160">
        <f>VLOOKUP(B208,[7]Report!$C$4:$K$1553,9,0)</f>
        <v>32400</v>
      </c>
      <c r="J208" s="160">
        <f>VLOOKUP(B208,[8]Report!$C$4:$K$1586,9,0)</f>
        <v>0</v>
      </c>
      <c r="K208" s="160">
        <f>VLOOKUP(B208,'[1]BS Dec 24'!$C$4:$I$1422,7,0)</f>
        <v>56000</v>
      </c>
      <c r="L208" s="160">
        <f>VLOOKUP(B208,'[10]TB Jan 25'!$C$732:$I$1396,7,0)</f>
        <v>56000</v>
      </c>
    </row>
    <row r="209" spans="2:12" x14ac:dyDescent="0.3">
      <c r="B209" s="158" t="s">
        <v>517</v>
      </c>
      <c r="C209" s="160">
        <v>43814</v>
      </c>
      <c r="D209" s="160">
        <f>VLOOKUP(B209,[2]Report!$C$4:$J$1360,8,0)</f>
        <v>33696</v>
      </c>
      <c r="E209" s="160">
        <f>VLOOKUP(B209,[3]Report!$C$4:$K$1395,9,0)</f>
        <v>-4698</v>
      </c>
      <c r="F209" s="160">
        <f>VLOOKUP(B209,[4]Report!$C$4:$K$1455,9,0)</f>
        <v>92911</v>
      </c>
      <c r="G209" s="160">
        <f>VLOOKUP(B209,[5]Report!$C$4:$K$1497,9,0)</f>
        <v>0</v>
      </c>
      <c r="H209" s="160">
        <f>VLOOKUP(B209,[6]Report!$C$4:$K$1519,9,0)</f>
        <v>0</v>
      </c>
      <c r="I209" s="160">
        <f>VLOOKUP(B209,[7]Report!$C$4:$K$1553,9,0)</f>
        <v>0</v>
      </c>
      <c r="J209" s="160">
        <f>VLOOKUP(B209,[8]Report!$C$4:$K$1586,9,0)</f>
        <v>0</v>
      </c>
      <c r="K209" s="160"/>
      <c r="L209" s="160"/>
    </row>
    <row r="210" spans="2:12" x14ac:dyDescent="0.3">
      <c r="B210" s="158" t="s">
        <v>518</v>
      </c>
      <c r="C210" s="160"/>
      <c r="D210" s="160">
        <f>VLOOKUP(B210,[2]Report!$C$4:$J$1360,8,0)</f>
        <v>55189.8</v>
      </c>
      <c r="E210" s="160">
        <f>VLOOKUP(B210,[3]Report!$C$4:$K$1395,9,0)</f>
        <v>0.8</v>
      </c>
      <c r="F210" s="160">
        <f>VLOOKUP(B210,[4]Report!$C$4:$K$1455,9,0)</f>
        <v>0.8</v>
      </c>
      <c r="G210" s="160">
        <f>VLOOKUP(B210,[5]Report!$C$4:$K$1497,9,0)</f>
        <v>0</v>
      </c>
      <c r="H210" s="160">
        <f>VLOOKUP(B210,[6]Report!$C$4:$K$1519,9,0)</f>
        <v>0</v>
      </c>
      <c r="I210" s="160">
        <f>VLOOKUP(B210,[7]Report!$C$4:$K$1553,9,0)</f>
        <v>0</v>
      </c>
      <c r="J210" s="160">
        <f>VLOOKUP(B210,[8]Report!$C$4:$K$1586,9,0)</f>
        <v>0</v>
      </c>
      <c r="K210" s="160"/>
      <c r="L210" s="160"/>
    </row>
    <row r="211" spans="2:12" x14ac:dyDescent="0.3">
      <c r="B211" s="158" t="s">
        <v>519</v>
      </c>
      <c r="C211" s="160">
        <v>140000</v>
      </c>
      <c r="D211" s="160">
        <f>VLOOKUP(B211,[2]Report!$C$4:$J$1360,8,0)</f>
        <v>67200</v>
      </c>
      <c r="E211" s="160">
        <f>VLOOKUP(B211,[3]Report!$C$4:$K$1395,9,0)</f>
        <v>42800</v>
      </c>
      <c r="F211" s="160">
        <f>VLOOKUP(B211,[4]Report!$C$4:$K$1455,9,0)</f>
        <v>0</v>
      </c>
      <c r="G211" s="160">
        <f>VLOOKUP(B211,[5]Report!$C$4:$K$1497,9,0)</f>
        <v>67200</v>
      </c>
      <c r="H211" s="160">
        <f>VLOOKUP(B211,[6]Report!$C$4:$K$1519,9,0)</f>
        <v>67200</v>
      </c>
      <c r="I211" s="160">
        <f>VLOOKUP(B211,[7]Report!$C$4:$K$1553,9,0)</f>
        <v>75200</v>
      </c>
      <c r="J211" s="160">
        <f>VLOOKUP(B211,[8]Report!$C$4:$K$1586,9,0)</f>
        <v>67200</v>
      </c>
      <c r="K211" s="160">
        <f>VLOOKUP(B211,'[1]BS Dec 24'!$C$4:$I$1422,7,0)</f>
        <v>72800</v>
      </c>
      <c r="L211" s="160">
        <f>-VLOOKUP(B211,'[10]TB Jan 25'!$C$732:$I$1396,6,0)</f>
        <v>0</v>
      </c>
    </row>
    <row r="212" spans="2:12" x14ac:dyDescent="0.3">
      <c r="B212" s="158" t="s">
        <v>520</v>
      </c>
      <c r="C212" s="160">
        <v>-5480.72</v>
      </c>
      <c r="D212" s="160">
        <f>VLOOKUP(B212,[2]Report!$C$4:$J$1360,8,0)</f>
        <v>-5480.72</v>
      </c>
      <c r="E212" s="160">
        <f>VLOOKUP(B212,[3]Report!$C$4:$K$1395,9,0)</f>
        <v>-5480.72</v>
      </c>
      <c r="F212" s="160">
        <f>VLOOKUP(B212,[4]Report!$C$4:$K$1455,9,0)</f>
        <v>-5480.72</v>
      </c>
      <c r="G212" s="160">
        <f>VLOOKUP(B212,[5]Report!$C$4:$K$1497,9,0)</f>
        <v>-5480.72</v>
      </c>
      <c r="H212" s="160">
        <f>VLOOKUP(B212,[6]Report!$C$4:$K$1519,9,0)</f>
        <v>-5480.72</v>
      </c>
      <c r="I212" s="160">
        <f>VLOOKUP(B212,[7]Report!$C$4:$K$1553,9,0)</f>
        <v>-5480.72</v>
      </c>
      <c r="J212" s="160">
        <f>VLOOKUP(B212,[8]Report!$C$4:$K$1586,9,0)</f>
        <v>-5480.72</v>
      </c>
      <c r="K212" s="160">
        <f>-VLOOKUP(B212,'[1]BS Dec 24'!$C$4:$H$1422,6,0)</f>
        <v>-5480.72</v>
      </c>
      <c r="L212" s="160">
        <f>-VLOOKUP(B212,'[10]TB Jan 25'!$C$732:$I$1396,6,0)</f>
        <v>-5480.72</v>
      </c>
    </row>
    <row r="213" spans="2:12" x14ac:dyDescent="0.3">
      <c r="B213" s="158" t="s">
        <v>521</v>
      </c>
      <c r="C213" s="160">
        <v>-1439</v>
      </c>
      <c r="D213" s="160">
        <f>VLOOKUP(B213,[2]Report!$C$4:$J$1360,8,0)</f>
        <v>-1439</v>
      </c>
      <c r="E213" s="160">
        <f>VLOOKUP(B213,[3]Report!$C$4:$K$1395,9,0)</f>
        <v>-1439</v>
      </c>
      <c r="F213" s="160">
        <f>VLOOKUP(B213,[4]Report!$C$4:$K$1455,9,0)</f>
        <v>-1439</v>
      </c>
      <c r="G213" s="160">
        <f>VLOOKUP(B213,[5]Report!$C$4:$K$1497,9,0)</f>
        <v>-1439</v>
      </c>
      <c r="H213" s="160">
        <f>VLOOKUP(B213,[6]Report!$C$4:$K$1519,9,0)</f>
        <v>-1439</v>
      </c>
      <c r="I213" s="160">
        <f>VLOOKUP(B213,[7]Report!$C$4:$K$1553,9,0)</f>
        <v>-1439</v>
      </c>
      <c r="J213" s="160">
        <f>VLOOKUP(B213,[8]Report!$C$4:$K$1586,9,0)</f>
        <v>-1439</v>
      </c>
      <c r="K213" s="160">
        <f>-VLOOKUP(B213,'[1]BS Dec 24'!$C$4:$H$1422,6,0)</f>
        <v>-1439</v>
      </c>
      <c r="L213" s="160">
        <f>-VLOOKUP(B213,'[10]TB Jan 25'!$C$732:$I$1396,6,0)</f>
        <v>-1439</v>
      </c>
    </row>
    <row r="214" spans="2:12" x14ac:dyDescent="0.3">
      <c r="B214" s="158" t="s">
        <v>522</v>
      </c>
      <c r="C214" s="160">
        <v>28050</v>
      </c>
      <c r="D214" s="160">
        <f>VLOOKUP(B214,[2]Report!$C$4:$J$1360,8,0)</f>
        <v>28050</v>
      </c>
      <c r="E214" s="160">
        <f>VLOOKUP(B214,[3]Report!$C$4:$K$1395,9,0)</f>
        <v>28050</v>
      </c>
      <c r="F214" s="160">
        <f>VLOOKUP(B214,[4]Report!$C$4:$K$1455,9,0)</f>
        <v>28050</v>
      </c>
      <c r="G214" s="160">
        <f>VLOOKUP(B214,[5]Report!$C$4:$K$1497,9,0)</f>
        <v>28050</v>
      </c>
      <c r="H214" s="160">
        <f>VLOOKUP(B214,[6]Report!$C$4:$K$1519,9,0)</f>
        <v>28050</v>
      </c>
      <c r="I214" s="160">
        <f>VLOOKUP(B214,[7]Report!$C$4:$K$1553,9,0)</f>
        <v>28050</v>
      </c>
      <c r="J214" s="160">
        <f>VLOOKUP(B214,[8]Report!$C$4:$K$1586,9,0)</f>
        <v>28050</v>
      </c>
      <c r="K214" s="160">
        <f>VLOOKUP(B214,'[1]BS Dec 24'!$C$4:$I$1422,7,0)</f>
        <v>28050</v>
      </c>
      <c r="L214" s="160">
        <f>VLOOKUP(B214,'[10]TB Jan 25'!$C$732:$I$1396,7,0)</f>
        <v>28050</v>
      </c>
    </row>
    <row r="215" spans="2:12" x14ac:dyDescent="0.3">
      <c r="B215" s="158" t="s">
        <v>523</v>
      </c>
      <c r="C215" s="160">
        <v>-17700</v>
      </c>
      <c r="D215" s="160">
        <f>VLOOKUP(B215,[2]Report!$C$4:$J$1360,8,0)</f>
        <v>-17700</v>
      </c>
      <c r="E215" s="160">
        <f>VLOOKUP(B215,[3]Report!$C$4:$K$1395,9,0)</f>
        <v>-17700</v>
      </c>
      <c r="F215" s="160">
        <f>VLOOKUP(B215,[4]Report!$C$4:$K$1455,9,0)</f>
        <v>-17700</v>
      </c>
      <c r="G215" s="160">
        <f>VLOOKUP(B215,[5]Report!$C$4:$K$1497,9,0)</f>
        <v>-17700</v>
      </c>
      <c r="H215" s="160">
        <f>VLOOKUP(B215,[6]Report!$C$4:$K$1519,9,0)</f>
        <v>-17700</v>
      </c>
      <c r="I215" s="160">
        <f>VLOOKUP(B215,[7]Report!$C$4:$K$1553,9,0)</f>
        <v>-17700</v>
      </c>
      <c r="J215" s="160">
        <f>VLOOKUP(B215,[8]Report!$C$4:$K$1586,9,0)</f>
        <v>-17700</v>
      </c>
      <c r="K215" s="160">
        <f>-VLOOKUP(B215,'[1]BS Dec 24'!$C$4:$H$1422,6,0)</f>
        <v>-17700</v>
      </c>
      <c r="L215" s="160"/>
    </row>
    <row r="216" spans="2:12" x14ac:dyDescent="0.3">
      <c r="B216" s="158" t="s">
        <v>524</v>
      </c>
      <c r="C216" s="160"/>
      <c r="D216" s="160"/>
      <c r="E216" s="160"/>
      <c r="F216" s="160">
        <f>VLOOKUP(B216,[4]Report!$C$4:$K$1455,9,0)</f>
        <v>6721.96</v>
      </c>
      <c r="G216" s="160">
        <f>VLOOKUP(B216,[5]Report!$C$4:$K$1497,9,0)</f>
        <v>6721.96</v>
      </c>
      <c r="H216" s="160">
        <f>VLOOKUP(B216,[6]Report!$C$4:$K$1519,9,0)</f>
        <v>6721.96</v>
      </c>
      <c r="I216" s="160">
        <f>VLOOKUP(B216,[7]Report!$C$4:$K$1553,9,0)</f>
        <v>6721.96</v>
      </c>
      <c r="J216" s="160">
        <f>VLOOKUP(B216,[8]Report!$C$4:$K$1586,9,0)</f>
        <v>6721.96</v>
      </c>
      <c r="K216" s="160">
        <f>VLOOKUP(B216,'[1]BS Dec 24'!$C$4:$I$1422,7,0)</f>
        <v>6721.96</v>
      </c>
      <c r="L216" s="160">
        <f>VLOOKUP(B216,'[10]TB Jan 25'!$C$732:$I$1396,7,0)</f>
        <v>6721.96</v>
      </c>
    </row>
    <row r="217" spans="2:12" x14ac:dyDescent="0.3">
      <c r="B217" s="158" t="s">
        <v>525</v>
      </c>
      <c r="C217" s="160">
        <v>-12853</v>
      </c>
      <c r="D217" s="160">
        <f>VLOOKUP(B217,[2]Report!$C$4:$J$1360,8,0)</f>
        <v>-12853</v>
      </c>
      <c r="E217" s="160">
        <f>VLOOKUP(B217,[3]Report!$C$4:$K$1395,9,0)</f>
        <v>-12853</v>
      </c>
      <c r="F217" s="160">
        <f>VLOOKUP(B217,[4]Report!$C$4:$K$1455,9,0)</f>
        <v>-12853</v>
      </c>
      <c r="G217" s="160">
        <f>VLOOKUP(B217,[5]Report!$C$4:$K$1497,9,0)</f>
        <v>-12853</v>
      </c>
      <c r="H217" s="160">
        <f>VLOOKUP(B217,[6]Report!$C$4:$K$1519,9,0)</f>
        <v>-12853</v>
      </c>
      <c r="I217" s="160">
        <f>VLOOKUP(B217,[7]Report!$C$4:$K$1553,9,0)</f>
        <v>-12853</v>
      </c>
      <c r="J217" s="160">
        <f>VLOOKUP(B217,[8]Report!$C$4:$K$1586,9,0)</f>
        <v>-12853</v>
      </c>
      <c r="K217" s="160">
        <f>-VLOOKUP(B217,'[1]BS Dec 24'!$C$4:$H$1422,6,0)</f>
        <v>-12853</v>
      </c>
      <c r="L217" s="160">
        <f>-VLOOKUP(B217,'[10]TB Jan 25'!$C$732:$I$1396,6,0)</f>
        <v>-12853</v>
      </c>
    </row>
    <row r="218" spans="2:12" x14ac:dyDescent="0.3">
      <c r="B218" s="158" t="s">
        <v>526</v>
      </c>
      <c r="C218" s="160"/>
      <c r="D218" s="160"/>
      <c r="E218" s="160"/>
      <c r="F218" s="160"/>
      <c r="G218" s="160"/>
      <c r="H218" s="160"/>
      <c r="I218" s="160">
        <f>VLOOKUP(B218,[7]Report!$C$4:$K$1553,9,0)</f>
        <v>19706</v>
      </c>
      <c r="J218" s="160">
        <f>VLOOKUP(B218,[8]Report!$C$4:$K$1586,9,0)</f>
        <v>19706</v>
      </c>
      <c r="K218" s="160">
        <f>VLOOKUP(B218,'[1]BS Dec 24'!$C$4:$I$1422,7,0)</f>
        <v>19706</v>
      </c>
      <c r="L218" s="160">
        <f>-VLOOKUP(B218,'[10]TB Jan 25'!$C$732:$I$1396,6,0)</f>
        <v>0</v>
      </c>
    </row>
    <row r="219" spans="2:12" x14ac:dyDescent="0.3">
      <c r="B219" s="158" t="s">
        <v>527</v>
      </c>
      <c r="C219" s="160">
        <v>44488</v>
      </c>
      <c r="D219" s="160">
        <f>VLOOKUP(B219,[2]Report!$C$4:$J$1360,8,0)</f>
        <v>44488</v>
      </c>
      <c r="E219" s="160">
        <f>VLOOKUP(B219,[3]Report!$C$4:$K$1395,9,0)</f>
        <v>44486</v>
      </c>
      <c r="F219" s="160">
        <f>VLOOKUP(B219,[4]Report!$C$4:$K$1455,9,0)</f>
        <v>75166</v>
      </c>
      <c r="G219" s="160">
        <f>VLOOKUP(B219,[5]Report!$C$4:$K$1497,9,0)</f>
        <v>44486</v>
      </c>
      <c r="H219" s="160">
        <f>VLOOKUP(B219,[6]Report!$C$4:$K$1519,9,0)</f>
        <v>44486</v>
      </c>
      <c r="I219" s="160">
        <f>VLOOKUP(B219,[7]Report!$C$4:$K$1553,9,0)</f>
        <v>44486</v>
      </c>
      <c r="J219" s="160">
        <f>VLOOKUP(B219,[8]Report!$C$4:$K$1586,9,0)</f>
        <v>44486</v>
      </c>
      <c r="K219" s="160">
        <f>VLOOKUP(B219,'[1]BS Dec 24'!$C$4:$I$1422,7,0)</f>
        <v>44486</v>
      </c>
      <c r="L219" s="160">
        <f>VLOOKUP(B219,'[10]TB Jan 25'!$C$732:$I$1396,7,0)</f>
        <v>44486</v>
      </c>
    </row>
    <row r="220" spans="2:12" x14ac:dyDescent="0.3">
      <c r="B220" s="158" t="s">
        <v>528</v>
      </c>
      <c r="C220" s="160">
        <v>45792</v>
      </c>
      <c r="D220" s="160">
        <f>VLOOKUP(B220,[2]Report!$C$4:$J$1360,8,0)</f>
        <v>45792</v>
      </c>
      <c r="E220" s="160">
        <f>VLOOKUP(B220,[3]Report!$C$4:$K$1395,9,0)</f>
        <v>45792</v>
      </c>
      <c r="F220" s="160">
        <f>VLOOKUP(B220,[4]Report!$C$4:$K$1455,9,0)</f>
        <v>45792</v>
      </c>
      <c r="G220" s="160">
        <f>VLOOKUP(B220,[5]Report!$C$4:$K$1497,9,0)</f>
        <v>45792</v>
      </c>
      <c r="H220" s="160">
        <f>VLOOKUP(B220,[6]Report!$C$4:$K$1519,9,0)</f>
        <v>45792</v>
      </c>
      <c r="I220" s="160">
        <f>VLOOKUP(B220,[7]Report!$C$4:$K$1553,9,0)</f>
        <v>45792</v>
      </c>
      <c r="J220" s="160">
        <f>VLOOKUP(B220,[8]Report!$C$4:$K$1586,9,0)</f>
        <v>45792</v>
      </c>
      <c r="K220" s="160">
        <f>VLOOKUP(B220,'[1]BS Dec 24'!$C$4:$I$1422,7,0)</f>
        <v>45792</v>
      </c>
      <c r="L220" s="160">
        <f>VLOOKUP(B220,'[10]TB Jan 25'!$C$732:$I$1396,7,0)</f>
        <v>45792</v>
      </c>
    </row>
    <row r="221" spans="2:12" x14ac:dyDescent="0.3">
      <c r="B221" s="158" t="s">
        <v>529</v>
      </c>
      <c r="C221" s="160">
        <v>29932</v>
      </c>
      <c r="D221" s="160">
        <f>VLOOKUP(B221,[2]Report!$C$4:$J$1360,8,0)</f>
        <v>29932</v>
      </c>
      <c r="E221" s="160">
        <f>VLOOKUP(B221,[3]Report!$C$4:$K$1395,9,0)</f>
        <v>279932</v>
      </c>
      <c r="F221" s="160">
        <f>VLOOKUP(B221,[4]Report!$C$4:$K$1455,9,0)</f>
        <v>1142</v>
      </c>
      <c r="G221" s="160">
        <f>VLOOKUP(B221,[5]Report!$C$4:$K$1497,9,0)</f>
        <v>1142</v>
      </c>
      <c r="H221" s="160">
        <f>VLOOKUP(B221,[6]Report!$C$4:$K$1519,9,0)</f>
        <v>1142</v>
      </c>
      <c r="I221" s="160">
        <f>VLOOKUP(B221,[7]Report!$C$4:$K$1553,9,0)</f>
        <v>1142</v>
      </c>
      <c r="J221" s="160">
        <f>VLOOKUP(B221,[8]Report!$C$4:$K$1586,9,0)</f>
        <v>1142</v>
      </c>
      <c r="K221" s="160">
        <f>VLOOKUP(B221,'[1]BS Dec 24'!$C$4:$I$1422,7,0)</f>
        <v>1142</v>
      </c>
      <c r="L221" s="160">
        <f>VLOOKUP(B221,'[10]TB Jan 25'!$C$732:$I$1396,7,0)</f>
        <v>1142</v>
      </c>
    </row>
    <row r="222" spans="2:12" x14ac:dyDescent="0.3">
      <c r="B222" s="158" t="s">
        <v>530</v>
      </c>
      <c r="C222" s="160">
        <v>-40000</v>
      </c>
      <c r="D222" s="160">
        <f>VLOOKUP(B222,[2]Report!$C$4:$J$1360,8,0)</f>
        <v>-40000</v>
      </c>
      <c r="E222" s="160">
        <f>VLOOKUP(B222,[3]Report!$C$4:$K$1395,9,0)</f>
        <v>-55000</v>
      </c>
      <c r="F222" s="160">
        <f>VLOOKUP(B222,[4]Report!$C$4:$K$1455,9,0)</f>
        <v>-75000</v>
      </c>
      <c r="G222" s="160">
        <f>VLOOKUP(B222,[5]Report!$C$4:$K$1497,9,0)</f>
        <v>-75000</v>
      </c>
      <c r="H222" s="160">
        <f>VLOOKUP(B222,[6]Report!$C$4:$K$1519,9,0)</f>
        <v>-75000</v>
      </c>
      <c r="I222" s="160">
        <f>VLOOKUP(B222,[7]Report!$C$4:$K$1553,9,0)</f>
        <v>-115000</v>
      </c>
      <c r="J222" s="160">
        <f>VLOOKUP(B222,[8]Report!$C$4:$K$1586,9,0)</f>
        <v>-10000</v>
      </c>
      <c r="K222" s="160">
        <f>-VLOOKUP(B222,'[1]BS Dec 24'!$C$4:$H$1422,6,0)</f>
        <v>-25000</v>
      </c>
      <c r="L222" s="160">
        <f>-VLOOKUP(B222,'[10]TB Jan 25'!$C$732:$I$1396,6,0)</f>
        <v>-25000</v>
      </c>
    </row>
    <row r="223" spans="2:12" x14ac:dyDescent="0.3">
      <c r="B223" s="158" t="s">
        <v>531</v>
      </c>
      <c r="C223" s="160"/>
      <c r="D223" s="160"/>
      <c r="E223" s="160"/>
      <c r="F223" s="160"/>
      <c r="G223" s="160">
        <f>VLOOKUP(B223,[5]Report!$C$4:$K$1497,9,0)</f>
        <v>0</v>
      </c>
      <c r="H223" s="160">
        <f>VLOOKUP(B223,[6]Report!$C$4:$K$1519,9,0)</f>
        <v>0</v>
      </c>
      <c r="I223" s="160">
        <f>VLOOKUP(B223,[7]Report!$C$4:$K$1553,9,0)</f>
        <v>0</v>
      </c>
      <c r="J223" s="160">
        <f>VLOOKUP(B223,[8]Report!$C$4:$K$1586,9,0)</f>
        <v>0</v>
      </c>
      <c r="K223" s="160"/>
      <c r="L223" s="160"/>
    </row>
    <row r="224" spans="2:12" x14ac:dyDescent="0.3">
      <c r="B224" s="158" t="s">
        <v>532</v>
      </c>
      <c r="C224" s="160">
        <v>142328.15</v>
      </c>
      <c r="D224" s="160">
        <f>VLOOKUP(B224,[2]Report!$C$4:$J$1360,8,0)</f>
        <v>156015.76999999999</v>
      </c>
      <c r="E224" s="160">
        <f>VLOOKUP(B224,[3]Report!$C$4:$K$1395,9,0)</f>
        <v>156015.76999999999</v>
      </c>
      <c r="F224" s="160">
        <f>VLOOKUP(B224,[4]Report!$C$4:$K$1455,9,0)</f>
        <v>156015.76999999999</v>
      </c>
      <c r="G224" s="160">
        <f>VLOOKUP(B224,[5]Report!$C$4:$K$1497,9,0)</f>
        <v>217117.77</v>
      </c>
      <c r="H224" s="160">
        <f>VLOOKUP(B224,[6]Report!$C$4:$K$1519,9,0)</f>
        <v>217117.77</v>
      </c>
      <c r="I224" s="160">
        <f>VLOOKUP(B224,[7]Report!$C$4:$K$1553,9,0)</f>
        <v>217117.77</v>
      </c>
      <c r="J224" s="160">
        <f>VLOOKUP(B224,[8]Report!$C$4:$K$1586,9,0)</f>
        <v>217117.77</v>
      </c>
      <c r="K224" s="160">
        <f>VLOOKUP(B224,'[1]BS Dec 24'!$C$4:$I$1422,7,0)</f>
        <v>167117.76999999999</v>
      </c>
      <c r="L224" s="160">
        <f>VLOOKUP(B224,'[10]TB Jan 25'!$C$732:$I$1396,7,0)</f>
        <v>117117.77</v>
      </c>
    </row>
    <row r="225" spans="2:12" x14ac:dyDescent="0.3">
      <c r="B225" s="158" t="s">
        <v>533</v>
      </c>
      <c r="C225" s="160"/>
      <c r="D225" s="160"/>
      <c r="E225" s="160"/>
      <c r="F225" s="160">
        <f>VLOOKUP(B225,[4]Report!$C$4:$K$1455,9,0)</f>
        <v>6838</v>
      </c>
      <c r="G225" s="160">
        <f>VLOOKUP(B225,[5]Report!$C$4:$K$1497,9,0)</f>
        <v>6838</v>
      </c>
      <c r="H225" s="160">
        <f>VLOOKUP(B225,[6]Report!$C$4:$K$1519,9,0)</f>
        <v>6838</v>
      </c>
      <c r="I225" s="160">
        <f>VLOOKUP(B225,[7]Report!$C$4:$K$1553,9,0)</f>
        <v>0</v>
      </c>
      <c r="J225" s="160">
        <f>VLOOKUP(B225,[8]Report!$C$4:$K$1586,9,0)</f>
        <v>0</v>
      </c>
      <c r="K225" s="160"/>
      <c r="L225" s="160"/>
    </row>
    <row r="226" spans="2:12" x14ac:dyDescent="0.3">
      <c r="B226" s="158" t="s">
        <v>534</v>
      </c>
      <c r="C226" s="160">
        <v>14206</v>
      </c>
      <c r="D226" s="160">
        <f>VLOOKUP(B226,[2]Report!$C$4:$J$1360,8,0)</f>
        <v>14206</v>
      </c>
      <c r="E226" s="160">
        <f>VLOOKUP(B226,[3]Report!$C$4:$K$1395,9,0)</f>
        <v>14206</v>
      </c>
      <c r="F226" s="160">
        <f>VLOOKUP(B226,[4]Report!$C$4:$K$1455,9,0)</f>
        <v>60022</v>
      </c>
      <c r="G226" s="160">
        <f>VLOOKUP(B226,[5]Report!$C$4:$K$1497,9,0)</f>
        <v>22979</v>
      </c>
      <c r="H226" s="160">
        <f>VLOOKUP(B226,[6]Report!$C$4:$K$1519,9,0)</f>
        <v>22979</v>
      </c>
      <c r="I226" s="160">
        <f>VLOOKUP(B226,[7]Report!$C$4:$K$1553,9,0)</f>
        <v>83049</v>
      </c>
      <c r="J226" s="160">
        <f>VLOOKUP(B226,[8]Report!$C$4:$K$1586,9,0)</f>
        <v>11091</v>
      </c>
      <c r="K226" s="160">
        <f>VLOOKUP(B226,'[1]BS Dec 24'!$C$4:$I$1422,7,0)</f>
        <v>23055</v>
      </c>
      <c r="L226" s="160">
        <f>VLOOKUP(B226,'[10]TB Jan 25'!$C$732:$I$1396,7,0)</f>
        <v>9970</v>
      </c>
    </row>
    <row r="227" spans="2:12" x14ac:dyDescent="0.3">
      <c r="B227" s="158" t="s">
        <v>535</v>
      </c>
      <c r="C227" s="160">
        <v>-2580</v>
      </c>
      <c r="D227" s="160">
        <f>VLOOKUP(B227,[2]Report!$C$4:$J$1360,8,0)</f>
        <v>-2580</v>
      </c>
      <c r="E227" s="160">
        <f>VLOOKUP(B227,[3]Report!$C$4:$K$1395,9,0)</f>
        <v>-2580</v>
      </c>
      <c r="F227" s="160">
        <f>VLOOKUP(B227,[4]Report!$C$4:$K$1455,9,0)</f>
        <v>-2580</v>
      </c>
      <c r="G227" s="160">
        <f>VLOOKUP(B227,[5]Report!$C$4:$K$1497,9,0)</f>
        <v>-2580</v>
      </c>
      <c r="H227" s="160">
        <f>VLOOKUP(B227,[6]Report!$C$4:$K$1519,9,0)</f>
        <v>-2580</v>
      </c>
      <c r="I227" s="160">
        <f>VLOOKUP(B227,[7]Report!$C$4:$K$1553,9,0)</f>
        <v>-2580</v>
      </c>
      <c r="J227" s="160">
        <f>VLOOKUP(B227,[8]Report!$C$4:$K$1586,9,0)</f>
        <v>-2580</v>
      </c>
      <c r="K227" s="160">
        <f>-VLOOKUP(B227,'[1]BS Dec 24'!$C$4:$H$1422,6,0)</f>
        <v>-2580</v>
      </c>
      <c r="L227" s="160">
        <f>-VLOOKUP(B227,'[10]TB Jan 25'!$C$732:$I$1396,6,0)</f>
        <v>-2580</v>
      </c>
    </row>
    <row r="228" spans="2:12" x14ac:dyDescent="0.3">
      <c r="B228" s="158" t="s">
        <v>536</v>
      </c>
      <c r="C228" s="160"/>
      <c r="D228" s="160">
        <f>VLOOKUP(B228,[2]Report!$C$4:$J$1360,8,0)</f>
        <v>241352</v>
      </c>
      <c r="E228" s="160">
        <f>VLOOKUP(B228,[3]Report!$C$4:$K$1395,9,0)</f>
        <v>116352</v>
      </c>
      <c r="F228" s="160">
        <f>VLOOKUP(B228,[4]Report!$C$4:$K$1455,9,0)</f>
        <v>66352</v>
      </c>
      <c r="G228" s="160">
        <f>VLOOKUP(B228,[5]Report!$C$4:$K$1497,9,0)</f>
        <v>16352</v>
      </c>
      <c r="H228" s="160">
        <f>VLOOKUP(B228,[6]Report!$C$4:$K$1519,9,0)</f>
        <v>0</v>
      </c>
      <c r="I228" s="160">
        <f>VLOOKUP(B228,[7]Report!$C$4:$K$1553,9,0)</f>
        <v>44696</v>
      </c>
      <c r="J228" s="160">
        <f>VLOOKUP(B228,[8]Report!$C$4:$K$1586,9,0)</f>
        <v>39892</v>
      </c>
      <c r="K228" s="160">
        <f>-VLOOKUP(B228,'[1]BS Dec 24'!$C$4:$H$1422,6,0)</f>
        <v>0</v>
      </c>
      <c r="L228" s="160"/>
    </row>
    <row r="229" spans="2:12" x14ac:dyDescent="0.3">
      <c r="B229" s="158" t="s">
        <v>537</v>
      </c>
      <c r="C229" s="160">
        <v>2654</v>
      </c>
      <c r="D229" s="160">
        <f>VLOOKUP(B229,[2]Report!$C$4:$J$1360,8,0)</f>
        <v>2654</v>
      </c>
      <c r="E229" s="160">
        <f>VLOOKUP(B229,[3]Report!$C$4:$K$1395,9,0)</f>
        <v>2654</v>
      </c>
      <c r="F229" s="160">
        <f>VLOOKUP(B229,[4]Report!$C$4:$K$1455,9,0)</f>
        <v>2654</v>
      </c>
      <c r="G229" s="160">
        <f>VLOOKUP(B229,[5]Report!$C$4:$K$1497,9,0)</f>
        <v>2654</v>
      </c>
      <c r="H229" s="160">
        <f>VLOOKUP(B229,[6]Report!$C$4:$K$1519,9,0)</f>
        <v>2654</v>
      </c>
      <c r="I229" s="160">
        <f>VLOOKUP(B229,[7]Report!$C$4:$K$1553,9,0)</f>
        <v>2654</v>
      </c>
      <c r="J229" s="160">
        <f>VLOOKUP(B229,[8]Report!$C$4:$K$1586,9,0)</f>
        <v>2654</v>
      </c>
      <c r="K229" s="160">
        <f>VLOOKUP(B229,'[1]BS Dec 24'!$C$4:$I$1422,7,0)</f>
        <v>2654</v>
      </c>
      <c r="L229" s="160">
        <f>VLOOKUP(B229,'[10]TB Jan 25'!$C$732:$I$1396,7,0)</f>
        <v>2654</v>
      </c>
    </row>
    <row r="230" spans="2:12" x14ac:dyDescent="0.3">
      <c r="B230" s="158" t="s">
        <v>538</v>
      </c>
      <c r="C230" s="160">
        <v>4926</v>
      </c>
      <c r="D230" s="160">
        <f>VLOOKUP(B230,[2]Report!$C$4:$J$1360,8,0)</f>
        <v>4926</v>
      </c>
      <c r="E230" s="160">
        <f>VLOOKUP(B230,[3]Report!$C$4:$K$1395,9,0)</f>
        <v>4926</v>
      </c>
      <c r="F230" s="160">
        <f>VLOOKUP(B230,[4]Report!$C$4:$K$1455,9,0)</f>
        <v>4926</v>
      </c>
      <c r="G230" s="160">
        <f>VLOOKUP(B230,[5]Report!$C$4:$K$1497,9,0)</f>
        <v>4926</v>
      </c>
      <c r="H230" s="160">
        <f>VLOOKUP(B230,[6]Report!$C$4:$K$1519,9,0)</f>
        <v>4926</v>
      </c>
      <c r="I230" s="160">
        <f>VLOOKUP(B230,[7]Report!$C$4:$K$1553,9,0)</f>
        <v>4926</v>
      </c>
      <c r="J230" s="160">
        <f>VLOOKUP(B230,[8]Report!$C$4:$K$1586,9,0)</f>
        <v>4926</v>
      </c>
      <c r="K230" s="160">
        <f>VLOOKUP(B230,'[1]BS Dec 24'!$C$4:$I$1422,7,0)</f>
        <v>4926</v>
      </c>
      <c r="L230" s="160">
        <f>VLOOKUP(B230,'[10]TB Jan 25'!$C$732:$I$1396,7,0)</f>
        <v>4926</v>
      </c>
    </row>
    <row r="231" spans="2:12" x14ac:dyDescent="0.3">
      <c r="B231" s="158" t="s">
        <v>539</v>
      </c>
      <c r="C231" s="160">
        <v>4</v>
      </c>
      <c r="D231" s="160">
        <f>VLOOKUP(B231,[2]Report!$C$4:$J$1360,8,0)</f>
        <v>4</v>
      </c>
      <c r="E231" s="160">
        <f>VLOOKUP(B231,[3]Report!$C$4:$K$1395,9,0)</f>
        <v>0</v>
      </c>
      <c r="F231" s="160">
        <f>VLOOKUP(B231,[4]Report!$C$4:$K$1455,9,0)</f>
        <v>0</v>
      </c>
      <c r="G231" s="160">
        <f>VLOOKUP(B231,[5]Report!$C$4:$K$1497,9,0)</f>
        <v>0</v>
      </c>
      <c r="H231" s="160">
        <f>VLOOKUP(B231,[6]Report!$C$4:$K$1519,9,0)</f>
        <v>0</v>
      </c>
      <c r="I231" s="160">
        <f>VLOOKUP(B231,[7]Report!$C$4:$K$1553,9,0)</f>
        <v>0</v>
      </c>
      <c r="J231" s="160">
        <f>VLOOKUP(B231,[8]Report!$C$4:$K$1586,9,0)</f>
        <v>0</v>
      </c>
      <c r="K231" s="160"/>
      <c r="L231" s="160"/>
    </row>
    <row r="232" spans="2:12" x14ac:dyDescent="0.3">
      <c r="B232" s="158" t="s">
        <v>540</v>
      </c>
      <c r="C232" s="160">
        <v>591118</v>
      </c>
      <c r="D232" s="160">
        <f>VLOOKUP(B232,[2]Report!$C$4:$J$1360,8,0)</f>
        <v>0</v>
      </c>
      <c r="E232" s="160">
        <f>VLOOKUP(B232,[3]Report!$C$4:$K$1395,9,0)</f>
        <v>33855</v>
      </c>
      <c r="F232" s="160">
        <f>VLOOKUP(B232,[4]Report!$C$4:$K$1455,9,0)</f>
        <v>33855</v>
      </c>
      <c r="G232" s="160">
        <f>VLOOKUP(B232,[5]Report!$C$4:$K$1497,9,0)</f>
        <v>33855</v>
      </c>
      <c r="H232" s="160">
        <f>VLOOKUP(B232,[6]Report!$C$4:$K$1519,9,0)</f>
        <v>33855</v>
      </c>
      <c r="I232" s="160">
        <f>VLOOKUP(B232,[7]Report!$C$4:$K$1553,9,0)</f>
        <v>33855</v>
      </c>
      <c r="J232" s="160">
        <f>VLOOKUP(B232,[8]Report!$C$4:$K$1586,9,0)</f>
        <v>33855</v>
      </c>
      <c r="K232" s="160">
        <f>VLOOKUP(B232,'[1]BS Dec 24'!$C$4:$I$1422,7,0)</f>
        <v>33855</v>
      </c>
      <c r="L232" s="160">
        <f>VLOOKUP(B232,'[10]TB Jan 25'!$C$732:$I$1396,7,0)</f>
        <v>33855</v>
      </c>
    </row>
    <row r="233" spans="2:12" x14ac:dyDescent="0.3">
      <c r="B233" s="158" t="s">
        <v>541</v>
      </c>
      <c r="C233" s="160">
        <v>222886</v>
      </c>
      <c r="D233" s="160">
        <f>VLOOKUP(B233,[2]Report!$C$4:$J$1360,8,0)</f>
        <v>222886</v>
      </c>
      <c r="E233" s="160">
        <f>VLOOKUP(B233,[3]Report!$C$4:$K$1395,9,0)</f>
        <v>222886</v>
      </c>
      <c r="F233" s="160">
        <f>VLOOKUP(B233,[4]Report!$C$4:$K$1455,9,0)</f>
        <v>222886</v>
      </c>
      <c r="G233" s="160">
        <f>VLOOKUP(B233,[5]Report!$C$4:$K$1497,9,0)</f>
        <v>222886</v>
      </c>
      <c r="H233" s="160">
        <f>VLOOKUP(B233,[6]Report!$C$4:$K$1519,9,0)</f>
        <v>122886</v>
      </c>
      <c r="I233" s="160">
        <f>VLOOKUP(B233,[7]Report!$C$4:$K$1553,9,0)</f>
        <v>0</v>
      </c>
      <c r="J233" s="160">
        <f>VLOOKUP(B233,[8]Report!$C$4:$K$1586,9,0)</f>
        <v>0</v>
      </c>
      <c r="K233" s="160"/>
      <c r="L233" s="160"/>
    </row>
    <row r="234" spans="2:12" x14ac:dyDescent="0.3">
      <c r="B234" s="158" t="s">
        <v>542</v>
      </c>
      <c r="C234" s="160"/>
      <c r="D234" s="160"/>
      <c r="E234" s="160"/>
      <c r="F234" s="160"/>
      <c r="G234" s="160">
        <f>VLOOKUP(B234,[5]Report!$C$4:$K$1497,9,0)</f>
        <v>0</v>
      </c>
      <c r="H234" s="160">
        <f>VLOOKUP(B234,[6]Report!$C$4:$K$1519,9,0)</f>
        <v>0</v>
      </c>
      <c r="I234" s="160">
        <f>VLOOKUP(B234,[7]Report!$C$4:$K$1553,9,0)</f>
        <v>0</v>
      </c>
      <c r="J234" s="160">
        <f>VLOOKUP(B234,[8]Report!$C$4:$K$1586,9,0)</f>
        <v>0</v>
      </c>
      <c r="K234" s="160"/>
      <c r="L234" s="160"/>
    </row>
    <row r="235" spans="2:12" x14ac:dyDescent="0.3">
      <c r="B235" s="158" t="s">
        <v>543</v>
      </c>
      <c r="C235" s="160">
        <v>-20000</v>
      </c>
      <c r="D235" s="160">
        <f>VLOOKUP(B235,[2]Report!$C$4:$J$1360,8,0)</f>
        <v>-20000</v>
      </c>
      <c r="E235" s="160">
        <f>VLOOKUP(B235,[3]Report!$C$4:$K$1395,9,0)</f>
        <v>-20000</v>
      </c>
      <c r="F235" s="160">
        <f>VLOOKUP(B235,[4]Report!$C$4:$K$1455,9,0)</f>
        <v>-20000</v>
      </c>
      <c r="G235" s="160">
        <f>VLOOKUP(B235,[5]Report!$C$4:$K$1497,9,0)</f>
        <v>-20000</v>
      </c>
      <c r="H235" s="160">
        <f>VLOOKUP(B235,[6]Report!$C$4:$K$1519,9,0)</f>
        <v>-20000</v>
      </c>
      <c r="I235" s="160">
        <f>VLOOKUP(B235,[7]Report!$C$4:$K$1553,9,0)</f>
        <v>-20000</v>
      </c>
      <c r="J235" s="160">
        <f>VLOOKUP(B235,[8]Report!$C$4:$K$1586,9,0)</f>
        <v>-20000</v>
      </c>
      <c r="K235" s="160">
        <f>-VLOOKUP(B235,'[1]BS Dec 24'!$C$4:$H$1422,6,0)</f>
        <v>0</v>
      </c>
      <c r="L235" s="160"/>
    </row>
    <row r="236" spans="2:12" x14ac:dyDescent="0.3">
      <c r="B236" s="158" t="s">
        <v>544</v>
      </c>
      <c r="C236" s="160">
        <v>-46177</v>
      </c>
      <c r="D236" s="160">
        <f>VLOOKUP(B236,[2]Report!$C$4:$J$1360,8,0)</f>
        <v>-66183</v>
      </c>
      <c r="E236" s="160">
        <f>VLOOKUP(B236,[3]Report!$C$4:$K$1395,9,0)</f>
        <v>-1234</v>
      </c>
      <c r="F236" s="160">
        <f>VLOOKUP(B236,[4]Report!$C$4:$K$1455,9,0)</f>
        <v>11732</v>
      </c>
      <c r="G236" s="160">
        <f>VLOOKUP(B236,[5]Report!$C$4:$K$1497,9,0)</f>
        <v>-7588</v>
      </c>
      <c r="H236" s="160">
        <f>VLOOKUP(B236,[6]Report!$C$4:$K$1519,9,0)</f>
        <v>29069</v>
      </c>
      <c r="I236" s="160">
        <f>VLOOKUP(B236,[7]Report!$C$4:$K$1553,9,0)</f>
        <v>24716</v>
      </c>
      <c r="J236" s="160">
        <f>VLOOKUP(B236,[8]Report!$C$4:$K$1586,9,0)</f>
        <v>0</v>
      </c>
      <c r="K236" s="160">
        <f>-VLOOKUP(B236,'[1]BS Dec 24'!$C$4:$H$1422,6,0)</f>
        <v>-1967</v>
      </c>
      <c r="L236" s="160">
        <f>-VLOOKUP(B236,'[10]TB Jan 25'!$C$732:$I$1396,6,0)</f>
        <v>-21967</v>
      </c>
    </row>
    <row r="237" spans="2:12" x14ac:dyDescent="0.3">
      <c r="B237" s="158" t="s">
        <v>545</v>
      </c>
      <c r="C237" s="160">
        <v>0.62</v>
      </c>
      <c r="D237" s="160">
        <f>VLOOKUP(B237,[2]Report!$C$4:$J$1360,8,0)</f>
        <v>6148.42</v>
      </c>
      <c r="E237" s="160">
        <f>VLOOKUP(B237,[3]Report!$C$4:$K$1395,9,0)</f>
        <v>6148.42</v>
      </c>
      <c r="F237" s="160">
        <f>VLOOKUP(B237,[4]Report!$C$4:$K$1455,9,0)</f>
        <v>6018.42</v>
      </c>
      <c r="G237" s="160">
        <f>VLOOKUP(B237,[5]Report!$C$4:$K$1497,9,0)</f>
        <v>11948</v>
      </c>
      <c r="H237" s="160">
        <f>VLOOKUP(B237,[6]Report!$C$4:$K$1519,9,0)</f>
        <v>7305</v>
      </c>
      <c r="I237" s="160">
        <f>VLOOKUP(B237,[7]Report!$C$4:$K$1553,9,0)</f>
        <v>3422</v>
      </c>
      <c r="J237" s="160">
        <f>VLOOKUP(B237,[8]Report!$C$4:$K$1586,9,0)</f>
        <v>11741</v>
      </c>
      <c r="K237" s="160">
        <f>VLOOKUP(B237,'[1]BS Dec 24'!$C$4:$I$1422,7,0)</f>
        <v>3008</v>
      </c>
      <c r="L237" s="160">
        <f>VLOOKUP(B237,'[10]TB Jan 25'!$C$732:$I$1396,7,0)</f>
        <v>1475</v>
      </c>
    </row>
    <row r="238" spans="2:12" x14ac:dyDescent="0.3">
      <c r="B238" s="158" t="s">
        <v>546</v>
      </c>
      <c r="C238" s="160">
        <v>0.17</v>
      </c>
      <c r="D238" s="160">
        <f>VLOOKUP(B238,[2]Report!$C$4:$J$1360,8,0)</f>
        <v>0.17</v>
      </c>
      <c r="E238" s="160">
        <f>VLOOKUP(B238,[3]Report!$C$4:$K$1395,9,0)</f>
        <v>0.17</v>
      </c>
      <c r="F238" s="160">
        <f>VLOOKUP(B238,[4]Report!$C$4:$K$1455,9,0)</f>
        <v>0.17</v>
      </c>
      <c r="G238" s="160">
        <f>VLOOKUP(B238,[5]Report!$C$4:$K$1497,9,0)</f>
        <v>0.17</v>
      </c>
      <c r="H238" s="160">
        <f>VLOOKUP(B238,[6]Report!$C$4:$K$1519,9,0)</f>
        <v>0.17</v>
      </c>
      <c r="I238" s="160">
        <f>VLOOKUP(B238,[7]Report!$C$4:$K$1553,9,0)</f>
        <v>0.17</v>
      </c>
      <c r="J238" s="160">
        <f>VLOOKUP(B238,[8]Report!$C$4:$K$1586,9,0)</f>
        <v>0</v>
      </c>
      <c r="K238" s="160"/>
      <c r="L238" s="160"/>
    </row>
    <row r="239" spans="2:12" x14ac:dyDescent="0.3">
      <c r="B239" s="158" t="s">
        <v>547</v>
      </c>
      <c r="C239" s="160">
        <v>299405</v>
      </c>
      <c r="D239" s="160">
        <f>VLOOKUP(B239,[2]Report!$C$4:$J$1360,8,0)</f>
        <v>288055.59999999998</v>
      </c>
      <c r="E239" s="160">
        <f>VLOOKUP(B239,[3]Report!$C$4:$K$1395,9,0)</f>
        <v>192065.8</v>
      </c>
      <c r="F239" s="160">
        <f>VLOOKUP(B239,[4]Report!$C$4:$K$1455,9,0)</f>
        <v>245006.8</v>
      </c>
      <c r="G239" s="160">
        <f>VLOOKUP(B239,[5]Report!$C$4:$K$1497,9,0)</f>
        <v>160006.79999999999</v>
      </c>
      <c r="H239" s="160">
        <f>VLOOKUP(B239,[6]Report!$C$4:$K$1519,9,0)</f>
        <v>97228.800000000003</v>
      </c>
      <c r="I239" s="160">
        <f>VLOOKUP(B239,[7]Report!$C$4:$K$1553,9,0)</f>
        <v>133698.29999999999</v>
      </c>
      <c r="J239" s="160">
        <f>VLOOKUP(B239,[8]Report!$C$4:$K$1586,9,0)</f>
        <v>158822.29999999999</v>
      </c>
      <c r="K239" s="160">
        <f>VLOOKUP(B239,'[1]BS Dec 24'!$C$4:$I$1422,7,0)</f>
        <v>158822.29999999999</v>
      </c>
      <c r="L239" s="160">
        <f>VLOOKUP(B239,'[10]TB Jan 25'!$C$732:$I$1396,7,0)</f>
        <v>25125.3</v>
      </c>
    </row>
    <row r="240" spans="2:12" x14ac:dyDescent="0.3">
      <c r="B240" s="158" t="s">
        <v>548</v>
      </c>
      <c r="C240" s="160"/>
      <c r="D240" s="160">
        <f>VLOOKUP(B240,[2]Report!$C$4:$J$1360,8,0)</f>
        <v>15200</v>
      </c>
      <c r="E240" s="160">
        <f>VLOOKUP(B240,[3]Report!$C$4:$K$1395,9,0)</f>
        <v>15200</v>
      </c>
      <c r="F240" s="160">
        <f>VLOOKUP(B240,[4]Report!$C$4:$K$1455,9,0)</f>
        <v>15200</v>
      </c>
      <c r="G240" s="160">
        <f>VLOOKUP(B240,[5]Report!$C$4:$K$1497,9,0)</f>
        <v>15200</v>
      </c>
      <c r="H240" s="160">
        <f>VLOOKUP(B240,[6]Report!$C$4:$K$1519,9,0)</f>
        <v>15200</v>
      </c>
      <c r="I240" s="160">
        <f>VLOOKUP(B240,[7]Report!$C$4:$K$1553,9,0)</f>
        <v>15200</v>
      </c>
      <c r="J240" s="160">
        <f>VLOOKUP(B240,[8]Report!$C$4:$K$1586,9,0)</f>
        <v>15200</v>
      </c>
      <c r="K240" s="160">
        <f>VLOOKUP(B240,'[1]BS Dec 24'!$C$4:$I$1422,7,0)</f>
        <v>15200</v>
      </c>
      <c r="L240" s="160">
        <f>VLOOKUP(B240,'[10]TB Jan 25'!$C$732:$I$1396,7,0)</f>
        <v>15200</v>
      </c>
    </row>
    <row r="241" spans="2:12" x14ac:dyDescent="0.3">
      <c r="B241" s="158" t="s">
        <v>549</v>
      </c>
      <c r="C241" s="160">
        <v>-5916</v>
      </c>
      <c r="D241" s="160">
        <f>VLOOKUP(B241,[2]Report!$C$4:$J$1360,8,0)</f>
        <v>-5916</v>
      </c>
      <c r="E241" s="160">
        <f>VLOOKUP(B241,[3]Report!$C$4:$K$1395,9,0)</f>
        <v>-5916</v>
      </c>
      <c r="F241" s="160">
        <f>VLOOKUP(B241,[4]Report!$C$4:$K$1455,9,0)</f>
        <v>-5916</v>
      </c>
      <c r="G241" s="160">
        <f>VLOOKUP(B241,[5]Report!$C$4:$K$1497,9,0)</f>
        <v>-5916</v>
      </c>
      <c r="H241" s="160">
        <f>VLOOKUP(B241,[6]Report!$C$4:$K$1519,9,0)</f>
        <v>-5916</v>
      </c>
      <c r="I241" s="160">
        <f>VLOOKUP(B241,[7]Report!$C$4:$K$1553,9,0)</f>
        <v>-5916</v>
      </c>
      <c r="J241" s="160">
        <f>VLOOKUP(B241,[8]Report!$C$4:$K$1586,9,0)</f>
        <v>-5916</v>
      </c>
      <c r="K241" s="160">
        <f>-VLOOKUP(B241,'[1]BS Dec 24'!$C$4:$H$1422,6,0)</f>
        <v>-5916</v>
      </c>
      <c r="L241" s="160">
        <f>-VLOOKUP(B241,'[10]TB Jan 25'!$C$732:$I$1396,6,0)</f>
        <v>-5916</v>
      </c>
    </row>
    <row r="242" spans="2:12" x14ac:dyDescent="0.3">
      <c r="B242" s="158" t="s">
        <v>550</v>
      </c>
      <c r="C242" s="160"/>
      <c r="D242" s="160"/>
      <c r="E242" s="160"/>
      <c r="F242" s="160">
        <f>VLOOKUP(B242,[4]Report!$C$4:$K$1455,9,0)</f>
        <v>0</v>
      </c>
      <c r="G242" s="160">
        <f>VLOOKUP(B242,[5]Report!$C$4:$K$1497,9,0)</f>
        <v>0</v>
      </c>
      <c r="H242" s="160">
        <f>VLOOKUP(B242,[6]Report!$C$4:$K$1519,9,0)</f>
        <v>0</v>
      </c>
      <c r="I242" s="160">
        <f>VLOOKUP(B242,[7]Report!$C$4:$K$1553,9,0)</f>
        <v>0</v>
      </c>
      <c r="J242" s="160">
        <f>VLOOKUP(B242,[8]Report!$C$4:$K$1586,9,0)</f>
        <v>0</v>
      </c>
      <c r="K242" s="160"/>
      <c r="L242" s="160"/>
    </row>
    <row r="243" spans="2:12" x14ac:dyDescent="0.3">
      <c r="B243" s="158" t="s">
        <v>551</v>
      </c>
      <c r="C243" s="160">
        <v>1000</v>
      </c>
      <c r="D243" s="160">
        <f>VLOOKUP(B243,[2]Report!$C$4:$J$1360,8,0)</f>
        <v>1000</v>
      </c>
      <c r="E243" s="160">
        <f>VLOOKUP(B243,[3]Report!$C$4:$K$1395,9,0)</f>
        <v>1000</v>
      </c>
      <c r="F243" s="160">
        <f>VLOOKUP(B243,[4]Report!$C$4:$K$1455,9,0)</f>
        <v>1000</v>
      </c>
      <c r="G243" s="160">
        <f>VLOOKUP(B243,[5]Report!$C$4:$K$1497,9,0)</f>
        <v>1000</v>
      </c>
      <c r="H243" s="160">
        <f>VLOOKUP(B243,[6]Report!$C$4:$K$1519,9,0)</f>
        <v>1000</v>
      </c>
      <c r="I243" s="160">
        <f>VLOOKUP(B243,[7]Report!$C$4:$K$1553,9,0)</f>
        <v>1000</v>
      </c>
      <c r="J243" s="160">
        <f>VLOOKUP(B243,[8]Report!$C$4:$K$1586,9,0)</f>
        <v>1000</v>
      </c>
      <c r="K243" s="160">
        <f>VLOOKUP(B243,'[1]BS Dec 24'!$C$4:$I$1422,7,0)</f>
        <v>1000</v>
      </c>
      <c r="L243" s="160">
        <f>VLOOKUP(B243,'[10]TB Jan 25'!$C$732:$I$1396,7,0)</f>
        <v>1000</v>
      </c>
    </row>
    <row r="244" spans="2:12" x14ac:dyDescent="0.3">
      <c r="B244" s="158" t="s">
        <v>552</v>
      </c>
      <c r="C244" s="160">
        <v>29560</v>
      </c>
      <c r="D244" s="160">
        <f>VLOOKUP(B244,[2]Report!$C$4:$J$1360,8,0)</f>
        <v>78063</v>
      </c>
      <c r="E244" s="160">
        <f>VLOOKUP(B244,[3]Report!$C$4:$K$1395,9,0)</f>
        <v>78063</v>
      </c>
      <c r="F244" s="160">
        <f>VLOOKUP(B244,[4]Report!$C$4:$K$1455,9,0)</f>
        <v>78063</v>
      </c>
      <c r="G244" s="160">
        <f>VLOOKUP(B244,[5]Report!$C$4:$K$1497,9,0)</f>
        <v>97887</v>
      </c>
      <c r="H244" s="160">
        <f>VLOOKUP(B244,[6]Report!$C$4:$K$1519,9,0)</f>
        <v>28503</v>
      </c>
      <c r="I244" s="160">
        <f>VLOOKUP(B244,[7]Report!$C$4:$K$1553,9,0)</f>
        <v>28503</v>
      </c>
      <c r="J244" s="160">
        <f>VLOOKUP(B244,[8]Report!$C$4:$K$1586,9,0)</f>
        <v>40893</v>
      </c>
      <c r="K244" s="160">
        <f>VLOOKUP(B244,'[1]BS Dec 24'!$C$4:$I$1422,7,0)</f>
        <v>50333</v>
      </c>
      <c r="L244" s="160">
        <f>VLOOKUP(B244,'[10]TB Jan 25'!$C$732:$I$1396,7,0)</f>
        <v>66080</v>
      </c>
    </row>
    <row r="245" spans="2:12" x14ac:dyDescent="0.3">
      <c r="B245" s="158" t="s">
        <v>553</v>
      </c>
      <c r="C245" s="160"/>
      <c r="D245" s="160"/>
      <c r="E245" s="160">
        <f>VLOOKUP(B245,[3]Report!$C$4:$K$1395,9,0)</f>
        <v>0</v>
      </c>
      <c r="F245" s="160">
        <f>VLOOKUP(B245,[4]Report!$C$4:$K$1455,9,0)</f>
        <v>0</v>
      </c>
      <c r="G245" s="160">
        <f>VLOOKUP(B245,[5]Report!$C$4:$K$1497,9,0)</f>
        <v>0</v>
      </c>
      <c r="H245" s="160">
        <f>VLOOKUP(B245,[6]Report!$C$4:$K$1519,9,0)</f>
        <v>0</v>
      </c>
      <c r="I245" s="160">
        <f>VLOOKUP(B245,[7]Report!$C$4:$K$1553,9,0)</f>
        <v>0</v>
      </c>
      <c r="J245" s="160">
        <f>VLOOKUP(B245,[8]Report!$C$4:$K$1586,9,0)</f>
        <v>0</v>
      </c>
      <c r="K245" s="160">
        <f>VLOOKUP(B245,'[1]BS Dec 24'!$C$4:$I$1422,7,0)</f>
        <v>15831.4</v>
      </c>
      <c r="L245" s="160">
        <f>VLOOKUP(B245,'[10]TB Jan 25'!$C$732:$I$1396,7,0)</f>
        <v>15831.4</v>
      </c>
    </row>
    <row r="246" spans="2:12" x14ac:dyDescent="0.3">
      <c r="B246" s="158" t="s">
        <v>554</v>
      </c>
      <c r="C246" s="160">
        <v>0.5</v>
      </c>
      <c r="D246" s="160">
        <f>VLOOKUP(B246,[2]Report!$C$4:$J$1360,8,0)</f>
        <v>0.5</v>
      </c>
      <c r="E246" s="160">
        <f>VLOOKUP(B246,[3]Report!$C$4:$K$1395,9,0)</f>
        <v>0</v>
      </c>
      <c r="F246" s="160">
        <f>VLOOKUP(B246,[4]Report!$C$4:$K$1455,9,0)</f>
        <v>0</v>
      </c>
      <c r="G246" s="160">
        <f>VLOOKUP(B246,[5]Report!$C$4:$K$1497,9,0)</f>
        <v>0</v>
      </c>
      <c r="H246" s="160">
        <f>VLOOKUP(B246,[6]Report!$C$4:$K$1519,9,0)</f>
        <v>0</v>
      </c>
      <c r="I246" s="160">
        <f>VLOOKUP(B246,[7]Report!$C$4:$K$1553,9,0)</f>
        <v>0</v>
      </c>
      <c r="J246" s="160">
        <f>VLOOKUP(B246,[8]Report!$C$4:$K$1586,9,0)</f>
        <v>0</v>
      </c>
      <c r="K246" s="160"/>
      <c r="L246" s="160"/>
    </row>
    <row r="247" spans="2:12" x14ac:dyDescent="0.3">
      <c r="B247" s="158" t="s">
        <v>555</v>
      </c>
      <c r="C247" s="160">
        <v>7670</v>
      </c>
      <c r="D247" s="160">
        <f>VLOOKUP(B247,[2]Report!$C$4:$J$1360,8,0)</f>
        <v>7670</v>
      </c>
      <c r="E247" s="160">
        <f>VLOOKUP(B247,[3]Report!$C$4:$K$1395,9,0)</f>
        <v>7670</v>
      </c>
      <c r="F247" s="160">
        <f>VLOOKUP(B247,[4]Report!$C$4:$K$1455,9,0)</f>
        <v>7670</v>
      </c>
      <c r="G247" s="160">
        <f>VLOOKUP(B247,[5]Report!$C$4:$K$1497,9,0)</f>
        <v>7670</v>
      </c>
      <c r="H247" s="160">
        <f>VLOOKUP(B247,[6]Report!$C$4:$K$1519,9,0)</f>
        <v>7670</v>
      </c>
      <c r="I247" s="160">
        <f>VLOOKUP(B247,[7]Report!$C$4:$K$1553,9,0)</f>
        <v>7670</v>
      </c>
      <c r="J247" s="160">
        <f>VLOOKUP(B247,[8]Report!$C$4:$K$1586,9,0)</f>
        <v>7670</v>
      </c>
      <c r="K247" s="160">
        <f>VLOOKUP(B247,'[1]BS Dec 24'!$C$4:$I$1422,7,0)</f>
        <v>7670</v>
      </c>
      <c r="L247" s="160">
        <f>VLOOKUP(B247,'[10]TB Jan 25'!$C$732:$I$1396,7,0)</f>
        <v>7670</v>
      </c>
    </row>
    <row r="248" spans="2:12" x14ac:dyDescent="0.3">
      <c r="B248" s="158" t="s">
        <v>556</v>
      </c>
      <c r="C248" s="160"/>
      <c r="D248" s="160">
        <f>VLOOKUP(B248,[2]Report!$C$4:$J$1360,8,0)</f>
        <v>5643</v>
      </c>
      <c r="E248" s="160">
        <f>VLOOKUP(B248,[3]Report!$C$4:$K$1395,9,0)</f>
        <v>0</v>
      </c>
      <c r="F248" s="160">
        <f>VLOOKUP(B248,[4]Report!$C$4:$K$1455,9,0)</f>
        <v>0</v>
      </c>
      <c r="G248" s="160">
        <f>VLOOKUP(B248,[5]Report!$C$4:$K$1497,9,0)</f>
        <v>0</v>
      </c>
      <c r="H248" s="160">
        <f>VLOOKUP(B248,[6]Report!$C$4:$K$1519,9,0)</f>
        <v>8161</v>
      </c>
      <c r="I248" s="160">
        <f>VLOOKUP(B248,[7]Report!$C$4:$K$1553,9,0)</f>
        <v>0</v>
      </c>
      <c r="J248" s="160">
        <f>VLOOKUP(B248,[8]Report!$C$4:$K$1586,9,0)</f>
        <v>9270</v>
      </c>
      <c r="K248" s="160">
        <f>-VLOOKUP(B248,'[1]BS Dec 24'!$C$4:$H$1422,6,0)</f>
        <v>0</v>
      </c>
      <c r="L248" s="160">
        <f>VLOOKUP(B248,'[10]TB Jan 25'!$C$732:$I$1396,7,0)</f>
        <v>6248</v>
      </c>
    </row>
    <row r="249" spans="2:12" x14ac:dyDescent="0.3">
      <c r="B249" s="158" t="s">
        <v>557</v>
      </c>
      <c r="C249" s="160"/>
      <c r="D249" s="160"/>
      <c r="E249" s="160"/>
      <c r="F249" s="160"/>
      <c r="G249" s="160"/>
      <c r="H249" s="160"/>
      <c r="I249" s="160">
        <f>VLOOKUP(B249,[7]Report!$C$4:$K$1553,9,0)</f>
        <v>0</v>
      </c>
      <c r="J249" s="160">
        <f>VLOOKUP(B249,[8]Report!$C$4:$K$1586,9,0)</f>
        <v>0</v>
      </c>
      <c r="K249" s="160"/>
      <c r="L249" s="160"/>
    </row>
    <row r="250" spans="2:12" x14ac:dyDescent="0.3">
      <c r="B250" s="158" t="s">
        <v>558</v>
      </c>
      <c r="C250" s="160">
        <v>-114907</v>
      </c>
      <c r="D250" s="160">
        <f>VLOOKUP(B250,[2]Report!$C$4:$J$1360,8,0)</f>
        <v>-107561</v>
      </c>
      <c r="E250" s="160">
        <f>VLOOKUP(B250,[3]Report!$C$4:$K$1395,9,0)</f>
        <v>-114907</v>
      </c>
      <c r="F250" s="160">
        <f>VLOOKUP(B250,[4]Report!$C$4:$K$1455,9,0)</f>
        <v>-114907</v>
      </c>
      <c r="G250" s="160">
        <f>VLOOKUP(B250,[5]Report!$C$4:$K$1497,9,0)</f>
        <v>-31175</v>
      </c>
      <c r="H250" s="160">
        <f>VLOOKUP(B250,[6]Report!$C$4:$K$1519,9,0)</f>
        <v>11380</v>
      </c>
      <c r="I250" s="160">
        <f>VLOOKUP(B250,[7]Report!$C$4:$K$1553,9,0)</f>
        <v>36165</v>
      </c>
      <c r="J250" s="160">
        <f>VLOOKUP(B250,[8]Report!$C$4:$K$1586,9,0)</f>
        <v>-72352</v>
      </c>
      <c r="K250" s="160">
        <f>-VLOOKUP(B250,'[1]BS Dec 24'!$C$4:$H$1422,6,0)</f>
        <v>-32652</v>
      </c>
      <c r="L250" s="160">
        <f>-VLOOKUP(B250,'[10]TB Jan 25'!$C$732:$I$1396,6,0)</f>
        <v>-2851</v>
      </c>
    </row>
    <row r="251" spans="2:12" x14ac:dyDescent="0.3">
      <c r="B251" s="158" t="s">
        <v>559</v>
      </c>
      <c r="C251" s="160">
        <v>-18070</v>
      </c>
      <c r="D251" s="160">
        <f>VLOOKUP(B251,[2]Report!$C$4:$J$1360,8,0)</f>
        <v>-12629</v>
      </c>
      <c r="E251" s="160">
        <f>VLOOKUP(B251,[3]Report!$C$4:$K$1395,9,0)</f>
        <v>-57629</v>
      </c>
      <c r="F251" s="160">
        <f>VLOOKUP(B251,[4]Report!$C$4:$K$1455,9,0)</f>
        <v>-18070</v>
      </c>
      <c r="G251" s="160">
        <f>VLOOKUP(B251,[5]Report!$C$4:$K$1497,9,0)</f>
        <v>-18070</v>
      </c>
      <c r="H251" s="160">
        <f>VLOOKUP(B251,[6]Report!$C$4:$K$1519,9,0)</f>
        <v>-18070</v>
      </c>
      <c r="I251" s="160">
        <f>VLOOKUP(B251,[7]Report!$C$4:$K$1553,9,0)</f>
        <v>-18070</v>
      </c>
      <c r="J251" s="160">
        <f>VLOOKUP(B251,[8]Report!$C$4:$K$1586,9,0)</f>
        <v>-30000</v>
      </c>
      <c r="K251" s="160">
        <f>-VLOOKUP(B251,'[1]BS Dec 24'!$C$4:$H$1422,6,0)</f>
        <v>-50000</v>
      </c>
      <c r="L251" s="160">
        <f>VLOOKUP(B251,'[10]TB Jan 25'!$C$732:$I$1396,7,0)</f>
        <v>18567</v>
      </c>
    </row>
    <row r="252" spans="2:12" x14ac:dyDescent="0.3">
      <c r="B252" s="158" t="s">
        <v>560</v>
      </c>
      <c r="C252" s="160">
        <v>-2000</v>
      </c>
      <c r="D252" s="160">
        <f>VLOOKUP(B252,[2]Report!$C$4:$J$1360,8,0)</f>
        <v>-2000</v>
      </c>
      <c r="E252" s="160">
        <f>VLOOKUP(B252,[3]Report!$C$4:$K$1395,9,0)</f>
        <v>-2000</v>
      </c>
      <c r="F252" s="160">
        <f>VLOOKUP(B252,[4]Report!$C$4:$K$1455,9,0)</f>
        <v>-2000</v>
      </c>
      <c r="G252" s="160">
        <f>VLOOKUP(B252,[5]Report!$C$4:$K$1497,9,0)</f>
        <v>-2000</v>
      </c>
      <c r="H252" s="160">
        <f>VLOOKUP(B252,[6]Report!$C$4:$K$1519,9,0)</f>
        <v>-2000</v>
      </c>
      <c r="I252" s="160">
        <f>VLOOKUP(B252,[7]Report!$C$4:$K$1553,9,0)</f>
        <v>-2000</v>
      </c>
      <c r="J252" s="160">
        <f>VLOOKUP(B252,[8]Report!$C$4:$K$1586,9,0)</f>
        <v>-2000</v>
      </c>
      <c r="K252" s="160">
        <f>-VLOOKUP(B252,'[1]BS Dec 24'!$C$4:$H$1422,6,0)</f>
        <v>-2000</v>
      </c>
      <c r="L252" s="160">
        <f>-VLOOKUP(B252,'[10]TB Jan 25'!$C$732:$I$1396,6,0)</f>
        <v>-2000</v>
      </c>
    </row>
    <row r="253" spans="2:12" x14ac:dyDescent="0.3">
      <c r="B253" s="158" t="s">
        <v>561</v>
      </c>
      <c r="C253" s="160">
        <v>973084</v>
      </c>
      <c r="D253" s="160">
        <f>VLOOKUP(B253,[2]Report!$C$4:$J$1360,8,0)</f>
        <v>1030172</v>
      </c>
      <c r="E253" s="160">
        <f>VLOOKUP(B253,[3]Report!$C$4:$K$1395,9,0)</f>
        <v>830172</v>
      </c>
      <c r="F253" s="160">
        <f>VLOOKUP(B253,[4]Report!$C$4:$K$1455,9,0)</f>
        <v>830172</v>
      </c>
      <c r="G253" s="160">
        <f>VLOOKUP(B253,[5]Report!$C$4:$K$1497,9,0)</f>
        <v>1015280.6</v>
      </c>
      <c r="H253" s="160">
        <f>VLOOKUP(B253,[6]Report!$C$4:$K$1519,9,0)</f>
        <v>709837.6</v>
      </c>
      <c r="I253" s="160">
        <f>VLOOKUP(B253,[7]Report!$C$4:$K$1553,9,0)</f>
        <v>709837.6</v>
      </c>
      <c r="J253" s="160">
        <f>VLOOKUP(B253,[8]Report!$C$4:$K$1586,9,0)</f>
        <v>709837.6</v>
      </c>
      <c r="K253" s="160">
        <f>VLOOKUP(B253,'[1]BS Dec 24'!$C$4:$I$1422,7,0)</f>
        <v>374940.6</v>
      </c>
      <c r="L253" s="160">
        <f>VLOOKUP(B253,'[10]TB Jan 25'!$C$732:$I$1396,7,0)</f>
        <v>727849.36</v>
      </c>
    </row>
    <row r="254" spans="2:12" x14ac:dyDescent="0.3">
      <c r="B254" s="158" t="s">
        <v>562</v>
      </c>
      <c r="C254" s="160">
        <v>46386</v>
      </c>
      <c r="D254" s="160">
        <f>VLOOKUP(B254,[2]Report!$C$4:$J$1360,8,0)</f>
        <v>46386</v>
      </c>
      <c r="E254" s="160">
        <f>VLOOKUP(B254,[3]Report!$C$4:$K$1395,9,0)</f>
        <v>23193</v>
      </c>
      <c r="F254" s="160">
        <f>VLOOKUP(B254,[4]Report!$C$4:$K$1455,9,0)</f>
        <v>23193</v>
      </c>
      <c r="G254" s="160">
        <f>VLOOKUP(B254,[5]Report!$C$4:$K$1497,9,0)</f>
        <v>23193</v>
      </c>
      <c r="H254" s="160">
        <f>VLOOKUP(B254,[6]Report!$C$4:$K$1519,9,0)</f>
        <v>23193</v>
      </c>
      <c r="I254" s="160">
        <f>VLOOKUP(B254,[7]Report!$C$4:$K$1553,9,0)</f>
        <v>23193</v>
      </c>
      <c r="J254" s="160">
        <f>VLOOKUP(B254,[8]Report!$C$4:$K$1586,9,0)</f>
        <v>23193</v>
      </c>
      <c r="K254" s="160">
        <f>VLOOKUP(B254,'[1]BS Dec 24'!$C$4:$I$1422,7,0)</f>
        <v>23193</v>
      </c>
      <c r="L254" s="160">
        <f>VLOOKUP(B254,'[10]TB Jan 25'!$C$732:$I$1396,7,0)</f>
        <v>23193</v>
      </c>
    </row>
    <row r="255" spans="2:12" x14ac:dyDescent="0.3">
      <c r="B255" s="158" t="s">
        <v>563</v>
      </c>
      <c r="C255" s="160"/>
      <c r="D255" s="160"/>
      <c r="E255" s="160">
        <f>VLOOKUP(B255,[3]Report!$C$4:$K$1395,9,0)</f>
        <v>1800</v>
      </c>
      <c r="F255" s="160">
        <f>VLOOKUP(B255,[4]Report!$C$4:$K$1455,9,0)</f>
        <v>1800</v>
      </c>
      <c r="G255" s="160">
        <f>VLOOKUP(B255,[5]Report!$C$4:$K$1497,9,0)</f>
        <v>0</v>
      </c>
      <c r="H255" s="160">
        <f>VLOOKUP(B255,[6]Report!$C$4:$K$1519,9,0)</f>
        <v>0</v>
      </c>
      <c r="I255" s="160">
        <f>VLOOKUP(B255,[7]Report!$C$4:$K$1553,9,0)</f>
        <v>1600</v>
      </c>
      <c r="J255" s="160">
        <f>VLOOKUP(B255,[8]Report!$C$4:$K$1586,9,0)</f>
        <v>3200</v>
      </c>
      <c r="K255" s="160">
        <f>-VLOOKUP(B255,'[1]BS Dec 24'!$C$4:$H$1422,6,0)</f>
        <v>0</v>
      </c>
      <c r="L255" s="160">
        <f>VLOOKUP(B255,'[10]TB Jan 25'!$C$732:$I$1396,7,0)</f>
        <v>15500</v>
      </c>
    </row>
    <row r="256" spans="2:12" x14ac:dyDescent="0.3">
      <c r="B256" s="158" t="s">
        <v>564</v>
      </c>
      <c r="C256" s="160">
        <v>18879</v>
      </c>
      <c r="D256" s="160">
        <f>VLOOKUP(B256,[2]Report!$C$4:$J$1360,8,0)</f>
        <v>18879</v>
      </c>
      <c r="E256" s="160">
        <f>VLOOKUP(B256,[3]Report!$C$4:$K$1395,9,0)</f>
        <v>18879</v>
      </c>
      <c r="F256" s="160">
        <f>VLOOKUP(B256,[4]Report!$C$4:$K$1455,9,0)</f>
        <v>18879</v>
      </c>
      <c r="G256" s="160">
        <f>VLOOKUP(B256,[5]Report!$C$4:$K$1497,9,0)</f>
        <v>18879</v>
      </c>
      <c r="H256" s="160">
        <f>VLOOKUP(B256,[6]Report!$C$4:$K$1519,9,0)</f>
        <v>18879</v>
      </c>
      <c r="I256" s="160">
        <f>VLOOKUP(B256,[7]Report!$C$4:$K$1553,9,0)</f>
        <v>18879</v>
      </c>
      <c r="J256" s="160">
        <f>VLOOKUP(B256,[8]Report!$C$4:$K$1586,9,0)</f>
        <v>18879</v>
      </c>
      <c r="K256" s="160">
        <f>VLOOKUP(B256,'[1]BS Dec 24'!$C$4:$I$1422,7,0)</f>
        <v>18879</v>
      </c>
      <c r="L256" s="160">
        <f>VLOOKUP(B256,'[10]TB Jan 25'!$C$732:$I$1396,7,0)</f>
        <v>18879</v>
      </c>
    </row>
    <row r="257" spans="2:12" x14ac:dyDescent="0.3">
      <c r="B257" s="158" t="s">
        <v>565</v>
      </c>
      <c r="C257" s="160">
        <v>6200</v>
      </c>
      <c r="D257" s="160">
        <f>VLOOKUP(B257,[2]Report!$C$4:$J$1360,8,0)</f>
        <v>6200</v>
      </c>
      <c r="E257" s="160">
        <f>VLOOKUP(B257,[3]Report!$C$4:$K$1395,9,0)</f>
        <v>6200</v>
      </c>
      <c r="F257" s="160">
        <f>VLOOKUP(B257,[4]Report!$C$4:$K$1455,9,0)</f>
        <v>6200</v>
      </c>
      <c r="G257" s="160">
        <f>VLOOKUP(B257,[5]Report!$C$4:$K$1497,9,0)</f>
        <v>6200</v>
      </c>
      <c r="H257" s="160">
        <f>VLOOKUP(B257,[6]Report!$C$4:$K$1519,9,0)</f>
        <v>6200</v>
      </c>
      <c r="I257" s="160">
        <f>VLOOKUP(B257,[7]Report!$C$4:$K$1553,9,0)</f>
        <v>6200</v>
      </c>
      <c r="J257" s="160">
        <f>VLOOKUP(B257,[8]Report!$C$4:$K$1586,9,0)</f>
        <v>6200</v>
      </c>
      <c r="K257" s="160">
        <f>VLOOKUP(B257,'[1]BS Dec 24'!$C$4:$I$1422,7,0)</f>
        <v>6200</v>
      </c>
      <c r="L257" s="160">
        <f>VLOOKUP(B257,'[10]TB Jan 25'!$C$732:$I$1396,7,0)</f>
        <v>6200</v>
      </c>
    </row>
    <row r="258" spans="2:12" x14ac:dyDescent="0.3">
      <c r="B258" s="158" t="s">
        <v>566</v>
      </c>
      <c r="C258" s="160"/>
      <c r="D258" s="160"/>
      <c r="E258" s="160"/>
      <c r="F258" s="160"/>
      <c r="G258" s="160"/>
      <c r="H258" s="160"/>
      <c r="I258" s="160"/>
      <c r="J258" s="160">
        <f>VLOOKUP(B258,[8]Report!$C$4:$K$1586,9,0)</f>
        <v>-29063</v>
      </c>
      <c r="K258" s="160">
        <f>-VLOOKUP(B258,'[1]BS Dec 24'!$C$4:$H$1422,6,0)</f>
        <v>-17186</v>
      </c>
      <c r="L258" s="160">
        <f>-VLOOKUP(B258,'[10]TB Jan 25'!$C$732:$I$1396,6,0)</f>
        <v>-17186</v>
      </c>
    </row>
    <row r="259" spans="2:12" x14ac:dyDescent="0.3">
      <c r="B259" s="158" t="s">
        <v>567</v>
      </c>
      <c r="C259" s="160"/>
      <c r="D259" s="160"/>
      <c r="E259" s="160"/>
      <c r="F259" s="160"/>
      <c r="G259" s="160">
        <f>VLOOKUP(B259,[5]Report!$C$4:$K$1497,9,0)</f>
        <v>11800</v>
      </c>
      <c r="H259" s="160">
        <f>VLOOKUP(B259,[6]Report!$C$4:$K$1519,9,0)</f>
        <v>11800</v>
      </c>
      <c r="I259" s="160">
        <f>VLOOKUP(B259,[7]Report!$C$4:$K$1553,9,0)</f>
        <v>11800</v>
      </c>
      <c r="J259" s="160">
        <f>VLOOKUP(B259,[8]Report!$C$4:$K$1586,9,0)</f>
        <v>11800</v>
      </c>
      <c r="K259" s="160">
        <f>VLOOKUP(B259,'[1]BS Dec 24'!$C$4:$I$1422,7,0)</f>
        <v>11800</v>
      </c>
      <c r="L259" s="160">
        <f>VLOOKUP(B259,'[10]TB Jan 25'!$C$732:$I$1396,7,0)</f>
        <v>11800</v>
      </c>
    </row>
    <row r="260" spans="2:12" x14ac:dyDescent="0.3">
      <c r="B260" s="158" t="s">
        <v>568</v>
      </c>
      <c r="C260" s="160">
        <v>2000</v>
      </c>
      <c r="D260" s="160">
        <f>VLOOKUP(B260,[2]Report!$C$4:$J$1360,8,0)</f>
        <v>2000</v>
      </c>
      <c r="E260" s="160">
        <f>VLOOKUP(B260,[3]Report!$C$4:$K$1395,9,0)</f>
        <v>2000</v>
      </c>
      <c r="F260" s="160">
        <f>VLOOKUP(B260,[4]Report!$C$4:$K$1455,9,0)</f>
        <v>2000</v>
      </c>
      <c r="G260" s="160">
        <f>VLOOKUP(B260,[5]Report!$C$4:$K$1497,9,0)</f>
        <v>2000</v>
      </c>
      <c r="H260" s="160">
        <f>VLOOKUP(B260,[6]Report!$C$4:$K$1519,9,0)</f>
        <v>2000</v>
      </c>
      <c r="I260" s="160">
        <f>VLOOKUP(B260,[7]Report!$C$4:$K$1553,9,0)</f>
        <v>2000</v>
      </c>
      <c r="J260" s="160">
        <f>VLOOKUP(B260,[8]Report!$C$4:$K$1586,9,0)</f>
        <v>2000</v>
      </c>
      <c r="K260" s="160">
        <f>VLOOKUP(B260,'[1]BS Dec 24'!$C$4:$I$1422,7,0)</f>
        <v>2000</v>
      </c>
      <c r="L260" s="160">
        <f>VLOOKUP(B260,'[10]TB Jan 25'!$C$732:$I$1396,7,0)</f>
        <v>2000</v>
      </c>
    </row>
    <row r="261" spans="2:12" x14ac:dyDescent="0.3">
      <c r="B261" s="158" t="s">
        <v>569</v>
      </c>
      <c r="C261" s="160">
        <v>2790</v>
      </c>
      <c r="D261" s="160">
        <f>VLOOKUP(B261,[2]Report!$C$4:$J$1360,8,0)</f>
        <v>2790</v>
      </c>
      <c r="E261" s="160">
        <f>VLOOKUP(B261,[3]Report!$C$4:$K$1395,9,0)</f>
        <v>2790</v>
      </c>
      <c r="F261" s="160">
        <f>VLOOKUP(B261,[4]Report!$C$4:$K$1455,9,0)</f>
        <v>2790</v>
      </c>
      <c r="G261" s="160">
        <f>VLOOKUP(B261,[5]Report!$C$4:$K$1497,9,0)</f>
        <v>2790</v>
      </c>
      <c r="H261" s="160">
        <f>VLOOKUP(B261,[6]Report!$C$4:$K$1519,9,0)</f>
        <v>2790</v>
      </c>
      <c r="I261" s="160">
        <f>VLOOKUP(B261,[7]Report!$C$4:$K$1553,9,0)</f>
        <v>2790</v>
      </c>
      <c r="J261" s="160">
        <f>VLOOKUP(B261,[8]Report!$C$4:$K$1586,9,0)</f>
        <v>2790</v>
      </c>
      <c r="K261" s="160">
        <f>VLOOKUP(B261,'[1]BS Dec 24'!$C$4:$I$1422,7,0)</f>
        <v>2790</v>
      </c>
      <c r="L261" s="160">
        <f>VLOOKUP(B261,'[10]TB Jan 25'!$C$732:$I$1396,7,0)</f>
        <v>2790</v>
      </c>
    </row>
    <row r="262" spans="2:12" x14ac:dyDescent="0.3">
      <c r="B262" s="158" t="s">
        <v>570</v>
      </c>
      <c r="C262" s="160">
        <v>26530.799999999999</v>
      </c>
      <c r="D262" s="160">
        <f>VLOOKUP(B262,[2]Report!$C$4:$J$1360,8,0)</f>
        <v>26530.799999999999</v>
      </c>
      <c r="E262" s="160">
        <f>VLOOKUP(B262,[3]Report!$C$4:$K$1395,9,0)</f>
        <v>26531</v>
      </c>
      <c r="F262" s="160">
        <f>VLOOKUP(B262,[4]Report!$C$4:$K$1455,9,0)</f>
        <v>26531</v>
      </c>
      <c r="G262" s="160">
        <f>VLOOKUP(B262,[5]Report!$C$4:$K$1497,9,0)</f>
        <v>26531</v>
      </c>
      <c r="H262" s="160">
        <f>VLOOKUP(B262,[6]Report!$C$4:$K$1519,9,0)</f>
        <v>26531</v>
      </c>
      <c r="I262" s="160">
        <f>VLOOKUP(B262,[7]Report!$C$4:$K$1553,9,0)</f>
        <v>26531</v>
      </c>
      <c r="J262" s="160">
        <f>VLOOKUP(B262,[8]Report!$C$4:$K$1586,9,0)</f>
        <v>26531</v>
      </c>
      <c r="K262" s="160">
        <f>VLOOKUP(B262,'[1]BS Dec 24'!$C$4:$I$1422,7,0)</f>
        <v>26531</v>
      </c>
      <c r="L262" s="160">
        <f>VLOOKUP(B262,'[10]TB Jan 25'!$C$732:$I$1396,7,0)</f>
        <v>26531</v>
      </c>
    </row>
    <row r="263" spans="2:12" x14ac:dyDescent="0.3">
      <c r="B263" s="158" t="s">
        <v>571</v>
      </c>
      <c r="C263" s="160">
        <v>4200</v>
      </c>
      <c r="D263" s="160">
        <f>VLOOKUP(B263,[2]Report!$C$4:$J$1360,8,0)</f>
        <v>4200</v>
      </c>
      <c r="E263" s="160">
        <f>VLOOKUP(B263,[3]Report!$C$4:$K$1395,9,0)</f>
        <v>4200</v>
      </c>
      <c r="F263" s="160">
        <f>VLOOKUP(B263,[4]Report!$C$4:$K$1455,9,0)</f>
        <v>0</v>
      </c>
      <c r="G263" s="160">
        <f>VLOOKUP(B263,[5]Report!$C$4:$K$1497,9,0)</f>
        <v>0</v>
      </c>
      <c r="H263" s="160">
        <f>VLOOKUP(B263,[6]Report!$C$4:$K$1519,9,0)</f>
        <v>0</v>
      </c>
      <c r="I263" s="160">
        <f>VLOOKUP(B263,[7]Report!$C$4:$K$1553,9,0)</f>
        <v>0</v>
      </c>
      <c r="J263" s="160">
        <f>VLOOKUP(B263,[8]Report!$C$4:$K$1586,9,0)</f>
        <v>0</v>
      </c>
      <c r="K263" s="160"/>
      <c r="L263" s="160"/>
    </row>
    <row r="264" spans="2:12" x14ac:dyDescent="0.3">
      <c r="B264" s="158" t="s">
        <v>572</v>
      </c>
      <c r="C264" s="160">
        <v>12385.66</v>
      </c>
      <c r="D264" s="160">
        <f>VLOOKUP(B264,[2]Report!$C$4:$J$1360,8,0)</f>
        <v>12385.66</v>
      </c>
      <c r="E264" s="160">
        <f>VLOOKUP(B264,[3]Report!$C$4:$K$1395,9,0)</f>
        <v>12384</v>
      </c>
      <c r="F264" s="160">
        <f>VLOOKUP(B264,[4]Report!$C$4:$K$1455,9,0)</f>
        <v>0</v>
      </c>
      <c r="G264" s="160">
        <f>VLOOKUP(B264,[5]Report!$C$4:$K$1497,9,0)</f>
        <v>0</v>
      </c>
      <c r="H264" s="160">
        <f>VLOOKUP(B264,[6]Report!$C$4:$K$1519,9,0)</f>
        <v>0</v>
      </c>
      <c r="I264" s="160">
        <f>VLOOKUP(B264,[7]Report!$C$4:$K$1553,9,0)</f>
        <v>0</v>
      </c>
      <c r="J264" s="160">
        <f>VLOOKUP(B264,[8]Report!$C$4:$K$1586,9,0)</f>
        <v>0</v>
      </c>
      <c r="K264" s="160"/>
      <c r="L264" s="160"/>
    </row>
    <row r="265" spans="2:12" x14ac:dyDescent="0.3">
      <c r="B265" s="158" t="s">
        <v>573</v>
      </c>
      <c r="C265" s="160">
        <v>9204</v>
      </c>
      <c r="D265" s="160">
        <f>VLOOKUP(B265,[2]Report!$C$4:$J$1360,8,0)</f>
        <v>9204</v>
      </c>
      <c r="E265" s="160">
        <f>VLOOKUP(B265,[3]Report!$C$4:$K$1395,9,0)</f>
        <v>9204</v>
      </c>
      <c r="F265" s="160">
        <f>VLOOKUP(B265,[4]Report!$C$4:$K$1455,9,0)</f>
        <v>9204</v>
      </c>
      <c r="G265" s="160">
        <f>VLOOKUP(B265,[5]Report!$C$4:$K$1497,9,0)</f>
        <v>9204</v>
      </c>
      <c r="H265" s="160">
        <f>VLOOKUP(B265,[6]Report!$C$4:$K$1519,9,0)</f>
        <v>9204</v>
      </c>
      <c r="I265" s="160">
        <f>VLOOKUP(B265,[7]Report!$C$4:$K$1553,9,0)</f>
        <v>9204</v>
      </c>
      <c r="J265" s="160">
        <f>VLOOKUP(B265,[8]Report!$C$4:$K$1586,9,0)</f>
        <v>9204</v>
      </c>
      <c r="K265" s="160">
        <f>VLOOKUP(B265,'[1]BS Dec 24'!$C$4:$I$1422,7,0)</f>
        <v>9204</v>
      </c>
      <c r="L265" s="160">
        <f>VLOOKUP(B265,'[10]TB Jan 25'!$C$732:$I$1396,7,0)</f>
        <v>9204</v>
      </c>
    </row>
    <row r="266" spans="2:12" x14ac:dyDescent="0.3">
      <c r="B266" s="158" t="s">
        <v>574</v>
      </c>
      <c r="C266" s="160">
        <v>27582.959999999999</v>
      </c>
      <c r="D266" s="160">
        <f>VLOOKUP(B266,[2]Report!$C$4:$J$1360,8,0)</f>
        <v>27582.959999999999</v>
      </c>
      <c r="E266" s="160">
        <f>VLOOKUP(B266,[3]Report!$C$4:$K$1395,9,0)</f>
        <v>27582.959999999999</v>
      </c>
      <c r="F266" s="160">
        <f>VLOOKUP(B266,[4]Report!$C$4:$K$1455,9,0)</f>
        <v>27582.959999999999</v>
      </c>
      <c r="G266" s="160">
        <f>VLOOKUP(B266,[5]Report!$C$4:$K$1497,9,0)</f>
        <v>27582.959999999999</v>
      </c>
      <c r="H266" s="160">
        <f>VLOOKUP(B266,[6]Report!$C$4:$K$1519,9,0)</f>
        <v>27582.959999999999</v>
      </c>
      <c r="I266" s="160">
        <f>VLOOKUP(B266,[7]Report!$C$4:$K$1553,9,0)</f>
        <v>27582.959999999999</v>
      </c>
      <c r="J266" s="160">
        <f>VLOOKUP(B266,[8]Report!$C$4:$K$1586,9,0)</f>
        <v>27582.959999999999</v>
      </c>
      <c r="K266" s="160">
        <f>VLOOKUP(B266,'[1]BS Dec 24'!$C$4:$I$1422,7,0)</f>
        <v>27582.959999999999</v>
      </c>
      <c r="L266" s="160">
        <f>VLOOKUP(B266,'[10]TB Jan 25'!$C$732:$I$1396,7,0)</f>
        <v>27582.959999999999</v>
      </c>
    </row>
    <row r="267" spans="2:12" x14ac:dyDescent="0.3">
      <c r="B267" s="158" t="s">
        <v>575</v>
      </c>
      <c r="C267" s="160"/>
      <c r="D267" s="160">
        <f>VLOOKUP(B267,[2]Report!$C$4:$J$1360,8,0)</f>
        <v>23200</v>
      </c>
      <c r="E267" s="160">
        <f>VLOOKUP(B267,[3]Report!$C$4:$K$1395,9,0)</f>
        <v>23200</v>
      </c>
      <c r="F267" s="160">
        <f>VLOOKUP(B267,[4]Report!$C$4:$K$1455,9,0)</f>
        <v>46400</v>
      </c>
      <c r="G267" s="160">
        <f>VLOOKUP(B267,[5]Report!$C$4:$K$1497,9,0)</f>
        <v>0</v>
      </c>
      <c r="H267" s="160">
        <f>VLOOKUP(B267,[6]Report!$C$4:$K$1519,9,0)</f>
        <v>23200</v>
      </c>
      <c r="I267" s="160">
        <f>VLOOKUP(B267,[7]Report!$C$4:$K$1553,9,0)</f>
        <v>23200</v>
      </c>
      <c r="J267" s="160">
        <f>VLOOKUP(B267,[8]Report!$C$4:$K$1586,9,0)</f>
        <v>23200</v>
      </c>
      <c r="K267" s="160">
        <f>VLOOKUP(B267,'[1]BS Dec 24'!$C$4:$I$1422,7,0)</f>
        <v>23200</v>
      </c>
      <c r="L267" s="160">
        <f>VLOOKUP(B267,'[10]TB Jan 25'!$C$732:$I$1396,7,0)</f>
        <v>23200</v>
      </c>
    </row>
    <row r="268" spans="2:12" x14ac:dyDescent="0.3">
      <c r="B268" s="158" t="s">
        <v>576</v>
      </c>
      <c r="C268" s="160">
        <v>151</v>
      </c>
      <c r="D268" s="160">
        <f>VLOOKUP(B268,[2]Report!$C$4:$J$1360,8,0)</f>
        <v>151</v>
      </c>
      <c r="E268" s="160">
        <f>VLOOKUP(B268,[3]Report!$C$4:$K$1395,9,0)</f>
        <v>151</v>
      </c>
      <c r="F268" s="160">
        <f>VLOOKUP(B268,[4]Report!$C$4:$K$1455,9,0)</f>
        <v>0</v>
      </c>
      <c r="G268" s="160">
        <f>VLOOKUP(B268,[5]Report!$C$4:$K$1497,9,0)</f>
        <v>0</v>
      </c>
      <c r="H268" s="160">
        <f>VLOOKUP(B268,[6]Report!$C$4:$K$1519,9,0)</f>
        <v>0</v>
      </c>
      <c r="I268" s="160">
        <f>VLOOKUP(B268,[7]Report!$C$4:$K$1553,9,0)</f>
        <v>0</v>
      </c>
      <c r="J268" s="160">
        <f>VLOOKUP(B268,[8]Report!$C$4:$K$1586,9,0)</f>
        <v>0</v>
      </c>
      <c r="K268" s="160"/>
      <c r="L268" s="160"/>
    </row>
    <row r="269" spans="2:12" x14ac:dyDescent="0.3">
      <c r="B269" s="158" t="s">
        <v>577</v>
      </c>
      <c r="C269" s="160">
        <v>2388.8000000000002</v>
      </c>
      <c r="D269" s="160">
        <f>VLOOKUP(B269,[2]Report!$C$4:$J$1360,8,0)</f>
        <v>2388.8000000000002</v>
      </c>
      <c r="E269" s="160">
        <f>VLOOKUP(B269,[3]Report!$C$4:$K$1395,9,0)</f>
        <v>2388.8000000000002</v>
      </c>
      <c r="F269" s="160">
        <f>VLOOKUP(B269,[4]Report!$C$4:$K$1455,9,0)</f>
        <v>2388.8000000000002</v>
      </c>
      <c r="G269" s="160">
        <f>VLOOKUP(B269,[5]Report!$C$4:$K$1497,9,0)</f>
        <v>12048.8</v>
      </c>
      <c r="H269" s="160">
        <f>VLOOKUP(B269,[6]Report!$C$4:$K$1519,9,0)</f>
        <v>15198.8</v>
      </c>
      <c r="I269" s="160">
        <f>VLOOKUP(B269,[7]Report!$C$4:$K$1553,9,0)</f>
        <v>5538.8</v>
      </c>
      <c r="J269" s="160">
        <f>VLOOKUP(B269,[8]Report!$C$4:$K$1586,9,0)</f>
        <v>5538.8</v>
      </c>
      <c r="K269" s="160">
        <f>VLOOKUP(B269,'[1]BS Dec 24'!$C$4:$I$1422,7,0)</f>
        <v>5538.8</v>
      </c>
      <c r="L269" s="160">
        <f>VLOOKUP(B269,'[10]TB Jan 25'!$C$732:$I$1396,7,0)</f>
        <v>5538.8</v>
      </c>
    </row>
    <row r="270" spans="2:12" x14ac:dyDescent="0.3">
      <c r="B270" s="158" t="s">
        <v>578</v>
      </c>
      <c r="C270" s="160"/>
      <c r="D270" s="160"/>
      <c r="E270" s="160"/>
      <c r="F270" s="160"/>
      <c r="G270" s="160">
        <f>VLOOKUP(B270,[5]Report!$C$4:$K$1497,9,0)</f>
        <v>0</v>
      </c>
      <c r="H270" s="160">
        <f>VLOOKUP(B270,[6]Report!$C$4:$K$1519,9,0)</f>
        <v>0</v>
      </c>
      <c r="I270" s="160">
        <f>VLOOKUP(B270,[7]Report!$C$4:$K$1553,9,0)</f>
        <v>2520</v>
      </c>
      <c r="J270" s="160">
        <f>VLOOKUP(B270,[8]Report!$C$4:$K$1586,9,0)</f>
        <v>0</v>
      </c>
      <c r="K270" s="160"/>
      <c r="L270" s="160"/>
    </row>
    <row r="271" spans="2:12" x14ac:dyDescent="0.3">
      <c r="B271" s="158" t="s">
        <v>579</v>
      </c>
      <c r="C271" s="160">
        <v>404.21</v>
      </c>
      <c r="D271" s="160">
        <f>VLOOKUP(B271,[2]Report!$C$4:$J$1360,8,0)</f>
        <v>404.21</v>
      </c>
      <c r="E271" s="160">
        <f>VLOOKUP(B271,[3]Report!$C$4:$K$1395,9,0)</f>
        <v>0</v>
      </c>
      <c r="F271" s="160">
        <f>VLOOKUP(B271,[4]Report!$C$4:$K$1455,9,0)</f>
        <v>0</v>
      </c>
      <c r="G271" s="160">
        <f>VLOOKUP(B271,[5]Report!$C$4:$K$1497,9,0)</f>
        <v>0</v>
      </c>
      <c r="H271" s="160">
        <f>VLOOKUP(B271,[6]Report!$C$4:$K$1519,9,0)</f>
        <v>0</v>
      </c>
      <c r="I271" s="160">
        <f>VLOOKUP(B271,[7]Report!$C$4:$K$1553,9,0)</f>
        <v>0</v>
      </c>
      <c r="J271" s="160">
        <f>VLOOKUP(B271,[8]Report!$C$4:$K$1586,9,0)</f>
        <v>0</v>
      </c>
      <c r="K271" s="160"/>
      <c r="L271" s="160"/>
    </row>
    <row r="272" spans="2:12" x14ac:dyDescent="0.3">
      <c r="B272" s="158" t="s">
        <v>580</v>
      </c>
      <c r="C272" s="160">
        <v>498734.69</v>
      </c>
      <c r="D272" s="160">
        <f>VLOOKUP(B272,[2]Report!$C$4:$J$1360,8,0)</f>
        <v>498734.69</v>
      </c>
      <c r="E272" s="160">
        <f>VLOOKUP(B272,[3]Report!$C$4:$K$1395,9,0)</f>
        <v>498734.69</v>
      </c>
      <c r="F272" s="160">
        <f>VLOOKUP(B272,[4]Report!$C$4:$K$1455,9,0)</f>
        <v>433960.69</v>
      </c>
      <c r="G272" s="160">
        <f>VLOOKUP(B272,[5]Report!$C$4:$K$1497,9,0)</f>
        <v>433960.69</v>
      </c>
      <c r="H272" s="160">
        <f>VLOOKUP(B272,[6]Report!$C$4:$K$1519,9,0)</f>
        <v>433960.69</v>
      </c>
      <c r="I272" s="160">
        <f>VLOOKUP(B272,[7]Report!$C$4:$K$1553,9,0)</f>
        <v>370006.69</v>
      </c>
      <c r="J272" s="160">
        <f>VLOOKUP(B272,[8]Report!$C$4:$K$1586,9,0)</f>
        <v>370006.69</v>
      </c>
      <c r="K272" s="160">
        <f>-VLOOKUP(B272,'[1]BS Dec 24'!$C$4:$H$1422,6,0)</f>
        <v>0</v>
      </c>
      <c r="L272" s="160"/>
    </row>
    <row r="273" spans="2:12" x14ac:dyDescent="0.3">
      <c r="B273" s="158" t="s">
        <v>581</v>
      </c>
      <c r="C273" s="160">
        <v>9710</v>
      </c>
      <c r="D273" s="160">
        <f>VLOOKUP(B273,[2]Report!$C$4:$J$1360,8,0)</f>
        <v>9710</v>
      </c>
      <c r="E273" s="160">
        <f>VLOOKUP(B273,[3]Report!$C$4:$K$1395,9,0)</f>
        <v>9710</v>
      </c>
      <c r="F273" s="160">
        <f>VLOOKUP(B273,[4]Report!$C$4:$K$1455,9,0)</f>
        <v>5985.8</v>
      </c>
      <c r="G273" s="160">
        <f>VLOOKUP(B273,[5]Report!$C$4:$K$1497,9,0)</f>
        <v>5985.8</v>
      </c>
      <c r="H273" s="160">
        <f>VLOOKUP(B273,[6]Report!$C$4:$K$1519,9,0)</f>
        <v>0</v>
      </c>
      <c r="I273" s="160">
        <f>VLOOKUP(B273,[7]Report!$C$4:$K$1553,9,0)</f>
        <v>0</v>
      </c>
      <c r="J273" s="160">
        <f>VLOOKUP(B273,[8]Report!$C$4:$K$1586,9,0)</f>
        <v>6612</v>
      </c>
      <c r="K273" s="160">
        <f>VLOOKUP(B273,'[1]BS Dec 24'!$C$4:$I$1422,7,0)</f>
        <v>6612</v>
      </c>
      <c r="L273" s="160">
        <f>VLOOKUP(B273,'[10]TB Jan 25'!$C$732:$I$1396,7,0)</f>
        <v>6612</v>
      </c>
    </row>
    <row r="274" spans="2:12" x14ac:dyDescent="0.3">
      <c r="B274" s="158" t="s">
        <v>582</v>
      </c>
      <c r="C274" s="160">
        <v>1333</v>
      </c>
      <c r="D274" s="160">
        <f>VLOOKUP(B274,[2]Report!$C$4:$J$1360,8,0)</f>
        <v>1333</v>
      </c>
      <c r="E274" s="160">
        <f>VLOOKUP(B274,[3]Report!$C$4:$K$1395,9,0)</f>
        <v>1333</v>
      </c>
      <c r="F274" s="160">
        <f>VLOOKUP(B274,[4]Report!$C$4:$K$1455,9,0)</f>
        <v>1333</v>
      </c>
      <c r="G274" s="160">
        <f>VLOOKUP(B274,[5]Report!$C$4:$K$1497,9,0)</f>
        <v>1333</v>
      </c>
      <c r="H274" s="160">
        <f>VLOOKUP(B274,[6]Report!$C$4:$K$1519,9,0)</f>
        <v>1333</v>
      </c>
      <c r="I274" s="160">
        <f>VLOOKUP(B274,[7]Report!$C$4:$K$1553,9,0)</f>
        <v>1333</v>
      </c>
      <c r="J274" s="160">
        <f>VLOOKUP(B274,[8]Report!$C$4:$K$1586,9,0)</f>
        <v>1333</v>
      </c>
      <c r="K274" s="160">
        <f>VLOOKUP(B274,'[1]BS Dec 24'!$C$4:$I$1422,7,0)</f>
        <v>1333</v>
      </c>
      <c r="L274" s="160">
        <f>VLOOKUP(B274,'[10]TB Jan 25'!$C$732:$I$1396,7,0)</f>
        <v>1333</v>
      </c>
    </row>
    <row r="275" spans="2:12" x14ac:dyDescent="0.3">
      <c r="B275" s="158" t="s">
        <v>583</v>
      </c>
      <c r="C275" s="160"/>
      <c r="D275" s="160"/>
      <c r="E275" s="160"/>
      <c r="F275" s="160">
        <f>VLOOKUP(B275,[4]Report!$C$4:$K$1455,9,0)</f>
        <v>0</v>
      </c>
      <c r="G275" s="160">
        <f>VLOOKUP(B275,[5]Report!$C$4:$K$1497,9,0)</f>
        <v>0</v>
      </c>
      <c r="H275" s="160">
        <f>VLOOKUP(B275,[6]Report!$C$4:$K$1519,9,0)</f>
        <v>0</v>
      </c>
      <c r="I275" s="160">
        <f>VLOOKUP(B275,[7]Report!$C$4:$K$1553,9,0)</f>
        <v>0</v>
      </c>
      <c r="J275" s="160">
        <f>VLOOKUP(B275,[8]Report!$C$4:$K$1586,9,0)</f>
        <v>0</v>
      </c>
      <c r="K275" s="160"/>
      <c r="L275" s="160"/>
    </row>
    <row r="276" spans="2:12" x14ac:dyDescent="0.3">
      <c r="B276" s="158" t="s">
        <v>584</v>
      </c>
      <c r="C276" s="160">
        <v>312782</v>
      </c>
      <c r="D276" s="160">
        <f>VLOOKUP(B276,[2]Report!$C$4:$J$1360,8,0)</f>
        <v>354203</v>
      </c>
      <c r="E276" s="160">
        <f>VLOOKUP(B276,[3]Report!$C$4:$K$1395,9,0)</f>
        <v>354203</v>
      </c>
      <c r="F276" s="160">
        <f>VLOOKUP(B276,[4]Report!$C$4:$K$1455,9,0)</f>
        <v>354203</v>
      </c>
      <c r="G276" s="160">
        <f>VLOOKUP(B276,[5]Report!$C$4:$K$1497,9,0)</f>
        <v>276897</v>
      </c>
      <c r="H276" s="160">
        <f>VLOOKUP(B276,[6]Report!$C$4:$K$1519,9,0)</f>
        <v>276897</v>
      </c>
      <c r="I276" s="160">
        <f>VLOOKUP(B276,[7]Report!$C$4:$K$1553,9,0)</f>
        <v>323901</v>
      </c>
      <c r="J276" s="160">
        <f>VLOOKUP(B276,[8]Report!$C$4:$K$1586,9,0)</f>
        <v>323901</v>
      </c>
      <c r="K276" s="160">
        <f>VLOOKUP(B276,'[1]BS Dec 24'!$C$4:$I$1422,7,0)</f>
        <v>276897</v>
      </c>
      <c r="L276" s="160">
        <f>VLOOKUP(B276,'[10]TB Jan 25'!$C$732:$I$1396,7,0)</f>
        <v>176897</v>
      </c>
    </row>
    <row r="277" spans="2:12" x14ac:dyDescent="0.3">
      <c r="B277" s="158" t="s">
        <v>585</v>
      </c>
      <c r="C277" s="160"/>
      <c r="D277" s="160">
        <f>VLOOKUP(B277,[2]Report!$C$4:$J$1360,8,0)</f>
        <v>-589</v>
      </c>
      <c r="E277" s="160">
        <f>VLOOKUP(B277,[3]Report!$C$4:$K$1395,9,0)</f>
        <v>-589</v>
      </c>
      <c r="F277" s="160">
        <f>VLOOKUP(B277,[4]Report!$C$4:$K$1455,9,0)</f>
        <v>-589</v>
      </c>
      <c r="G277" s="160">
        <f>VLOOKUP(B277,[5]Report!$C$4:$K$1497,9,0)</f>
        <v>-589</v>
      </c>
      <c r="H277" s="160">
        <f>VLOOKUP(B277,[6]Report!$C$4:$K$1519,9,0)</f>
        <v>-589</v>
      </c>
      <c r="I277" s="160">
        <f>VLOOKUP(B277,[7]Report!$C$4:$K$1553,9,0)</f>
        <v>-589</v>
      </c>
      <c r="J277" s="160">
        <f>VLOOKUP(B277,[8]Report!$C$4:$K$1586,9,0)</f>
        <v>-589</v>
      </c>
      <c r="K277" s="160">
        <f>-VLOOKUP(B277,'[1]BS Dec 24'!$C$4:$H$1422,6,0)</f>
        <v>0</v>
      </c>
      <c r="L277" s="160"/>
    </row>
    <row r="278" spans="2:12" x14ac:dyDescent="0.3">
      <c r="B278" s="158" t="s">
        <v>586</v>
      </c>
      <c r="C278" s="160"/>
      <c r="D278" s="160">
        <f>VLOOKUP(B278,[2]Report!$C$4:$J$1360,8,0)</f>
        <v>0</v>
      </c>
      <c r="E278" s="160">
        <f>VLOOKUP(B278,[3]Report!$C$4:$K$1395,9,0)</f>
        <v>0</v>
      </c>
      <c r="F278" s="160">
        <f>VLOOKUP(B278,[4]Report!$C$4:$K$1455,9,0)</f>
        <v>0</v>
      </c>
      <c r="G278" s="160">
        <f>VLOOKUP(B278,[5]Report!$C$4:$K$1497,9,0)</f>
        <v>0</v>
      </c>
      <c r="H278" s="160">
        <f>VLOOKUP(B278,[6]Report!$C$4:$K$1519,9,0)</f>
        <v>0</v>
      </c>
      <c r="I278" s="160">
        <f>VLOOKUP(B278,[7]Report!$C$4:$K$1553,9,0)</f>
        <v>0</v>
      </c>
      <c r="J278" s="160">
        <f>VLOOKUP(B278,[8]Report!$C$4:$K$1586,9,0)</f>
        <v>0</v>
      </c>
      <c r="K278" s="160"/>
      <c r="L278" s="160"/>
    </row>
    <row r="279" spans="2:12" x14ac:dyDescent="0.3">
      <c r="B279" s="158" t="s">
        <v>587</v>
      </c>
      <c r="C279" s="160">
        <v>647778</v>
      </c>
      <c r="D279" s="160">
        <f>VLOOKUP(B279,[2]Report!$C$4:$J$1360,8,0)</f>
        <v>17026</v>
      </c>
      <c r="E279" s="160">
        <f>VLOOKUP(B279,[3]Report!$C$4:$K$1395,9,0)</f>
        <v>1930464.38</v>
      </c>
      <c r="F279" s="160">
        <f>VLOOKUP(B279,[4]Report!$C$4:$K$1455,9,0)</f>
        <v>2403012.88</v>
      </c>
      <c r="G279" s="160">
        <f>VLOOKUP(B279,[5]Report!$C$4:$K$1497,9,0)</f>
        <v>1886986.88</v>
      </c>
      <c r="H279" s="160">
        <f>VLOOKUP(B279,[6]Report!$C$4:$K$1519,9,0)</f>
        <v>674904.88</v>
      </c>
      <c r="I279" s="160">
        <f>VLOOKUP(B279,[7]Report!$C$4:$K$1553,9,0)</f>
        <v>-4803.12</v>
      </c>
      <c r="J279" s="160">
        <f>VLOOKUP(B279,[8]Report!$C$4:$K$1586,9,0)</f>
        <v>-4803.12</v>
      </c>
      <c r="K279" s="160">
        <f>VLOOKUP(B279,'[1]BS Dec 24'!$C$4:$I$1422,7,0)</f>
        <v>634492.64</v>
      </c>
      <c r="L279" s="160">
        <f>VLOOKUP(B279,'[10]TB Jan 25'!$C$732:$I$1396,7,0)</f>
        <v>390817</v>
      </c>
    </row>
    <row r="280" spans="2:12" x14ac:dyDescent="0.3">
      <c r="B280" s="158" t="s">
        <v>588</v>
      </c>
      <c r="C280" s="160">
        <v>10964</v>
      </c>
      <c r="D280" s="160">
        <f>VLOOKUP(B280,[2]Report!$C$4:$J$1360,8,0)</f>
        <v>10964</v>
      </c>
      <c r="E280" s="160">
        <f>VLOOKUP(B280,[3]Report!$C$4:$K$1395,9,0)</f>
        <v>10974</v>
      </c>
      <c r="F280" s="160">
        <f>VLOOKUP(B280,[4]Report!$C$4:$K$1455,9,0)</f>
        <v>10974</v>
      </c>
      <c r="G280" s="160">
        <f>VLOOKUP(B280,[5]Report!$C$4:$K$1497,9,0)</f>
        <v>10974</v>
      </c>
      <c r="H280" s="160">
        <f>VLOOKUP(B280,[6]Report!$C$4:$K$1519,9,0)</f>
        <v>10974</v>
      </c>
      <c r="I280" s="160">
        <f>VLOOKUP(B280,[7]Report!$C$4:$K$1553,9,0)</f>
        <v>10974</v>
      </c>
      <c r="J280" s="160">
        <f>VLOOKUP(B280,[8]Report!$C$4:$K$1586,9,0)</f>
        <v>10974</v>
      </c>
      <c r="K280" s="160">
        <f>VLOOKUP(B280,'[1]BS Dec 24'!$C$4:$I$1422,7,0)</f>
        <v>10974</v>
      </c>
      <c r="L280" s="160">
        <f>VLOOKUP(B280,'[10]TB Jan 25'!$C$732:$I$1396,7,0)</f>
        <v>10974</v>
      </c>
    </row>
    <row r="281" spans="2:12" x14ac:dyDescent="0.3">
      <c r="B281" s="158" t="s">
        <v>589</v>
      </c>
      <c r="C281" s="160">
        <v>19647</v>
      </c>
      <c r="D281" s="160">
        <f>VLOOKUP(B281,[2]Report!$C$4:$J$1360,8,0)</f>
        <v>19647</v>
      </c>
      <c r="E281" s="160">
        <f>VLOOKUP(B281,[3]Report!$C$4:$K$1395,9,0)</f>
        <v>19647</v>
      </c>
      <c r="F281" s="160">
        <f>VLOOKUP(B281,[4]Report!$C$4:$K$1455,9,0)</f>
        <v>19647</v>
      </c>
      <c r="G281" s="160">
        <f>VLOOKUP(B281,[5]Report!$C$4:$K$1497,9,0)</f>
        <v>19647</v>
      </c>
      <c r="H281" s="160">
        <f>VLOOKUP(B281,[6]Report!$C$4:$K$1519,9,0)</f>
        <v>19647</v>
      </c>
      <c r="I281" s="160">
        <f>VLOOKUP(B281,[7]Report!$C$4:$K$1553,9,0)</f>
        <v>19647</v>
      </c>
      <c r="J281" s="160">
        <f>VLOOKUP(B281,[8]Report!$C$4:$K$1586,9,0)</f>
        <v>19647</v>
      </c>
      <c r="K281" s="160">
        <f>VLOOKUP(B281,'[1]BS Dec 24'!$C$4:$I$1422,7,0)</f>
        <v>19647</v>
      </c>
      <c r="L281" s="160">
        <f>VLOOKUP(B281,'[10]TB Jan 25'!$C$732:$I$1396,7,0)</f>
        <v>19647</v>
      </c>
    </row>
    <row r="282" spans="2:12" x14ac:dyDescent="0.3">
      <c r="B282" s="158" t="s">
        <v>590</v>
      </c>
      <c r="C282" s="160"/>
      <c r="D282" s="160"/>
      <c r="E282" s="160">
        <f>VLOOKUP(B282,[3]Report!$C$4:$K$1395,9,0)</f>
        <v>83</v>
      </c>
      <c r="F282" s="160">
        <f>VLOOKUP(B282,[4]Report!$C$4:$K$1455,9,0)</f>
        <v>83</v>
      </c>
      <c r="G282" s="160">
        <f>VLOOKUP(B282,[5]Report!$C$4:$K$1497,9,0)</f>
        <v>83</v>
      </c>
      <c r="H282" s="160">
        <f>VLOOKUP(B282,[6]Report!$C$4:$K$1519,9,0)</f>
        <v>83</v>
      </c>
      <c r="I282" s="160">
        <f>VLOOKUP(B282,[7]Report!$C$4:$K$1553,9,0)</f>
        <v>83</v>
      </c>
      <c r="J282" s="160">
        <f>VLOOKUP(B282,[8]Report!$C$4:$K$1586,9,0)</f>
        <v>0</v>
      </c>
      <c r="K282" s="160"/>
      <c r="L282" s="160"/>
    </row>
    <row r="283" spans="2:12" x14ac:dyDescent="0.3">
      <c r="B283" s="158" t="s">
        <v>591</v>
      </c>
      <c r="C283" s="160">
        <v>0.61</v>
      </c>
      <c r="D283" s="160">
        <f>VLOOKUP(B283,[2]Report!$C$4:$J$1360,8,0)</f>
        <v>0.61</v>
      </c>
      <c r="E283" s="160">
        <f>VLOOKUP(B283,[3]Report!$C$4:$K$1395,9,0)</f>
        <v>0</v>
      </c>
      <c r="F283" s="160">
        <f>VLOOKUP(B283,[4]Report!$C$4:$K$1455,9,0)</f>
        <v>0</v>
      </c>
      <c r="G283" s="160">
        <f>VLOOKUP(B283,[5]Report!$C$4:$K$1497,9,0)</f>
        <v>0</v>
      </c>
      <c r="H283" s="160">
        <f>VLOOKUP(B283,[6]Report!$C$4:$K$1519,9,0)</f>
        <v>0</v>
      </c>
      <c r="I283" s="160">
        <f>VLOOKUP(B283,[7]Report!$C$4:$K$1553,9,0)</f>
        <v>0</v>
      </c>
      <c r="J283" s="160">
        <f>VLOOKUP(B283,[8]Report!$C$4:$K$1586,9,0)</f>
        <v>0</v>
      </c>
      <c r="K283" s="160"/>
      <c r="L283" s="160"/>
    </row>
    <row r="284" spans="2:12" x14ac:dyDescent="0.3">
      <c r="B284" s="158" t="s">
        <v>1369</v>
      </c>
      <c r="C284" s="160"/>
      <c r="D284" s="160"/>
      <c r="E284" s="160"/>
      <c r="F284" s="160"/>
      <c r="G284" s="160"/>
      <c r="H284" s="160"/>
      <c r="I284" s="160"/>
      <c r="J284" s="160"/>
      <c r="K284" s="160"/>
      <c r="L284" s="160">
        <v>76800</v>
      </c>
    </row>
    <row r="285" spans="2:12" x14ac:dyDescent="0.3">
      <c r="B285" s="158" t="s">
        <v>1370</v>
      </c>
      <c r="C285" s="160"/>
      <c r="D285" s="160"/>
      <c r="E285" s="160"/>
      <c r="F285" s="160"/>
      <c r="G285" s="160"/>
      <c r="H285" s="160"/>
      <c r="I285" s="160"/>
      <c r="J285" s="160"/>
      <c r="K285" s="160"/>
      <c r="L285" s="160">
        <v>9600</v>
      </c>
    </row>
    <row r="286" spans="2:12" x14ac:dyDescent="0.3">
      <c r="B286" s="158" t="s">
        <v>1371</v>
      </c>
      <c r="C286" s="160"/>
      <c r="D286" s="160"/>
      <c r="E286" s="160"/>
      <c r="F286" s="160"/>
      <c r="G286" s="160"/>
      <c r="H286" s="160"/>
      <c r="I286" s="160"/>
      <c r="J286" s="160"/>
      <c r="K286" s="160"/>
      <c r="L286" s="160">
        <f>VLOOKUP(B286,'[10]TB Jan 25'!$C$732:$I$1396,7,0)</f>
        <v>5085</v>
      </c>
    </row>
    <row r="287" spans="2:12" x14ac:dyDescent="0.3">
      <c r="B287" s="158" t="s">
        <v>1372</v>
      </c>
      <c r="C287" s="160"/>
      <c r="D287" s="160"/>
      <c r="E287" s="160"/>
      <c r="F287" s="160"/>
      <c r="G287" s="160"/>
      <c r="H287" s="160"/>
      <c r="I287" s="160"/>
      <c r="J287" s="160"/>
      <c r="K287" s="160"/>
      <c r="L287" s="160">
        <f>VLOOKUP(B287,'[10]TB Jan 25'!$C$732:$I$1396,7,0)</f>
        <v>65920</v>
      </c>
    </row>
    <row r="288" spans="2:12" x14ac:dyDescent="0.3">
      <c r="B288" s="158" t="s">
        <v>1373</v>
      </c>
      <c r="C288" s="160"/>
      <c r="D288" s="160"/>
      <c r="E288" s="160"/>
      <c r="F288" s="160"/>
      <c r="G288" s="160"/>
      <c r="H288" s="160"/>
      <c r="I288" s="160"/>
      <c r="J288" s="160"/>
      <c r="K288" s="160"/>
      <c r="L288" s="160">
        <f>VLOOKUP(B288,'[10]TB Jan 25'!$C$732:$I$1396,7,0)</f>
        <v>1899.34</v>
      </c>
    </row>
    <row r="289" spans="2:12" x14ac:dyDescent="0.3">
      <c r="B289" s="158" t="s">
        <v>1374</v>
      </c>
      <c r="C289" s="160"/>
      <c r="D289" s="160"/>
      <c r="E289" s="160"/>
      <c r="F289" s="160"/>
      <c r="G289" s="160"/>
      <c r="H289" s="160"/>
      <c r="I289" s="160"/>
      <c r="J289" s="160"/>
      <c r="K289" s="160"/>
      <c r="L289" s="160">
        <f>VLOOKUP(B289,'[10]TB Jan 25'!$C$732:$I$1396,7,0)</f>
        <v>6573</v>
      </c>
    </row>
    <row r="290" spans="2:12" x14ac:dyDescent="0.3">
      <c r="B290" s="158" t="s">
        <v>1375</v>
      </c>
      <c r="C290" s="160"/>
      <c r="D290" s="160"/>
      <c r="E290" s="160"/>
      <c r="F290" s="160"/>
      <c r="G290" s="160"/>
      <c r="H290" s="160"/>
      <c r="I290" s="160"/>
      <c r="J290" s="160"/>
      <c r="K290" s="160"/>
      <c r="L290" s="160">
        <f>VLOOKUP(B290,'[10]TB Jan 25'!$C$732:$I$1396,7,0)</f>
        <v>14160</v>
      </c>
    </row>
    <row r="291" spans="2:12" x14ac:dyDescent="0.3">
      <c r="B291" s="158" t="s">
        <v>1376</v>
      </c>
      <c r="C291" s="160"/>
      <c r="D291" s="160"/>
      <c r="E291" s="160"/>
      <c r="F291" s="160"/>
      <c r="G291" s="160"/>
      <c r="H291" s="160"/>
      <c r="I291" s="160"/>
      <c r="J291" s="160"/>
      <c r="K291" s="160"/>
      <c r="L291" s="160">
        <f>VLOOKUP(B291,'[10]TB Jan 25'!$C$732:$I$1396,7,0)</f>
        <v>27176.46</v>
      </c>
    </row>
    <row r="292" spans="2:12" x14ac:dyDescent="0.3">
      <c r="B292" s="158" t="s">
        <v>1377</v>
      </c>
      <c r="C292" s="160"/>
      <c r="D292" s="160"/>
      <c r="E292" s="160"/>
      <c r="F292" s="160"/>
      <c r="G292" s="160"/>
      <c r="H292" s="160"/>
      <c r="I292" s="160"/>
      <c r="J292" s="160"/>
      <c r="K292" s="160"/>
      <c r="L292" s="160">
        <f>VLOOKUP(B292,'[10]TB Jan 25'!$C$732:$I$1396,7,0)</f>
        <v>3944</v>
      </c>
    </row>
    <row r="293" spans="2:12" x14ac:dyDescent="0.3">
      <c r="B293" s="158" t="s">
        <v>1378</v>
      </c>
      <c r="C293" s="160"/>
      <c r="D293" s="160"/>
      <c r="E293" s="160"/>
      <c r="F293" s="160"/>
      <c r="G293" s="160"/>
      <c r="H293" s="160"/>
      <c r="I293" s="160"/>
      <c r="J293" s="160"/>
      <c r="K293" s="160"/>
      <c r="L293" s="160">
        <f>VLOOKUP(B293,'[10]TB Jan 25'!$C$732:$I$1396,7,0)</f>
        <v>18126.05</v>
      </c>
    </row>
    <row r="294" spans="2:12" x14ac:dyDescent="0.3">
      <c r="B294" s="158" t="s">
        <v>1379</v>
      </c>
      <c r="C294" s="160"/>
      <c r="D294" s="160"/>
      <c r="E294" s="160"/>
      <c r="F294" s="160"/>
      <c r="G294" s="160"/>
      <c r="H294" s="160"/>
      <c r="I294" s="160"/>
      <c r="J294" s="160"/>
      <c r="K294" s="160"/>
      <c r="L294" s="160">
        <f>VLOOKUP(B294,'[10]TB Jan 25'!$C$732:$I$1396,7,0)</f>
        <v>11670</v>
      </c>
    </row>
    <row r="295" spans="2:12" x14ac:dyDescent="0.3">
      <c r="B295" s="158" t="s">
        <v>1380</v>
      </c>
      <c r="C295" s="160"/>
      <c r="D295" s="160"/>
      <c r="E295" s="160"/>
      <c r="F295" s="160"/>
      <c r="G295" s="160"/>
      <c r="H295" s="160"/>
      <c r="I295" s="160"/>
      <c r="J295" s="160"/>
      <c r="K295" s="160"/>
      <c r="L295" s="160">
        <f>VLOOKUP(B295,'[10]TB Jan 25'!$C$732:$I$1396,7,0)</f>
        <v>10666</v>
      </c>
    </row>
    <row r="296" spans="2:12" x14ac:dyDescent="0.3">
      <c r="B296" s="158" t="s">
        <v>1381</v>
      </c>
      <c r="C296" s="160"/>
      <c r="D296" s="160"/>
      <c r="E296" s="160"/>
      <c r="F296" s="160"/>
      <c r="G296" s="160"/>
      <c r="H296" s="160"/>
      <c r="I296" s="160"/>
      <c r="J296" s="160"/>
      <c r="K296" s="160"/>
      <c r="L296" s="160">
        <v>-14938</v>
      </c>
    </row>
    <row r="297" spans="2:12" x14ac:dyDescent="0.3">
      <c r="B297" s="158"/>
      <c r="C297" s="160"/>
      <c r="D297" s="160"/>
      <c r="E297" s="160"/>
      <c r="F297" s="160"/>
      <c r="G297" s="160"/>
      <c r="H297" s="160"/>
      <c r="I297" s="160"/>
      <c r="J297" s="160"/>
      <c r="K297" s="160"/>
      <c r="L297" s="160"/>
    </row>
    <row r="298" spans="2:12" s="7" customFormat="1" x14ac:dyDescent="0.3">
      <c r="B298" s="156" t="s">
        <v>592</v>
      </c>
      <c r="C298" s="106">
        <v>6812850.1900000004</v>
      </c>
      <c r="D298" s="106">
        <f>VLOOKUP(B298,[2]Report!$C$4:$J$1360,8,0)</f>
        <v>5163603.6900000004</v>
      </c>
      <c r="E298" s="106">
        <f>VLOOKUP(B298,[3]Report!$C$4:$K$1395,9,0)</f>
        <v>2700453.74</v>
      </c>
      <c r="F298" s="106">
        <f>VLOOKUP(B298,[4]Report!$C$4:$K$1455,9,0)</f>
        <v>499322.14</v>
      </c>
      <c r="G298" s="106">
        <f>VLOOKUP(B298,[5]Report!$C$4:$K$1497,9,0)</f>
        <v>7533893.29</v>
      </c>
      <c r="H298" s="106">
        <f>VLOOKUP(B298,[6]Report!$C$4:$K$1519,9,0)</f>
        <v>17047370.350000001</v>
      </c>
      <c r="I298" s="106">
        <f>VLOOKUP(B298,[7]Report!$C$4:$K$1553,9,0)</f>
        <v>19861448.75</v>
      </c>
      <c r="J298" s="106">
        <f>VLOOKUP(B298,[8]Report!$C$4:$K$1586,9,0)</f>
        <v>13308983.189999999</v>
      </c>
      <c r="K298" s="106">
        <f>VLOOKUP(B298,'[1]BS Dec 24'!$C$4:$I$1422,7,0)</f>
        <v>6556234.3399999999</v>
      </c>
      <c r="L298" s="106">
        <f>VLOOKUP(B298,'[10]TB Jan 25'!$C$732:$I$1396,7,0)</f>
        <v>2206483.09</v>
      </c>
    </row>
    <row r="299" spans="2:12" x14ac:dyDescent="0.3">
      <c r="B299" s="158" t="s">
        <v>593</v>
      </c>
      <c r="C299" s="160"/>
      <c r="D299" s="160">
        <f>VLOOKUP(B299,[2]Report!$C$4:$J$1360,8,0)</f>
        <v>-3591</v>
      </c>
      <c r="E299" s="160">
        <f>VLOOKUP(B299,[3]Report!$C$4:$K$1395,9,0)</f>
        <v>-3591</v>
      </c>
      <c r="F299" s="160">
        <f>VLOOKUP(B299,[4]Report!$C$4:$K$1455,9,0)</f>
        <v>-35066</v>
      </c>
      <c r="G299" s="160">
        <f>VLOOKUP(B299,[5]Report!$C$4:$K$1497,9,0)</f>
        <v>-35066</v>
      </c>
      <c r="H299" s="160">
        <f>VLOOKUP(B299,[6]Report!$C$4:$K$1519,9,0)</f>
        <v>-35475</v>
      </c>
      <c r="I299" s="160">
        <f>VLOOKUP(B299,[7]Report!$C$4:$K$1553,9,0)</f>
        <v>250467</v>
      </c>
      <c r="J299" s="160">
        <f>VLOOKUP(B299,[8]Report!$C$4:$K$1586,9,0)</f>
        <v>495879</v>
      </c>
      <c r="K299" s="160">
        <f>VLOOKUP(B299,'[1]BS Dec 24'!$C$4:$I$1422,7,0)</f>
        <v>225503</v>
      </c>
      <c r="L299" s="160">
        <f>VLOOKUP(B299,'[10]TB Jan 25'!$C$732:$I$1396,7,0)</f>
        <v>18485</v>
      </c>
    </row>
    <row r="300" spans="2:12" x14ac:dyDescent="0.3">
      <c r="B300" s="158" t="s">
        <v>594</v>
      </c>
      <c r="C300" s="160">
        <v>15120</v>
      </c>
      <c r="D300" s="160">
        <f>VLOOKUP(B300,[2]Report!$C$4:$J$1360,8,0)</f>
        <v>15120</v>
      </c>
      <c r="E300" s="160">
        <f>VLOOKUP(B300,[3]Report!$C$4:$K$1395,9,0)</f>
        <v>15120</v>
      </c>
      <c r="F300" s="160">
        <f>VLOOKUP(B300,[4]Report!$C$4:$K$1455,9,0)</f>
        <v>15120</v>
      </c>
      <c r="G300" s="160">
        <f>VLOOKUP(B300,[5]Report!$C$4:$K$1497,9,0)</f>
        <v>15120</v>
      </c>
      <c r="H300" s="160">
        <f>VLOOKUP(B300,[6]Report!$C$4:$K$1519,9,0)</f>
        <v>15120</v>
      </c>
      <c r="I300" s="160">
        <f>VLOOKUP(B300,[7]Report!$C$4:$K$1553,9,0)</f>
        <v>15120</v>
      </c>
      <c r="J300" s="160">
        <f>VLOOKUP(B300,[8]Report!$C$4:$K$1586,9,0)</f>
        <v>15120</v>
      </c>
      <c r="K300" s="160">
        <f>VLOOKUP(B300,'[1]BS Dec 24'!$C$4:$I$1422,7,0)</f>
        <v>15120</v>
      </c>
      <c r="L300" s="160">
        <f>VLOOKUP(B300,'[10]TB Jan 25'!$C$732:$I$1396,7,0)</f>
        <v>15120</v>
      </c>
    </row>
    <row r="301" spans="2:12" x14ac:dyDescent="0.3">
      <c r="B301" s="158" t="s">
        <v>595</v>
      </c>
      <c r="C301" s="160">
        <v>1491233.5</v>
      </c>
      <c r="D301" s="160">
        <f>VLOOKUP(B301,[2]Report!$C$4:$J$1360,8,0)</f>
        <v>990694</v>
      </c>
      <c r="E301" s="160">
        <f>VLOOKUP(B301,[3]Report!$C$4:$K$1395,9,0)</f>
        <v>1004993.23</v>
      </c>
      <c r="F301" s="160">
        <f>VLOOKUP(B301,[4]Report!$C$4:$K$1455,9,0)</f>
        <v>504993.23</v>
      </c>
      <c r="G301" s="160">
        <f>VLOOKUP(B301,[5]Report!$C$4:$K$1497,9,0)</f>
        <v>3992641.23</v>
      </c>
      <c r="H301" s="160">
        <f>VLOOKUP(B301,[6]Report!$C$4:$K$1519,9,0)</f>
        <v>9506302.2300000004</v>
      </c>
      <c r="I301" s="160">
        <f>VLOOKUP(B301,[7]Report!$C$4:$K$1553,9,0)</f>
        <v>9467884.2300000004</v>
      </c>
      <c r="J301" s="160">
        <f>VLOOKUP(B301,[8]Report!$C$4:$K$1586,9,0)</f>
        <v>3851481.4</v>
      </c>
      <c r="K301" s="160">
        <f>VLOOKUP(B301,'[1]BS Dec 24'!$C$4:$I$1422,7,0)</f>
        <v>1718364.4</v>
      </c>
      <c r="L301" s="160">
        <f>VLOOKUP(B301,'[10]TB Jan 25'!$C$732:$I$1396,7,0)</f>
        <v>308382.40000000002</v>
      </c>
    </row>
    <row r="302" spans="2:12" x14ac:dyDescent="0.3">
      <c r="B302" s="158" t="s">
        <v>596</v>
      </c>
      <c r="C302" s="160">
        <v>-146941</v>
      </c>
      <c r="D302" s="160">
        <f>VLOOKUP(B302,[2]Report!$C$4:$J$1360,8,0)</f>
        <v>-146941</v>
      </c>
      <c r="E302" s="160">
        <f>VLOOKUP(B302,[3]Report!$C$4:$K$1395,9,0)</f>
        <v>-146941</v>
      </c>
      <c r="F302" s="160">
        <f>VLOOKUP(B302,[4]Report!$C$4:$K$1455,9,0)</f>
        <v>-146941</v>
      </c>
      <c r="G302" s="160">
        <f>VLOOKUP(B302,[5]Report!$C$4:$K$1497,9,0)</f>
        <v>-146941</v>
      </c>
      <c r="H302" s="160">
        <f>VLOOKUP(B302,[6]Report!$C$4:$K$1519,9,0)</f>
        <v>-146941</v>
      </c>
      <c r="I302" s="160">
        <f>VLOOKUP(B302,[7]Report!$C$4:$K$1553,9,0)</f>
        <v>-146941</v>
      </c>
      <c r="J302" s="160">
        <f>VLOOKUP(B302,[8]Report!$C$4:$K$1586,9,0)</f>
        <v>-146941</v>
      </c>
      <c r="K302" s="160">
        <f>-VLOOKUP(B302,'[1]BS Dec 24'!$C$4:$H$1422,6,0)</f>
        <v>-146941</v>
      </c>
      <c r="L302" s="160">
        <f>-VLOOKUP(B302,'[10]TB Jan 25'!$C$732:$I$1396,6,0)</f>
        <v>-146941</v>
      </c>
    </row>
    <row r="303" spans="2:12" x14ac:dyDescent="0.3">
      <c r="B303" s="158" t="s">
        <v>597</v>
      </c>
      <c r="C303" s="160">
        <v>41778</v>
      </c>
      <c r="D303" s="160">
        <f>VLOOKUP(B303,[2]Report!$C$4:$J$1360,8,0)</f>
        <v>41778</v>
      </c>
      <c r="E303" s="160">
        <f>VLOOKUP(B303,[3]Report!$C$4:$K$1395,9,0)</f>
        <v>41778</v>
      </c>
      <c r="F303" s="160">
        <f>VLOOKUP(B303,[4]Report!$C$4:$K$1455,9,0)</f>
        <v>41778</v>
      </c>
      <c r="G303" s="160">
        <f>VLOOKUP(B303,[5]Report!$C$4:$K$1497,9,0)</f>
        <v>41778</v>
      </c>
      <c r="H303" s="160">
        <f>VLOOKUP(B303,[6]Report!$C$4:$K$1519,9,0)</f>
        <v>41778</v>
      </c>
      <c r="I303" s="160">
        <f>VLOOKUP(B303,[7]Report!$C$4:$K$1553,9,0)</f>
        <v>41778</v>
      </c>
      <c r="J303" s="160">
        <f>VLOOKUP(B303,[8]Report!$C$4:$K$1586,9,0)</f>
        <v>41778</v>
      </c>
      <c r="K303" s="160">
        <f>VLOOKUP(B303,'[1]BS Dec 24'!$C$4:$I$1422,7,0)</f>
        <v>41778</v>
      </c>
      <c r="L303" s="160">
        <f>VLOOKUP(B303,'[10]TB Jan 25'!$C$732:$I$1396,7,0)</f>
        <v>41778</v>
      </c>
    </row>
    <row r="304" spans="2:12" x14ac:dyDescent="0.3">
      <c r="B304" s="158" t="s">
        <v>598</v>
      </c>
      <c r="C304" s="160">
        <v>-166371.21</v>
      </c>
      <c r="D304" s="160">
        <f>VLOOKUP(B304,[2]Report!$C$4:$J$1360,8,0)</f>
        <v>-166371.21</v>
      </c>
      <c r="E304" s="160">
        <f>VLOOKUP(B304,[3]Report!$C$4:$K$1395,9,0)</f>
        <v>-166371.21</v>
      </c>
      <c r="F304" s="160">
        <f>VLOOKUP(B304,[4]Report!$C$4:$K$1455,9,0)</f>
        <v>-166371.21</v>
      </c>
      <c r="G304" s="160">
        <f>VLOOKUP(B304,[5]Report!$C$4:$K$1497,9,0)</f>
        <v>-166371.21</v>
      </c>
      <c r="H304" s="160">
        <f>VLOOKUP(B304,[6]Report!$C$4:$K$1519,9,0)</f>
        <v>-166371.21</v>
      </c>
      <c r="I304" s="160">
        <f>VLOOKUP(B304,[7]Report!$C$4:$K$1553,9,0)</f>
        <v>-166371.21</v>
      </c>
      <c r="J304" s="160">
        <f>VLOOKUP(B304,[8]Report!$C$4:$K$1586,9,0)</f>
        <v>-166371.21</v>
      </c>
      <c r="K304" s="160">
        <f>-VLOOKUP(B304,'[1]BS Dec 24'!$C$4:$H$1422,6,0)</f>
        <v>-166371.21</v>
      </c>
      <c r="L304" s="160">
        <f>-VLOOKUP(B304,'[10]TB Jan 25'!$C$732:$I$1396,6,0)</f>
        <v>-166371.21</v>
      </c>
    </row>
    <row r="305" spans="2:12" x14ac:dyDescent="0.3">
      <c r="B305" s="158" t="s">
        <v>599</v>
      </c>
      <c r="C305" s="160">
        <v>-74342.5</v>
      </c>
      <c r="D305" s="160">
        <f>VLOOKUP(B305,[2]Report!$C$4:$J$1360,8,0)</f>
        <v>-74342.5</v>
      </c>
      <c r="E305" s="160">
        <f>VLOOKUP(B305,[3]Report!$C$4:$K$1395,9,0)</f>
        <v>-74342.5</v>
      </c>
      <c r="F305" s="160">
        <f>VLOOKUP(B305,[4]Report!$C$4:$K$1455,9,0)</f>
        <v>-74342.5</v>
      </c>
      <c r="G305" s="160">
        <f>VLOOKUP(B305,[5]Report!$C$4:$K$1497,9,0)</f>
        <v>-74342.5</v>
      </c>
      <c r="H305" s="160">
        <f>VLOOKUP(B305,[6]Report!$C$4:$K$1519,9,0)</f>
        <v>-74342.5</v>
      </c>
      <c r="I305" s="160">
        <f>VLOOKUP(B305,[7]Report!$C$4:$K$1553,9,0)</f>
        <v>-74342.5</v>
      </c>
      <c r="J305" s="160">
        <f>VLOOKUP(B305,[8]Report!$C$4:$K$1586,9,0)</f>
        <v>-74342.5</v>
      </c>
      <c r="K305" s="160">
        <f>-VLOOKUP(B305,'[1]BS Dec 24'!$C$4:$H$1422,6,0)</f>
        <v>-74342.5</v>
      </c>
      <c r="L305" s="160">
        <f>-VLOOKUP(B305,'[10]TB Jan 25'!$C$732:$I$1396,6,0)</f>
        <v>-74342.5</v>
      </c>
    </row>
    <row r="306" spans="2:12" x14ac:dyDescent="0.3">
      <c r="B306" s="158" t="s">
        <v>600</v>
      </c>
      <c r="C306" s="160">
        <v>0.88</v>
      </c>
      <c r="D306" s="160">
        <f>VLOOKUP(B306,[2]Report!$C$4:$J$1360,8,0)</f>
        <v>0.88</v>
      </c>
      <c r="E306" s="160">
        <f>VLOOKUP(B306,[3]Report!$C$4:$K$1395,9,0)</f>
        <v>0</v>
      </c>
      <c r="F306" s="160">
        <f>VLOOKUP(B306,[4]Report!$C$4:$K$1455,9,0)</f>
        <v>0</v>
      </c>
      <c r="G306" s="160">
        <f>VLOOKUP(B306,[5]Report!$C$4:$K$1497,9,0)</f>
        <v>0</v>
      </c>
      <c r="H306" s="160">
        <f>VLOOKUP(B306,[6]Report!$C$4:$K$1519,9,0)</f>
        <v>0</v>
      </c>
      <c r="I306" s="160">
        <f>VLOOKUP(B306,[7]Report!$C$4:$K$1553,9,0)</f>
        <v>0</v>
      </c>
      <c r="J306" s="160">
        <f>VLOOKUP(B306,[8]Report!$C$4:$K$1586,9,0)</f>
        <v>0</v>
      </c>
      <c r="K306" s="160"/>
      <c r="L306" s="160"/>
    </row>
    <row r="307" spans="2:12" x14ac:dyDescent="0.3">
      <c r="B307" s="158" t="s">
        <v>601</v>
      </c>
      <c r="C307" s="160">
        <v>15120</v>
      </c>
      <c r="D307" s="160">
        <f>VLOOKUP(B307,[2]Report!$C$4:$J$1360,8,0)</f>
        <v>15120</v>
      </c>
      <c r="E307" s="160">
        <f>VLOOKUP(B307,[3]Report!$C$4:$K$1395,9,0)</f>
        <v>15120</v>
      </c>
      <c r="F307" s="160">
        <f>VLOOKUP(B307,[4]Report!$C$4:$K$1455,9,0)</f>
        <v>15120</v>
      </c>
      <c r="G307" s="160">
        <f>VLOOKUP(B307,[5]Report!$C$4:$K$1497,9,0)</f>
        <v>15120</v>
      </c>
      <c r="H307" s="160">
        <f>VLOOKUP(B307,[6]Report!$C$4:$K$1519,9,0)</f>
        <v>15120</v>
      </c>
      <c r="I307" s="160">
        <f>VLOOKUP(B307,[7]Report!$C$4:$K$1553,9,0)</f>
        <v>15120</v>
      </c>
      <c r="J307" s="160">
        <f>VLOOKUP(B307,[8]Report!$C$4:$K$1586,9,0)</f>
        <v>15120</v>
      </c>
      <c r="K307" s="160">
        <f>VLOOKUP(B307,'[1]BS Dec 24'!$C$4:$I$1422,7,0)</f>
        <v>15120</v>
      </c>
      <c r="L307" s="160">
        <f>VLOOKUP(B307,'[10]TB Jan 25'!$C$732:$I$1396,7,0)</f>
        <v>15120</v>
      </c>
    </row>
    <row r="308" spans="2:12" x14ac:dyDescent="0.3">
      <c r="B308" s="158" t="s">
        <v>602</v>
      </c>
      <c r="C308" s="160">
        <v>-51422</v>
      </c>
      <c r="D308" s="160">
        <f>VLOOKUP(B308,[2]Report!$C$4:$J$1360,8,0)</f>
        <v>-51422</v>
      </c>
      <c r="E308" s="160">
        <f>VLOOKUP(B308,[3]Report!$C$4:$K$1395,9,0)</f>
        <v>-51422</v>
      </c>
      <c r="F308" s="160">
        <f>VLOOKUP(B308,[4]Report!$C$4:$K$1455,9,0)</f>
        <v>64078</v>
      </c>
      <c r="G308" s="160">
        <f>VLOOKUP(B308,[5]Report!$C$4:$K$1497,9,0)</f>
        <v>0</v>
      </c>
      <c r="H308" s="160">
        <f>VLOOKUP(B308,[6]Report!$C$4:$K$1519,9,0)</f>
        <v>0</v>
      </c>
      <c r="I308" s="160">
        <f>VLOOKUP(B308,[7]Report!$C$4:$K$1553,9,0)</f>
        <v>0</v>
      </c>
      <c r="J308" s="160">
        <f>VLOOKUP(B308,[8]Report!$C$4:$K$1586,9,0)</f>
        <v>0</v>
      </c>
      <c r="K308" s="160"/>
      <c r="L308" s="160"/>
    </row>
    <row r="309" spans="2:12" x14ac:dyDescent="0.3">
      <c r="B309" s="158" t="s">
        <v>603</v>
      </c>
      <c r="C309" s="160">
        <v>939585</v>
      </c>
      <c r="D309" s="160">
        <f>VLOOKUP(B309,[2]Report!$C$4:$J$1360,8,0)</f>
        <v>920150</v>
      </c>
      <c r="E309" s="160">
        <f>VLOOKUP(B309,[3]Report!$C$4:$K$1395,9,0)</f>
        <v>-120222</v>
      </c>
      <c r="F309" s="160">
        <f>VLOOKUP(B309,[4]Report!$C$4:$K$1455,9,0)</f>
        <v>-120222</v>
      </c>
      <c r="G309" s="160">
        <f>VLOOKUP(B309,[5]Report!$C$4:$K$1497,9,0)</f>
        <v>1766852.43</v>
      </c>
      <c r="H309" s="160">
        <f>VLOOKUP(B309,[6]Report!$C$4:$K$1519,9,0)</f>
        <v>1766852.43</v>
      </c>
      <c r="I309" s="160">
        <f>VLOOKUP(B309,[7]Report!$C$4:$K$1553,9,0)</f>
        <v>1766852.43</v>
      </c>
      <c r="J309" s="160">
        <f>VLOOKUP(B309,[8]Report!$C$4:$K$1586,9,0)</f>
        <v>-101864.57</v>
      </c>
      <c r="K309" s="160">
        <f>-VLOOKUP(B309,'[1]BS Dec 24'!$C$4:$H$1422,6,0)</f>
        <v>-101864.57</v>
      </c>
      <c r="L309" s="160">
        <f>-VLOOKUP(B309,'[10]TB Jan 25'!$C$732:$I$1396,6,0)</f>
        <v>-101864.57</v>
      </c>
    </row>
    <row r="310" spans="2:12" x14ac:dyDescent="0.3">
      <c r="B310" s="158" t="s">
        <v>604</v>
      </c>
      <c r="C310" s="160">
        <v>24192</v>
      </c>
      <c r="D310" s="160">
        <f>VLOOKUP(B310,[2]Report!$C$4:$J$1360,8,0)</f>
        <v>24192</v>
      </c>
      <c r="E310" s="160">
        <f>VLOOKUP(B310,[3]Report!$C$4:$K$1395,9,0)</f>
        <v>24192</v>
      </c>
      <c r="F310" s="160">
        <f>VLOOKUP(B310,[4]Report!$C$4:$K$1455,9,0)</f>
        <v>24192</v>
      </c>
      <c r="G310" s="160">
        <f>VLOOKUP(B310,[5]Report!$C$4:$K$1497,9,0)</f>
        <v>24192</v>
      </c>
      <c r="H310" s="160">
        <f>VLOOKUP(B310,[6]Report!$C$4:$K$1519,9,0)</f>
        <v>24192</v>
      </c>
      <c r="I310" s="160">
        <f>VLOOKUP(B310,[7]Report!$C$4:$K$1553,9,0)</f>
        <v>24192</v>
      </c>
      <c r="J310" s="160">
        <f>VLOOKUP(B310,[8]Report!$C$4:$K$1586,9,0)</f>
        <v>24192</v>
      </c>
      <c r="K310" s="160">
        <f>VLOOKUP(B310,'[1]BS Dec 24'!$C$4:$I$1422,7,0)</f>
        <v>24192</v>
      </c>
      <c r="L310" s="160">
        <f>VLOOKUP(B310,'[10]TB Jan 25'!$C$732:$I$1396,7,0)</f>
        <v>24192</v>
      </c>
    </row>
    <row r="311" spans="2:12" x14ac:dyDescent="0.3">
      <c r="B311" s="158" t="s">
        <v>605</v>
      </c>
      <c r="C311" s="160">
        <v>-54274</v>
      </c>
      <c r="D311" s="160">
        <f>VLOOKUP(B311,[2]Report!$C$4:$J$1360,8,0)</f>
        <v>-54274</v>
      </c>
      <c r="E311" s="160">
        <f>VLOOKUP(B311,[3]Report!$C$4:$K$1395,9,0)</f>
        <v>-54274</v>
      </c>
      <c r="F311" s="160">
        <f>VLOOKUP(B311,[4]Report!$C$4:$K$1455,9,0)</f>
        <v>-54274</v>
      </c>
      <c r="G311" s="160">
        <f>VLOOKUP(B311,[5]Report!$C$4:$K$1497,9,0)</f>
        <v>-54274</v>
      </c>
      <c r="H311" s="160">
        <f>VLOOKUP(B311,[6]Report!$C$4:$K$1519,9,0)</f>
        <v>-54274</v>
      </c>
      <c r="I311" s="160">
        <f>VLOOKUP(B311,[7]Report!$C$4:$K$1553,9,0)</f>
        <v>-54274</v>
      </c>
      <c r="J311" s="160">
        <f>VLOOKUP(B311,[8]Report!$C$4:$K$1586,9,0)</f>
        <v>-54274</v>
      </c>
      <c r="K311" s="160">
        <f>-VLOOKUP(B311,'[1]BS Dec 24'!$C$4:$H$1422,6,0)</f>
        <v>-54274</v>
      </c>
      <c r="L311" s="160">
        <f>-VLOOKUP(B311,'[10]TB Jan 25'!$C$732:$I$1396,6,0)</f>
        <v>-54274</v>
      </c>
    </row>
    <row r="312" spans="2:12" x14ac:dyDescent="0.3">
      <c r="B312" s="158" t="s">
        <v>606</v>
      </c>
      <c r="C312" s="160">
        <v>175522</v>
      </c>
      <c r="D312" s="160">
        <f>VLOOKUP(B312,[2]Report!$C$4:$J$1360,8,0)</f>
        <v>175522</v>
      </c>
      <c r="E312" s="160">
        <f>VLOOKUP(B312,[3]Report!$C$4:$K$1395,9,0)</f>
        <v>0</v>
      </c>
      <c r="F312" s="160">
        <f>VLOOKUP(B312,[4]Report!$C$4:$K$1455,9,0)</f>
        <v>0</v>
      </c>
      <c r="G312" s="160">
        <f>VLOOKUP(B312,[5]Report!$C$4:$K$1497,9,0)</f>
        <v>0</v>
      </c>
      <c r="H312" s="160">
        <f>VLOOKUP(B312,[6]Report!$C$4:$K$1519,9,0)</f>
        <v>0</v>
      </c>
      <c r="I312" s="160">
        <f>VLOOKUP(B312,[7]Report!$C$4:$K$1553,9,0)</f>
        <v>0</v>
      </c>
      <c r="J312" s="160">
        <f>VLOOKUP(B312,[8]Report!$C$4:$K$1586,9,0)</f>
        <v>0</v>
      </c>
      <c r="K312" s="160"/>
      <c r="L312" s="160"/>
    </row>
    <row r="313" spans="2:12" x14ac:dyDescent="0.3">
      <c r="B313" s="158" t="s">
        <v>607</v>
      </c>
      <c r="C313" s="160">
        <v>1298.52</v>
      </c>
      <c r="D313" s="160">
        <f>VLOOKUP(B313,[2]Report!$C$4:$J$1360,8,0)</f>
        <v>1298.52</v>
      </c>
      <c r="E313" s="160">
        <f>VLOOKUP(B313,[3]Report!$C$4:$K$1395,9,0)</f>
        <v>-1813.48</v>
      </c>
      <c r="F313" s="160">
        <f>VLOOKUP(B313,[4]Report!$C$4:$K$1455,9,0)</f>
        <v>-3346.48</v>
      </c>
      <c r="G313" s="160">
        <f>VLOOKUP(B313,[5]Report!$C$4:$K$1497,9,0)</f>
        <v>-3346.48</v>
      </c>
      <c r="H313" s="160">
        <f>VLOOKUP(B313,[6]Report!$C$4:$K$1519,9,0)</f>
        <v>920075.02</v>
      </c>
      <c r="I313" s="160">
        <f>VLOOKUP(B313,[7]Report!$C$4:$K$1553,9,0)</f>
        <v>1896917.02</v>
      </c>
      <c r="J313" s="160">
        <f>VLOOKUP(B313,[8]Report!$C$4:$K$1586,9,0)</f>
        <v>1871459.52</v>
      </c>
      <c r="K313" s="160">
        <f>VLOOKUP(B313,'[1]BS Dec 24'!$C$4:$I$1422,7,0)</f>
        <v>876149.72</v>
      </c>
      <c r="L313" s="160">
        <f>VLOOKUP(B313,'[10]TB Jan 25'!$C$732:$I$1396,7,0)</f>
        <v>876149.72</v>
      </c>
    </row>
    <row r="314" spans="2:12" x14ac:dyDescent="0.3">
      <c r="B314" s="158" t="s">
        <v>608</v>
      </c>
      <c r="C314" s="160"/>
      <c r="D314" s="160"/>
      <c r="E314" s="160"/>
      <c r="F314" s="160">
        <f>VLOOKUP(B314,[4]Report!$C$4:$K$1455,9,0)</f>
        <v>-8453</v>
      </c>
      <c r="G314" s="160">
        <f>VLOOKUP(B314,[5]Report!$C$4:$K$1497,9,0)</f>
        <v>-25281</v>
      </c>
      <c r="H314" s="160">
        <f>VLOOKUP(B314,[6]Report!$C$4:$K$1519,9,0)</f>
        <v>-27447</v>
      </c>
      <c r="I314" s="160">
        <f>VLOOKUP(B314,[7]Report!$C$4:$K$1553,9,0)</f>
        <v>-30762</v>
      </c>
      <c r="J314" s="160">
        <f>VLOOKUP(B314,[8]Report!$C$4:$K$1586,9,0)</f>
        <v>-30762</v>
      </c>
      <c r="K314" s="160">
        <f>-VLOOKUP(B314,'[1]BS Dec 24'!$C$4:$H$1422,6,0)</f>
        <v>-41014</v>
      </c>
      <c r="L314" s="160">
        <f>-VLOOKUP(B314,'[10]TB Jan 25'!$C$732:$I$1396,6,0)</f>
        <v>-46824</v>
      </c>
    </row>
    <row r="315" spans="2:12" x14ac:dyDescent="0.3">
      <c r="B315" s="158" t="s">
        <v>609</v>
      </c>
      <c r="C315" s="160">
        <v>-30956</v>
      </c>
      <c r="D315" s="160">
        <f>VLOOKUP(B315,[2]Report!$C$4:$J$1360,8,0)</f>
        <v>-30956</v>
      </c>
      <c r="E315" s="160">
        <f>VLOOKUP(B315,[3]Report!$C$4:$K$1395,9,0)</f>
        <v>-30956</v>
      </c>
      <c r="F315" s="160">
        <f>VLOOKUP(B315,[4]Report!$C$4:$K$1455,9,0)</f>
        <v>-30956</v>
      </c>
      <c r="G315" s="160">
        <f>VLOOKUP(B315,[5]Report!$C$4:$K$1497,9,0)</f>
        <v>-30956</v>
      </c>
      <c r="H315" s="160">
        <f>VLOOKUP(B315,[6]Report!$C$4:$K$1519,9,0)</f>
        <v>-30956</v>
      </c>
      <c r="I315" s="160">
        <f>VLOOKUP(B315,[7]Report!$C$4:$K$1553,9,0)</f>
        <v>-30956</v>
      </c>
      <c r="J315" s="160">
        <f>VLOOKUP(B315,[8]Report!$C$4:$K$1586,9,0)</f>
        <v>-30956</v>
      </c>
      <c r="K315" s="160">
        <f>-VLOOKUP(B315,'[1]BS Dec 24'!$C$4:$H$1422,6,0)</f>
        <v>-30956</v>
      </c>
      <c r="L315" s="160">
        <f>-VLOOKUP(B315,'[10]TB Jan 25'!$C$732:$I$1396,6,0)</f>
        <v>-30956</v>
      </c>
    </row>
    <row r="316" spans="2:12" x14ac:dyDescent="0.3">
      <c r="B316" s="158" t="s">
        <v>610</v>
      </c>
      <c r="C316" s="160">
        <v>41743</v>
      </c>
      <c r="D316" s="160">
        <f>VLOOKUP(B316,[2]Report!$C$4:$J$1360,8,0)</f>
        <v>41743</v>
      </c>
      <c r="E316" s="160">
        <f>VLOOKUP(B316,[3]Report!$C$4:$K$1395,9,0)</f>
        <v>41743</v>
      </c>
      <c r="F316" s="160">
        <f>VLOOKUP(B316,[4]Report!$C$4:$K$1455,9,0)</f>
        <v>41743</v>
      </c>
      <c r="G316" s="160">
        <f>VLOOKUP(B316,[5]Report!$C$4:$K$1497,9,0)</f>
        <v>41743</v>
      </c>
      <c r="H316" s="160">
        <f>VLOOKUP(B316,[6]Report!$C$4:$K$1519,9,0)</f>
        <v>41743</v>
      </c>
      <c r="I316" s="160">
        <f>VLOOKUP(B316,[7]Report!$C$4:$K$1553,9,0)</f>
        <v>41743</v>
      </c>
      <c r="J316" s="160">
        <f>VLOOKUP(B316,[8]Report!$C$4:$K$1586,9,0)</f>
        <v>41743</v>
      </c>
      <c r="K316" s="160">
        <f>VLOOKUP(B316,'[1]BS Dec 24'!$C$4:$I$1422,7,0)</f>
        <v>41743</v>
      </c>
      <c r="L316" s="160">
        <f>VLOOKUP(B316,'[10]TB Jan 25'!$C$732:$I$1396,7,0)</f>
        <v>41743</v>
      </c>
    </row>
    <row r="317" spans="2:12" x14ac:dyDescent="0.3">
      <c r="B317" s="158" t="s">
        <v>611</v>
      </c>
      <c r="C317" s="160">
        <v>131767</v>
      </c>
      <c r="D317" s="160">
        <f>VLOOKUP(B317,[2]Report!$C$4:$J$1360,8,0)</f>
        <v>131767</v>
      </c>
      <c r="E317" s="160">
        <f>VLOOKUP(B317,[3]Report!$C$4:$K$1395,9,0)</f>
        <v>0</v>
      </c>
      <c r="F317" s="160">
        <f>VLOOKUP(B317,[4]Report!$C$4:$K$1455,9,0)</f>
        <v>0</v>
      </c>
      <c r="G317" s="160">
        <f>VLOOKUP(B317,[5]Report!$C$4:$K$1497,9,0)</f>
        <v>0</v>
      </c>
      <c r="H317" s="160">
        <f>VLOOKUP(B317,[6]Report!$C$4:$K$1519,9,0)</f>
        <v>0</v>
      </c>
      <c r="I317" s="160">
        <f>VLOOKUP(B317,[7]Report!$C$4:$K$1553,9,0)</f>
        <v>0</v>
      </c>
      <c r="J317" s="160">
        <f>VLOOKUP(B317,[8]Report!$C$4:$K$1586,9,0)</f>
        <v>0</v>
      </c>
      <c r="K317" s="160"/>
      <c r="L317" s="160"/>
    </row>
    <row r="318" spans="2:12" x14ac:dyDescent="0.3">
      <c r="B318" s="158" t="s">
        <v>612</v>
      </c>
      <c r="C318" s="160">
        <v>908695</v>
      </c>
      <c r="D318" s="160">
        <f>VLOOKUP(B318,[2]Report!$C$4:$J$1360,8,0)</f>
        <v>949030</v>
      </c>
      <c r="E318" s="160">
        <f>VLOOKUP(B318,[3]Report!$C$4:$K$1395,9,0)</f>
        <v>54818.7</v>
      </c>
      <c r="F318" s="160">
        <f>VLOOKUP(B318,[4]Report!$C$4:$K$1455,9,0)</f>
        <v>54818</v>
      </c>
      <c r="G318" s="160">
        <f>VLOOKUP(B318,[5]Report!$C$4:$K$1497,9,0)</f>
        <v>54818</v>
      </c>
      <c r="H318" s="160">
        <f>VLOOKUP(B318,[6]Report!$C$4:$K$1519,9,0)</f>
        <v>54818</v>
      </c>
      <c r="I318" s="160">
        <f>VLOOKUP(B318,[7]Report!$C$4:$K$1553,9,0)</f>
        <v>54818</v>
      </c>
      <c r="J318" s="160">
        <f>VLOOKUP(B318,[8]Report!$C$4:$K$1586,9,0)</f>
        <v>54818</v>
      </c>
      <c r="K318" s="160">
        <f>VLOOKUP(B318,'[1]BS Dec 24'!$C$4:$I$1422,7,0)</f>
        <v>54818</v>
      </c>
      <c r="L318" s="160">
        <f>VLOOKUP(B318,'[10]TB Jan 25'!$C$732:$I$1396,7,0)</f>
        <v>54818</v>
      </c>
    </row>
    <row r="319" spans="2:12" x14ac:dyDescent="0.3">
      <c r="B319" s="158" t="s">
        <v>613</v>
      </c>
      <c r="C319" s="160">
        <v>-26763</v>
      </c>
      <c r="D319" s="160">
        <f>VLOOKUP(B319,[2]Report!$C$4:$J$1360,8,0)</f>
        <v>-26763</v>
      </c>
      <c r="E319" s="160">
        <f>VLOOKUP(B319,[3]Report!$C$4:$K$1395,9,0)</f>
        <v>-26763</v>
      </c>
      <c r="F319" s="160">
        <f>VLOOKUP(B319,[4]Report!$C$4:$K$1455,9,0)</f>
        <v>-26763</v>
      </c>
      <c r="G319" s="160">
        <f>VLOOKUP(B319,[5]Report!$C$4:$K$1497,9,0)</f>
        <v>-26763</v>
      </c>
      <c r="H319" s="160">
        <f>VLOOKUP(B319,[6]Report!$C$4:$K$1519,9,0)</f>
        <v>-26763</v>
      </c>
      <c r="I319" s="160">
        <f>VLOOKUP(B319,[7]Report!$C$4:$K$1553,9,0)</f>
        <v>-26763</v>
      </c>
      <c r="J319" s="160">
        <f>VLOOKUP(B319,[8]Report!$C$4:$K$1586,9,0)</f>
        <v>-26763</v>
      </c>
      <c r="K319" s="160">
        <f>-VLOOKUP(B319,'[1]BS Dec 24'!$C$4:$H$1422,6,0)</f>
        <v>-26763</v>
      </c>
      <c r="L319" s="160">
        <f>-VLOOKUP(B319,'[10]TB Jan 25'!$C$732:$I$1396,6,0)</f>
        <v>-26763</v>
      </c>
    </row>
    <row r="320" spans="2:12" x14ac:dyDescent="0.3">
      <c r="B320" s="158" t="s">
        <v>614</v>
      </c>
      <c r="C320" s="160">
        <v>-13362</v>
      </c>
      <c r="D320" s="160">
        <f>VLOOKUP(B320,[2]Report!$C$4:$J$1360,8,0)</f>
        <v>-13362</v>
      </c>
      <c r="E320" s="160">
        <f>VLOOKUP(B320,[3]Report!$C$4:$K$1395,9,0)</f>
        <v>-13362</v>
      </c>
      <c r="F320" s="160">
        <f>VLOOKUP(B320,[4]Report!$C$4:$K$1455,9,0)</f>
        <v>-13362</v>
      </c>
      <c r="G320" s="160">
        <f>VLOOKUP(B320,[5]Report!$C$4:$K$1497,9,0)</f>
        <v>-13362</v>
      </c>
      <c r="H320" s="160">
        <f>VLOOKUP(B320,[6]Report!$C$4:$K$1519,9,0)</f>
        <v>-13362</v>
      </c>
      <c r="I320" s="160">
        <f>VLOOKUP(B320,[7]Report!$C$4:$K$1553,9,0)</f>
        <v>-13362</v>
      </c>
      <c r="J320" s="160">
        <f>VLOOKUP(B320,[8]Report!$C$4:$K$1586,9,0)</f>
        <v>-13362</v>
      </c>
      <c r="K320" s="160">
        <f>-VLOOKUP(B320,'[1]BS Dec 24'!$C$4:$H$1422,6,0)</f>
        <v>-13362</v>
      </c>
      <c r="L320" s="160">
        <f>-VLOOKUP(B320,'[10]TB Jan 25'!$C$732:$I$1396,6,0)</f>
        <v>-13362</v>
      </c>
    </row>
    <row r="321" spans="2:12" x14ac:dyDescent="0.3">
      <c r="B321" s="158" t="s">
        <v>615</v>
      </c>
      <c r="C321" s="160">
        <v>5374</v>
      </c>
      <c r="D321" s="160">
        <f>VLOOKUP(B321,[2]Report!$C$4:$J$1360,8,0)</f>
        <v>5374</v>
      </c>
      <c r="E321" s="160">
        <f>VLOOKUP(B321,[3]Report!$C$4:$K$1395,9,0)</f>
        <v>5374</v>
      </c>
      <c r="F321" s="160">
        <f>VLOOKUP(B321,[4]Report!$C$4:$K$1455,9,0)</f>
        <v>5374</v>
      </c>
      <c r="G321" s="160">
        <f>VLOOKUP(B321,[5]Report!$C$4:$K$1497,9,0)</f>
        <v>5374</v>
      </c>
      <c r="H321" s="160">
        <f>VLOOKUP(B321,[6]Report!$C$4:$K$1519,9,0)</f>
        <v>5374</v>
      </c>
      <c r="I321" s="160">
        <f>VLOOKUP(B321,[7]Report!$C$4:$K$1553,9,0)</f>
        <v>5374</v>
      </c>
      <c r="J321" s="160">
        <f>VLOOKUP(B321,[8]Report!$C$4:$K$1586,9,0)</f>
        <v>5374</v>
      </c>
      <c r="K321" s="160">
        <f>VLOOKUP(B321,'[1]BS Dec 24'!$C$4:$I$1422,7,0)</f>
        <v>5374</v>
      </c>
      <c r="L321" s="160">
        <f>VLOOKUP(B321,'[10]TB Jan 25'!$C$732:$I$1396,7,0)</f>
        <v>5374</v>
      </c>
    </row>
    <row r="322" spans="2:12" x14ac:dyDescent="0.3">
      <c r="B322" s="158" t="s">
        <v>616</v>
      </c>
      <c r="C322" s="160">
        <v>66906</v>
      </c>
      <c r="D322" s="160">
        <f>VLOOKUP(B322,[2]Report!$C$4:$J$1360,8,0)</f>
        <v>66906</v>
      </c>
      <c r="E322" s="160">
        <f>VLOOKUP(B322,[3]Report!$C$4:$K$1395,9,0)</f>
        <v>0</v>
      </c>
      <c r="F322" s="160">
        <f>VLOOKUP(B322,[4]Report!$C$4:$K$1455,9,0)</f>
        <v>0</v>
      </c>
      <c r="G322" s="160">
        <f>VLOOKUP(B322,[5]Report!$C$4:$K$1497,9,0)</f>
        <v>0</v>
      </c>
      <c r="H322" s="160">
        <f>VLOOKUP(B322,[6]Report!$C$4:$K$1519,9,0)</f>
        <v>0</v>
      </c>
      <c r="I322" s="160">
        <f>VLOOKUP(B322,[7]Report!$C$4:$K$1553,9,0)</f>
        <v>0</v>
      </c>
      <c r="J322" s="160">
        <f>VLOOKUP(B322,[8]Report!$C$4:$K$1586,9,0)</f>
        <v>0</v>
      </c>
      <c r="K322" s="160"/>
      <c r="L322" s="160"/>
    </row>
    <row r="323" spans="2:12" x14ac:dyDescent="0.3">
      <c r="B323" s="158" t="s">
        <v>617</v>
      </c>
      <c r="C323" s="160">
        <v>-103676</v>
      </c>
      <c r="D323" s="160">
        <f>VLOOKUP(B323,[2]Report!$C$4:$J$1360,8,0)</f>
        <v>-103676</v>
      </c>
      <c r="E323" s="160">
        <f>VLOOKUP(B323,[3]Report!$C$4:$K$1395,9,0)</f>
        <v>-103676</v>
      </c>
      <c r="F323" s="160">
        <f>VLOOKUP(B323,[4]Report!$C$4:$K$1455,9,0)</f>
        <v>-103676</v>
      </c>
      <c r="G323" s="160">
        <f>VLOOKUP(B323,[5]Report!$C$4:$K$1497,9,0)</f>
        <v>-103676</v>
      </c>
      <c r="H323" s="160">
        <f>VLOOKUP(B323,[6]Report!$C$4:$K$1519,9,0)</f>
        <v>-103676</v>
      </c>
      <c r="I323" s="160">
        <f>VLOOKUP(B323,[7]Report!$C$4:$K$1553,9,0)</f>
        <v>-103676</v>
      </c>
      <c r="J323" s="160">
        <f>VLOOKUP(B323,[8]Report!$C$4:$K$1586,9,0)</f>
        <v>-103676</v>
      </c>
      <c r="K323" s="160">
        <f>-VLOOKUP(B323,'[1]BS Dec 24'!$C$4:$H$1422,6,0)</f>
        <v>-103676</v>
      </c>
      <c r="L323" s="160">
        <f>-VLOOKUP(B323,'[10]TB Jan 25'!$C$732:$I$1396,6,0)</f>
        <v>-103676</v>
      </c>
    </row>
    <row r="324" spans="2:12" x14ac:dyDescent="0.3">
      <c r="B324" s="158" t="s">
        <v>618</v>
      </c>
      <c r="C324" s="160">
        <v>-7240</v>
      </c>
      <c r="D324" s="160">
        <f>VLOOKUP(B324,[2]Report!$C$4:$J$1360,8,0)</f>
        <v>-7240</v>
      </c>
      <c r="E324" s="160">
        <f>VLOOKUP(B324,[3]Report!$C$4:$K$1395,9,0)</f>
        <v>-7240</v>
      </c>
      <c r="F324" s="160">
        <f>VLOOKUP(B324,[4]Report!$C$4:$K$1455,9,0)</f>
        <v>-7240</v>
      </c>
      <c r="G324" s="160">
        <f>VLOOKUP(B324,[5]Report!$C$4:$K$1497,9,0)</f>
        <v>-7240</v>
      </c>
      <c r="H324" s="160">
        <f>VLOOKUP(B324,[6]Report!$C$4:$K$1519,9,0)</f>
        <v>-7240</v>
      </c>
      <c r="I324" s="160">
        <f>VLOOKUP(B324,[7]Report!$C$4:$K$1553,9,0)</f>
        <v>-7240</v>
      </c>
      <c r="J324" s="160">
        <f>VLOOKUP(B324,[8]Report!$C$4:$K$1586,9,0)</f>
        <v>-7240</v>
      </c>
      <c r="K324" s="160">
        <f>-VLOOKUP(B324,'[1]BS Dec 24'!$C$4:$H$1422,6,0)</f>
        <v>-7240</v>
      </c>
      <c r="L324" s="160">
        <f>-VLOOKUP(B324,'[10]TB Jan 25'!$C$732:$I$1396,6,0)</f>
        <v>-7240</v>
      </c>
    </row>
    <row r="325" spans="2:12" x14ac:dyDescent="0.3">
      <c r="B325" s="158" t="s">
        <v>619</v>
      </c>
      <c r="C325" s="160">
        <v>-42436</v>
      </c>
      <c r="D325" s="160">
        <f>VLOOKUP(B325,[2]Report!$C$4:$J$1360,8,0)</f>
        <v>-42436</v>
      </c>
      <c r="E325" s="160">
        <f>VLOOKUP(B325,[3]Report!$C$4:$K$1395,9,0)</f>
        <v>-42436</v>
      </c>
      <c r="F325" s="160">
        <f>VLOOKUP(B325,[4]Report!$C$4:$K$1455,9,0)</f>
        <v>-42436</v>
      </c>
      <c r="G325" s="160">
        <f>VLOOKUP(B325,[5]Report!$C$4:$K$1497,9,0)</f>
        <v>-42436</v>
      </c>
      <c r="H325" s="160">
        <f>VLOOKUP(B325,[6]Report!$C$4:$K$1519,9,0)</f>
        <v>-42436</v>
      </c>
      <c r="I325" s="160">
        <f>VLOOKUP(B325,[7]Report!$C$4:$K$1553,9,0)</f>
        <v>-42436</v>
      </c>
      <c r="J325" s="160">
        <f>VLOOKUP(B325,[8]Report!$C$4:$K$1586,9,0)</f>
        <v>-42436</v>
      </c>
      <c r="K325" s="160">
        <f>-VLOOKUP(B325,'[1]BS Dec 24'!$C$4:$H$1422,6,0)</f>
        <v>-42436</v>
      </c>
      <c r="L325" s="160">
        <f>-VLOOKUP(B325,'[10]TB Jan 25'!$C$732:$I$1396,6,0)</f>
        <v>-42436</v>
      </c>
    </row>
    <row r="326" spans="2:12" x14ac:dyDescent="0.3">
      <c r="B326" s="158" t="s">
        <v>620</v>
      </c>
      <c r="C326" s="160">
        <v>30712</v>
      </c>
      <c r="D326" s="160">
        <f>VLOOKUP(B326,[2]Report!$C$4:$J$1360,8,0)</f>
        <v>30712</v>
      </c>
      <c r="E326" s="160">
        <f>VLOOKUP(B326,[3]Report!$C$4:$K$1395,9,0)</f>
        <v>30712</v>
      </c>
      <c r="F326" s="160">
        <f>VLOOKUP(B326,[4]Report!$C$4:$K$1455,9,0)</f>
        <v>30712</v>
      </c>
      <c r="G326" s="160">
        <f>VLOOKUP(B326,[5]Report!$C$4:$K$1497,9,0)</f>
        <v>30712</v>
      </c>
      <c r="H326" s="160">
        <f>VLOOKUP(B326,[6]Report!$C$4:$K$1519,9,0)</f>
        <v>30712</v>
      </c>
      <c r="I326" s="160">
        <f>VLOOKUP(B326,[7]Report!$C$4:$K$1553,9,0)</f>
        <v>30712</v>
      </c>
      <c r="J326" s="160">
        <f>VLOOKUP(B326,[8]Report!$C$4:$K$1586,9,0)</f>
        <v>30712</v>
      </c>
      <c r="K326" s="160">
        <f>VLOOKUP(B326,'[1]BS Dec 24'!$C$4:$I$1422,7,0)</f>
        <v>30712</v>
      </c>
      <c r="L326" s="160">
        <f>VLOOKUP(B326,'[10]TB Jan 25'!$C$732:$I$1396,7,0)</f>
        <v>30712</v>
      </c>
    </row>
    <row r="327" spans="2:12" x14ac:dyDescent="0.3">
      <c r="B327" s="158" t="s">
        <v>621</v>
      </c>
      <c r="C327" s="160">
        <v>-19362</v>
      </c>
      <c r="D327" s="160">
        <f>VLOOKUP(B327,[2]Report!$C$4:$J$1360,8,0)</f>
        <v>-19362</v>
      </c>
      <c r="E327" s="160">
        <f>VLOOKUP(B327,[3]Report!$C$4:$K$1395,9,0)</f>
        <v>-19362</v>
      </c>
      <c r="F327" s="160">
        <f>VLOOKUP(B327,[4]Report!$C$4:$K$1455,9,0)</f>
        <v>-19362</v>
      </c>
      <c r="G327" s="160">
        <f>VLOOKUP(B327,[5]Report!$C$4:$K$1497,9,0)</f>
        <v>-19362</v>
      </c>
      <c r="H327" s="160">
        <f>VLOOKUP(B327,[6]Report!$C$4:$K$1519,9,0)</f>
        <v>-19362</v>
      </c>
      <c r="I327" s="160">
        <f>VLOOKUP(B327,[7]Report!$C$4:$K$1553,9,0)</f>
        <v>-19362</v>
      </c>
      <c r="J327" s="160">
        <f>VLOOKUP(B327,[8]Report!$C$4:$K$1586,9,0)</f>
        <v>-19362</v>
      </c>
      <c r="K327" s="160">
        <f>-VLOOKUP(B327,'[1]BS Dec 24'!$C$4:$H$1422,6,0)</f>
        <v>-19362</v>
      </c>
      <c r="L327" s="160">
        <f>-VLOOKUP(B327,'[10]TB Jan 25'!$C$732:$I$1396,6,0)</f>
        <v>-19362</v>
      </c>
    </row>
    <row r="328" spans="2:12" x14ac:dyDescent="0.3">
      <c r="B328" s="158" t="s">
        <v>622</v>
      </c>
      <c r="C328" s="160">
        <v>10931</v>
      </c>
      <c r="D328" s="160">
        <f>VLOOKUP(B328,[2]Report!$C$4:$J$1360,8,0)</f>
        <v>10931</v>
      </c>
      <c r="E328" s="160">
        <f>VLOOKUP(B328,[3]Report!$C$4:$K$1395,9,0)</f>
        <v>10931</v>
      </c>
      <c r="F328" s="160">
        <f>VLOOKUP(B328,[4]Report!$C$4:$K$1455,9,0)</f>
        <v>10931</v>
      </c>
      <c r="G328" s="160">
        <f>VLOOKUP(B328,[5]Report!$C$4:$K$1497,9,0)</f>
        <v>10931</v>
      </c>
      <c r="H328" s="160">
        <f>VLOOKUP(B328,[6]Report!$C$4:$K$1519,9,0)</f>
        <v>10931</v>
      </c>
      <c r="I328" s="160">
        <f>VLOOKUP(B328,[7]Report!$C$4:$K$1553,9,0)</f>
        <v>10931</v>
      </c>
      <c r="J328" s="160">
        <f>VLOOKUP(B328,[8]Report!$C$4:$K$1586,9,0)</f>
        <v>10931</v>
      </c>
      <c r="K328" s="160">
        <f>VLOOKUP(B328,'[1]BS Dec 24'!$C$4:$I$1422,7,0)</f>
        <v>10931</v>
      </c>
      <c r="L328" s="160">
        <f>VLOOKUP(B328,'[10]TB Jan 25'!$C$732:$I$1396,7,0)</f>
        <v>10931</v>
      </c>
    </row>
    <row r="329" spans="2:12" x14ac:dyDescent="0.3">
      <c r="B329" s="158" t="s">
        <v>623</v>
      </c>
      <c r="C329" s="160">
        <v>1305710</v>
      </c>
      <c r="D329" s="160">
        <f>VLOOKUP(B329,[2]Report!$C$4:$J$1360,8,0)</f>
        <v>143626</v>
      </c>
      <c r="E329" s="160">
        <f>VLOOKUP(B329,[3]Report!$C$4:$K$1395,9,0)</f>
        <v>108160</v>
      </c>
      <c r="F329" s="160">
        <f>VLOOKUP(B329,[4]Report!$C$4:$K$1455,9,0)</f>
        <v>234873</v>
      </c>
      <c r="G329" s="160">
        <f>VLOOKUP(B329,[5]Report!$C$4:$K$1497,9,0)</f>
        <v>234873</v>
      </c>
      <c r="H329" s="160">
        <f>VLOOKUP(B329,[6]Report!$C$4:$K$1519,9,0)</f>
        <v>371583.56</v>
      </c>
      <c r="I329" s="160">
        <f>VLOOKUP(B329,[7]Report!$C$4:$K$1553,9,0)</f>
        <v>328966.96000000002</v>
      </c>
      <c r="J329" s="160">
        <f>VLOOKUP(B329,[8]Report!$C$4:$K$1586,9,0)</f>
        <v>328966.96000000002</v>
      </c>
      <c r="K329" s="160">
        <f>VLOOKUP(B329,'[1]BS Dec 24'!$C$4:$I$1422,7,0)</f>
        <v>328966.96000000002</v>
      </c>
      <c r="L329" s="160">
        <f>VLOOKUP(B329,'[10]TB Jan 25'!$C$732:$I$1396,7,0)</f>
        <v>328966.96000000002</v>
      </c>
    </row>
    <row r="330" spans="2:12" x14ac:dyDescent="0.3">
      <c r="B330" s="158" t="s">
        <v>624</v>
      </c>
      <c r="C330" s="160">
        <v>701633</v>
      </c>
      <c r="D330" s="160">
        <f>VLOOKUP(B330,[2]Report!$C$4:$J$1360,8,0)</f>
        <v>701633</v>
      </c>
      <c r="E330" s="160">
        <f>VLOOKUP(B330,[3]Report!$C$4:$K$1395,9,0)</f>
        <v>701633</v>
      </c>
      <c r="F330" s="160">
        <f>VLOOKUP(B330,[4]Report!$C$4:$K$1455,9,0)</f>
        <v>701633</v>
      </c>
      <c r="G330" s="160">
        <f>VLOOKUP(B330,[5]Report!$C$4:$K$1497,9,0)</f>
        <v>701633</v>
      </c>
      <c r="H330" s="160">
        <f>VLOOKUP(B330,[6]Report!$C$4:$K$1519,9,0)</f>
        <v>701633</v>
      </c>
      <c r="I330" s="160">
        <f>VLOOKUP(B330,[7]Report!$C$4:$K$1553,9,0)</f>
        <v>701633</v>
      </c>
      <c r="J330" s="160">
        <f>VLOOKUP(B330,[8]Report!$C$4:$K$1586,9,0)</f>
        <v>701633</v>
      </c>
      <c r="K330" s="160">
        <f>VLOOKUP(B330,'[1]BS Dec 24'!$C$4:$I$1422,7,0)</f>
        <v>701633</v>
      </c>
      <c r="L330" s="160">
        <f>VLOOKUP(B330,'[10]TB Jan 25'!$C$732:$I$1396,7,0)</f>
        <v>701633</v>
      </c>
    </row>
    <row r="331" spans="2:12" x14ac:dyDescent="0.3">
      <c r="B331" s="158" t="s">
        <v>625</v>
      </c>
      <c r="C331" s="160">
        <v>32244</v>
      </c>
      <c r="D331" s="160">
        <f>VLOOKUP(B331,[2]Report!$C$4:$J$1360,8,0)</f>
        <v>32244</v>
      </c>
      <c r="E331" s="160">
        <f>VLOOKUP(B331,[3]Report!$C$4:$K$1395,9,0)</f>
        <v>32244</v>
      </c>
      <c r="F331" s="160">
        <f>VLOOKUP(B331,[4]Report!$C$4:$K$1455,9,0)</f>
        <v>32244</v>
      </c>
      <c r="G331" s="160">
        <f>VLOOKUP(B331,[5]Report!$C$4:$K$1497,9,0)</f>
        <v>32244</v>
      </c>
      <c r="H331" s="160">
        <f>VLOOKUP(B331,[6]Report!$C$4:$K$1519,9,0)</f>
        <v>32244</v>
      </c>
      <c r="I331" s="160">
        <f>VLOOKUP(B331,[7]Report!$C$4:$K$1553,9,0)</f>
        <v>32244</v>
      </c>
      <c r="J331" s="160">
        <f>VLOOKUP(B331,[8]Report!$C$4:$K$1586,9,0)</f>
        <v>32244</v>
      </c>
      <c r="K331" s="160">
        <f>VLOOKUP(B331,'[1]BS Dec 24'!$C$4:$I$1422,7,0)</f>
        <v>32244</v>
      </c>
      <c r="L331" s="160">
        <f>VLOOKUP(B331,'[10]TB Jan 25'!$C$732:$I$1396,7,0)</f>
        <v>32244</v>
      </c>
    </row>
    <row r="332" spans="2:12" x14ac:dyDescent="0.3">
      <c r="B332" s="158" t="s">
        <v>626</v>
      </c>
      <c r="C332" s="160">
        <v>-78397</v>
      </c>
      <c r="D332" s="160">
        <f>VLOOKUP(B332,[2]Report!$C$4:$J$1360,8,0)</f>
        <v>-78397</v>
      </c>
      <c r="E332" s="160">
        <f>VLOOKUP(B332,[3]Report!$C$4:$K$1395,9,0)</f>
        <v>-78397</v>
      </c>
      <c r="F332" s="160">
        <f>VLOOKUP(B332,[4]Report!$C$4:$K$1455,9,0)</f>
        <v>-78397</v>
      </c>
      <c r="G332" s="160">
        <f>VLOOKUP(B332,[5]Report!$C$4:$K$1497,9,0)</f>
        <v>-78397</v>
      </c>
      <c r="H332" s="160">
        <f>VLOOKUP(B332,[6]Report!$C$4:$K$1519,9,0)</f>
        <v>-78397</v>
      </c>
      <c r="I332" s="160">
        <f>VLOOKUP(B332,[7]Report!$C$4:$K$1553,9,0)</f>
        <v>-78397</v>
      </c>
      <c r="J332" s="160">
        <f>VLOOKUP(B332,[8]Report!$C$4:$K$1586,9,0)</f>
        <v>-78397</v>
      </c>
      <c r="K332" s="160">
        <f>-VLOOKUP(B332,'[1]BS Dec 24'!$C$4:$H$1422,6,0)</f>
        <v>-78397</v>
      </c>
      <c r="L332" s="160">
        <f>-VLOOKUP(B332,'[10]TB Jan 25'!$C$732:$I$1396,6,0)</f>
        <v>-78397</v>
      </c>
    </row>
    <row r="333" spans="2:12" x14ac:dyDescent="0.3">
      <c r="B333" s="158" t="s">
        <v>627</v>
      </c>
      <c r="C333" s="160">
        <v>-18017</v>
      </c>
      <c r="D333" s="160">
        <f>VLOOKUP(B333,[2]Report!$C$4:$J$1360,8,0)</f>
        <v>-18017</v>
      </c>
      <c r="E333" s="160">
        <f>VLOOKUP(B333,[3]Report!$C$4:$K$1395,9,0)</f>
        <v>-18017</v>
      </c>
      <c r="F333" s="160">
        <f>VLOOKUP(B333,[4]Report!$C$4:$K$1455,9,0)</f>
        <v>-18017</v>
      </c>
      <c r="G333" s="160">
        <f>VLOOKUP(B333,[5]Report!$C$4:$K$1497,9,0)</f>
        <v>-18017</v>
      </c>
      <c r="H333" s="160">
        <f>VLOOKUP(B333,[6]Report!$C$4:$K$1519,9,0)</f>
        <v>-18017</v>
      </c>
      <c r="I333" s="160">
        <f>VLOOKUP(B333,[7]Report!$C$4:$K$1553,9,0)</f>
        <v>-18017</v>
      </c>
      <c r="J333" s="160">
        <f>VLOOKUP(B333,[8]Report!$C$4:$K$1586,9,0)</f>
        <v>-18017</v>
      </c>
      <c r="K333" s="160">
        <f>-VLOOKUP(B333,'[1]BS Dec 24'!$C$4:$H$1422,6,0)</f>
        <v>-18017</v>
      </c>
      <c r="L333" s="160">
        <f>-VLOOKUP(B333,'[10]TB Jan 25'!$C$732:$I$1396,6,0)</f>
        <v>-18017</v>
      </c>
    </row>
    <row r="334" spans="2:12" x14ac:dyDescent="0.3">
      <c r="B334" s="158" t="s">
        <v>628</v>
      </c>
      <c r="C334" s="160"/>
      <c r="D334" s="160"/>
      <c r="E334" s="160"/>
      <c r="F334" s="160"/>
      <c r="G334" s="160"/>
      <c r="H334" s="160"/>
      <c r="I334" s="160"/>
      <c r="J334" s="160">
        <f>VLOOKUP(B334,[8]Report!$C$4:$K$1586,9,0)</f>
        <v>-17590</v>
      </c>
      <c r="K334" s="160">
        <f>-VLOOKUP(B334,'[1]BS Dec 24'!$C$4:$H$1422,6,0)</f>
        <v>-19869</v>
      </c>
      <c r="L334" s="160">
        <f>-VLOOKUP(B334,'[10]TB Jan 25'!$C$732:$I$1396,6,0)</f>
        <v>-19869</v>
      </c>
    </row>
    <row r="335" spans="2:12" x14ac:dyDescent="0.3">
      <c r="B335" s="158" t="s">
        <v>629</v>
      </c>
      <c r="C335" s="160"/>
      <c r="D335" s="160"/>
      <c r="E335" s="160"/>
      <c r="F335" s="160">
        <f>VLOOKUP(B335,[4]Report!$C$4:$K$1455,9,0)</f>
        <v>-114124</v>
      </c>
      <c r="G335" s="160">
        <f>VLOOKUP(B335,[5]Report!$C$4:$K$1497,9,0)</f>
        <v>-114832</v>
      </c>
      <c r="H335" s="160">
        <f>VLOOKUP(B335,[6]Report!$C$4:$K$1519,9,0)</f>
        <v>-217237</v>
      </c>
      <c r="I335" s="160">
        <f>VLOOKUP(B335,[7]Report!$C$4:$K$1553,9,0)</f>
        <v>-206680</v>
      </c>
      <c r="J335" s="160">
        <f>VLOOKUP(B335,[8]Report!$C$4:$K$1586,9,0)</f>
        <v>1060361</v>
      </c>
      <c r="K335" s="160">
        <f>VLOOKUP(B335,'[1]BS Dec 24'!$C$4:$I$1422,7,0)</f>
        <v>1177973</v>
      </c>
      <c r="L335" s="160">
        <f>VLOOKUP(B335,'[10]TB Jan 25'!$C$732:$I$1396,7,0)</f>
        <v>427973</v>
      </c>
    </row>
    <row r="336" spans="2:12" x14ac:dyDescent="0.3">
      <c r="B336" s="158" t="s">
        <v>630</v>
      </c>
      <c r="C336" s="160">
        <v>1706845</v>
      </c>
      <c r="D336" s="160">
        <f>VLOOKUP(B336,[2]Report!$C$4:$J$1360,8,0)</f>
        <v>1702913</v>
      </c>
      <c r="E336" s="160">
        <f>VLOOKUP(B336,[3]Report!$C$4:$K$1395,9,0)</f>
        <v>1572821</v>
      </c>
      <c r="F336" s="160">
        <f>VLOOKUP(B336,[4]Report!$C$4:$K$1455,9,0)</f>
        <v>-205756</v>
      </c>
      <c r="G336" s="160">
        <f>VLOOKUP(B336,[5]Report!$C$4:$K$1497,9,0)</f>
        <v>1433889</v>
      </c>
      <c r="H336" s="160">
        <f>VLOOKUP(B336,[6]Report!$C$4:$K$1519,9,0)</f>
        <v>4612082</v>
      </c>
      <c r="I336" s="160">
        <f>VLOOKUP(B336,[7]Report!$C$4:$K$1553,9,0)</f>
        <v>6054383</v>
      </c>
      <c r="J336" s="160">
        <f>VLOOKUP(B336,[8]Report!$C$4:$K$1586,9,0)</f>
        <v>4807252.75</v>
      </c>
      <c r="K336" s="160">
        <f>VLOOKUP(B336,'[1]BS Dec 24'!$C$4:$I$1422,7,0)</f>
        <v>1262479.75</v>
      </c>
      <c r="L336" s="160">
        <f>VLOOKUP(B336,'[10]TB Jan 25'!$C$732:$I$1396,7,0)</f>
        <v>145161.75</v>
      </c>
    </row>
    <row r="337" spans="2:12" x14ac:dyDescent="0.3">
      <c r="B337" s="158" t="s">
        <v>631</v>
      </c>
      <c r="C337" s="160"/>
      <c r="D337" s="160"/>
      <c r="E337" s="160"/>
      <c r="F337" s="160">
        <f>VLOOKUP(B337,[4]Report!$C$4:$K$1455,9,0)</f>
        <v>52803.1</v>
      </c>
      <c r="G337" s="160">
        <f>VLOOKUP(B337,[5]Report!$C$4:$K$1497,9,0)</f>
        <v>154620.82</v>
      </c>
      <c r="H337" s="160">
        <f>VLOOKUP(B337,[6]Report!$C$4:$K$1519,9,0)</f>
        <v>154620.82</v>
      </c>
      <c r="I337" s="160">
        <f>VLOOKUP(B337,[7]Report!$C$4:$K$1553,9,0)</f>
        <v>154620.82</v>
      </c>
      <c r="J337" s="160">
        <f>VLOOKUP(B337,[8]Report!$C$4:$K$1586,9,0)</f>
        <v>154620.82</v>
      </c>
      <c r="K337" s="160">
        <f>VLOOKUP(B337,'[1]BS Dec 24'!$C$4:$I$1422,7,0)</f>
        <v>154620.82</v>
      </c>
      <c r="L337" s="160">
        <f>VLOOKUP(B337,'[10]TB Jan 25'!$C$732:$I$1396,7,0)</f>
        <v>154620.82</v>
      </c>
    </row>
    <row r="338" spans="2:12" x14ac:dyDescent="0.3">
      <c r="B338" s="158" t="s">
        <v>632</v>
      </c>
      <c r="C338" s="160"/>
      <c r="D338" s="160"/>
      <c r="E338" s="160"/>
      <c r="F338" s="160">
        <f>VLOOKUP(B338,[4]Report!$C$4:$K$1455,9,0)</f>
        <v>-61985</v>
      </c>
      <c r="G338" s="160">
        <f>VLOOKUP(B338,[5]Report!$C$4:$K$1497,9,0)</f>
        <v>-61985</v>
      </c>
      <c r="H338" s="160">
        <f>VLOOKUP(B338,[6]Report!$C$4:$K$1519,9,0)</f>
        <v>-135908</v>
      </c>
      <c r="I338" s="160">
        <f>VLOOKUP(B338,[7]Report!$C$4:$K$1553,9,0)</f>
        <v>63808</v>
      </c>
      <c r="J338" s="160">
        <f>VLOOKUP(B338,[8]Report!$C$4:$K$1586,9,0)</f>
        <v>651309.46</v>
      </c>
      <c r="K338" s="160">
        <f>VLOOKUP(B338,'[1]BS Dec 24'!$C$4:$I$1422,7,0)</f>
        <v>651309.46</v>
      </c>
      <c r="L338" s="160">
        <f>-VLOOKUP(B338,'[10]TB Jan 25'!$C$732:$I$1396,6,0)</f>
        <v>-182093.54</v>
      </c>
    </row>
    <row r="339" spans="2:12" x14ac:dyDescent="0.3">
      <c r="B339" s="158" t="s">
        <v>633</v>
      </c>
      <c r="C339" s="160"/>
      <c r="D339" s="160"/>
      <c r="E339" s="160"/>
      <c r="F339" s="160"/>
      <c r="G339" s="160"/>
      <c r="H339" s="160">
        <f>VLOOKUP(B339,[6]Report!$C$4:$K$1519,9,0)</f>
        <v>-59606</v>
      </c>
      <c r="I339" s="160">
        <f>VLOOKUP(B339,[7]Report!$C$4:$K$1553,9,0)</f>
        <v>-76536</v>
      </c>
      <c r="J339" s="160">
        <f>VLOOKUP(B339,[8]Report!$C$4:$K$1586,9,0)</f>
        <v>46341.56</v>
      </c>
      <c r="K339" s="160">
        <f>VLOOKUP(B339,'[1]BS Dec 24'!$C$4:$I$1422,7,0)</f>
        <v>132087.51</v>
      </c>
      <c r="L339" s="160">
        <f>VLOOKUP(B339,'[10]TB Jan 25'!$C$732:$I$1396,7,0)</f>
        <v>131162.26</v>
      </c>
    </row>
    <row r="340" spans="2:12" x14ac:dyDescent="0.3">
      <c r="B340" s="158" t="s">
        <v>1382</v>
      </c>
      <c r="C340" s="160"/>
      <c r="D340" s="160"/>
      <c r="E340" s="160"/>
      <c r="F340" s="160"/>
      <c r="G340" s="160"/>
      <c r="H340" s="160"/>
      <c r="I340" s="160"/>
      <c r="J340" s="160"/>
      <c r="K340" s="160"/>
      <c r="L340" s="160">
        <f>-VLOOKUP(B340,'[10]TB Jan 25'!$C$732:$I$1396,6,0)</f>
        <v>-25295</v>
      </c>
    </row>
    <row r="341" spans="2:12" x14ac:dyDescent="0.3">
      <c r="B341" s="158"/>
      <c r="C341" s="160"/>
      <c r="D341" s="160"/>
      <c r="E341" s="160"/>
      <c r="F341" s="160"/>
      <c r="G341" s="160"/>
      <c r="H341" s="160"/>
      <c r="I341" s="160"/>
      <c r="J341" s="160"/>
      <c r="K341" s="160"/>
      <c r="L341" s="160"/>
    </row>
    <row r="342" spans="2:12" x14ac:dyDescent="0.3">
      <c r="B342" s="158"/>
      <c r="C342" s="160"/>
      <c r="D342" s="160"/>
      <c r="E342" s="160"/>
      <c r="F342" s="160"/>
      <c r="G342" s="160"/>
      <c r="H342" s="160"/>
      <c r="I342" s="160"/>
      <c r="J342" s="160"/>
      <c r="K342" s="160"/>
      <c r="L342" s="160"/>
    </row>
    <row r="343" spans="2:12" s="7" customFormat="1" x14ac:dyDescent="0.3">
      <c r="B343" s="156" t="s">
        <v>634</v>
      </c>
      <c r="C343" s="106">
        <v>-134908.09</v>
      </c>
      <c r="D343" s="106">
        <f>VLOOKUP(B343,[2]Report!$C$4:$J$1360,8,0)</f>
        <v>-79909.600000000006</v>
      </c>
      <c r="E343" s="106">
        <f>VLOOKUP(B343,[3]Report!$C$4:$K$1395,9,0)</f>
        <v>-79574.05</v>
      </c>
      <c r="F343" s="106">
        <f>VLOOKUP(B343,[4]Report!$C$4:$K$1455,9,0)</f>
        <v>-447663.91</v>
      </c>
      <c r="G343" s="106">
        <f>VLOOKUP(B343,[5]Report!$C$4:$K$1497,9,0)</f>
        <v>-90127.37</v>
      </c>
      <c r="H343" s="106">
        <f>VLOOKUP(B343,[6]Report!$C$4:$K$1519,9,0)</f>
        <v>-90241.37</v>
      </c>
      <c r="I343" s="106">
        <f>VLOOKUP(B343,[7]Report!$C$4:$K$1553,9,0)</f>
        <v>-90241.37</v>
      </c>
      <c r="J343" s="106">
        <f>VLOOKUP(B343,[8]Report!$C$4:$K$1586,9,0)</f>
        <v>-69831.59</v>
      </c>
      <c r="K343" s="106">
        <f>-VLOOKUP(B343,'[1]BS Dec 24'!$C$4:$H$1422,6,0)</f>
        <v>-597965.93000000005</v>
      </c>
      <c r="L343" s="106">
        <f>VLOOKUP(B343,'[10]TB Jan 25'!$C$732:$I$1396,7,0)</f>
        <v>3396.13</v>
      </c>
    </row>
    <row r="344" spans="2:12" x14ac:dyDescent="0.3">
      <c r="B344" s="158" t="s">
        <v>635</v>
      </c>
      <c r="C344" s="160">
        <v>-72058.52</v>
      </c>
      <c r="D344" s="160">
        <f>VLOOKUP(B344,[2]Report!$C$4:$J$1360,8,0)</f>
        <v>-72058.52</v>
      </c>
      <c r="E344" s="160">
        <f>VLOOKUP(B344,[3]Report!$C$4:$K$1395,9,0)</f>
        <v>-72058.52</v>
      </c>
      <c r="F344" s="160">
        <f>VLOOKUP(B344,[4]Report!$C$4:$K$1455,9,0)</f>
        <v>-72058.52</v>
      </c>
      <c r="G344" s="160">
        <f>VLOOKUP(B344,[5]Report!$C$4:$K$1497,9,0)</f>
        <v>-72058.52</v>
      </c>
      <c r="H344" s="160">
        <f>VLOOKUP(B344,[6]Report!$C$4:$K$1519,9,0)</f>
        <v>-72058.52</v>
      </c>
      <c r="I344" s="160">
        <f>VLOOKUP(B344,[7]Report!$C$4:$K$1553,9,0)</f>
        <v>-72058.52</v>
      </c>
      <c r="J344" s="160">
        <f>VLOOKUP(B344,[8]Report!$C$4:$K$1586,9,0)</f>
        <v>0</v>
      </c>
      <c r="K344" s="160"/>
      <c r="L344" s="160"/>
    </row>
    <row r="345" spans="2:12" x14ac:dyDescent="0.3">
      <c r="B345" s="158" t="s">
        <v>636</v>
      </c>
      <c r="C345" s="160">
        <v>49</v>
      </c>
      <c r="D345" s="160">
        <f>VLOOKUP(B345,[2]Report!$C$4:$J$1360,8,0)</f>
        <v>49</v>
      </c>
      <c r="E345" s="160">
        <f>VLOOKUP(B345,[3]Report!$C$4:$K$1395,9,0)</f>
        <v>49</v>
      </c>
      <c r="F345" s="160">
        <f>VLOOKUP(B345,[4]Report!$C$4:$K$1455,9,0)</f>
        <v>49</v>
      </c>
      <c r="G345" s="160">
        <f>VLOOKUP(B345,[5]Report!$C$4:$K$1497,9,0)</f>
        <v>49</v>
      </c>
      <c r="H345" s="160">
        <f>VLOOKUP(B345,[6]Report!$C$4:$K$1519,9,0)</f>
        <v>49</v>
      </c>
      <c r="I345" s="160">
        <f>VLOOKUP(B345,[7]Report!$C$4:$K$1553,9,0)</f>
        <v>49</v>
      </c>
      <c r="J345" s="160">
        <f>VLOOKUP(B345,[8]Report!$C$4:$K$1586,9,0)</f>
        <v>0</v>
      </c>
      <c r="K345" s="160"/>
      <c r="L345" s="160"/>
    </row>
    <row r="346" spans="2:12" x14ac:dyDescent="0.3">
      <c r="B346" s="158" t="s">
        <v>637</v>
      </c>
      <c r="C346" s="160">
        <v>3148</v>
      </c>
      <c r="D346" s="160">
        <f>VLOOKUP(B346,[2]Report!$C$4:$J$1360,8,0)</f>
        <v>3148</v>
      </c>
      <c r="E346" s="160">
        <f>VLOOKUP(B346,[3]Report!$C$4:$K$1395,9,0)</f>
        <v>3148</v>
      </c>
      <c r="F346" s="160">
        <f>VLOOKUP(B346,[4]Report!$C$4:$K$1455,9,0)</f>
        <v>3148</v>
      </c>
      <c r="G346" s="160">
        <f>VLOOKUP(B346,[5]Report!$C$4:$K$1497,9,0)</f>
        <v>3148</v>
      </c>
      <c r="H346" s="160">
        <f>VLOOKUP(B346,[6]Report!$C$4:$K$1519,9,0)</f>
        <v>3148</v>
      </c>
      <c r="I346" s="160">
        <f>VLOOKUP(B346,[7]Report!$C$4:$K$1553,9,0)</f>
        <v>3148</v>
      </c>
      <c r="J346" s="160">
        <f>VLOOKUP(B346,[8]Report!$C$4:$K$1586,9,0)</f>
        <v>0</v>
      </c>
      <c r="K346" s="160"/>
      <c r="L346" s="160"/>
    </row>
    <row r="347" spans="2:12" x14ac:dyDescent="0.3">
      <c r="B347" s="158" t="s">
        <v>638</v>
      </c>
      <c r="C347" s="160">
        <v>2118</v>
      </c>
      <c r="D347" s="160">
        <f>VLOOKUP(B347,[2]Report!$C$4:$J$1360,8,0)</f>
        <v>2118</v>
      </c>
      <c r="E347" s="160">
        <f>VLOOKUP(B347,[3]Report!$C$4:$K$1395,9,0)</f>
        <v>2118</v>
      </c>
      <c r="F347" s="160">
        <f>VLOOKUP(B347,[4]Report!$C$4:$K$1455,9,0)</f>
        <v>2118</v>
      </c>
      <c r="G347" s="160">
        <f>VLOOKUP(B347,[5]Report!$C$4:$K$1497,9,0)</f>
        <v>2118</v>
      </c>
      <c r="H347" s="160">
        <f>VLOOKUP(B347,[6]Report!$C$4:$K$1519,9,0)</f>
        <v>2118</v>
      </c>
      <c r="I347" s="160">
        <f>VLOOKUP(B347,[7]Report!$C$4:$K$1553,9,0)</f>
        <v>2118</v>
      </c>
      <c r="J347" s="160">
        <f>VLOOKUP(B347,[8]Report!$C$4:$K$1586,9,0)</f>
        <v>0</v>
      </c>
      <c r="K347" s="160"/>
      <c r="L347" s="160"/>
    </row>
    <row r="348" spans="2:12" x14ac:dyDescent="0.3">
      <c r="B348" s="158" t="s">
        <v>639</v>
      </c>
      <c r="C348" s="160">
        <v>0.08</v>
      </c>
      <c r="D348" s="160">
        <f>VLOOKUP(B348,[2]Report!$C$4:$J$1360,8,0)</f>
        <v>0.08</v>
      </c>
      <c r="E348" s="160">
        <f>VLOOKUP(B348,[3]Report!$C$4:$K$1395,9,0)</f>
        <v>0.08</v>
      </c>
      <c r="F348" s="160">
        <f>VLOOKUP(B348,[4]Report!$C$4:$K$1455,9,0)</f>
        <v>0</v>
      </c>
      <c r="G348" s="160">
        <f>VLOOKUP(B348,[5]Report!$C$4:$K$1497,9,0)</f>
        <v>0</v>
      </c>
      <c r="H348" s="160">
        <f>VLOOKUP(B348,[6]Report!$C$4:$K$1519,9,0)</f>
        <v>0</v>
      </c>
      <c r="I348" s="160">
        <f>VLOOKUP(B348,[7]Report!$C$4:$K$1553,9,0)</f>
        <v>0</v>
      </c>
      <c r="J348" s="160">
        <f>VLOOKUP(B348,[8]Report!$C$4:$K$1586,9,0)</f>
        <v>0</v>
      </c>
      <c r="K348" s="160"/>
      <c r="L348" s="160"/>
    </row>
    <row r="349" spans="2:12" x14ac:dyDescent="0.3">
      <c r="B349" s="158" t="s">
        <v>640</v>
      </c>
      <c r="C349" s="160"/>
      <c r="D349" s="160"/>
      <c r="E349" s="160">
        <f>VLOOKUP(B349,[3]Report!$C$4:$K$1395,9,0)</f>
        <v>335.15</v>
      </c>
      <c r="F349" s="160">
        <f>VLOOKUP(B349,[4]Report!$C$4:$K$1455,9,0)</f>
        <v>335.15</v>
      </c>
      <c r="G349" s="160">
        <f>VLOOKUP(B349,[5]Report!$C$4:$K$1497,9,0)</f>
        <v>56.74</v>
      </c>
      <c r="H349" s="160">
        <f>VLOOKUP(B349,[6]Report!$C$4:$K$1519,9,0)</f>
        <v>56.74</v>
      </c>
      <c r="I349" s="160">
        <f>VLOOKUP(B349,[7]Report!$C$4:$K$1553,9,0)</f>
        <v>56.74</v>
      </c>
      <c r="J349" s="160">
        <f>VLOOKUP(B349,[8]Report!$C$4:$K$1586,9,0)</f>
        <v>0</v>
      </c>
      <c r="K349" s="160"/>
      <c r="L349" s="160"/>
    </row>
    <row r="350" spans="2:12" x14ac:dyDescent="0.3">
      <c r="B350" s="158" t="s">
        <v>641</v>
      </c>
      <c r="C350" s="160">
        <v>-8086.41</v>
      </c>
      <c r="D350" s="160">
        <f>VLOOKUP(B350,[2]Report!$C$4:$J$1360,8,0)</f>
        <v>-8086.41</v>
      </c>
      <c r="E350" s="160">
        <f>VLOOKUP(B350,[3]Report!$C$4:$K$1395,9,0)</f>
        <v>-8086.41</v>
      </c>
      <c r="F350" s="160">
        <f>VLOOKUP(B350,[4]Report!$C$4:$K$1455,9,0)</f>
        <v>-8086.41</v>
      </c>
      <c r="G350" s="160">
        <f>VLOOKUP(B350,[5]Report!$C$4:$K$1497,9,0)</f>
        <v>-6741.46</v>
      </c>
      <c r="H350" s="160">
        <f>VLOOKUP(B350,[6]Report!$C$4:$K$1519,9,0)</f>
        <v>-6741.46</v>
      </c>
      <c r="I350" s="160">
        <f>VLOOKUP(B350,[7]Report!$C$4:$K$1553,9,0)</f>
        <v>-6741.46</v>
      </c>
      <c r="J350" s="160">
        <f>VLOOKUP(B350,[8]Report!$C$4:$K$1586,9,0)</f>
        <v>0</v>
      </c>
      <c r="K350" s="160"/>
      <c r="L350" s="160"/>
    </row>
    <row r="351" spans="2:12" x14ac:dyDescent="0.3">
      <c r="B351" s="158" t="s">
        <v>642</v>
      </c>
      <c r="C351" s="160">
        <v>15089</v>
      </c>
      <c r="D351" s="160">
        <f>VLOOKUP(B351,[2]Report!$C$4:$J$1360,8,0)</f>
        <v>15089</v>
      </c>
      <c r="E351" s="160">
        <f>VLOOKUP(B351,[3]Report!$C$4:$K$1395,9,0)</f>
        <v>15089</v>
      </c>
      <c r="F351" s="160">
        <f>VLOOKUP(B351,[4]Report!$C$4:$K$1455,9,0)</f>
        <v>15089</v>
      </c>
      <c r="G351" s="160">
        <f>VLOOKUP(B351,[5]Report!$C$4:$K$1497,9,0)</f>
        <v>15089</v>
      </c>
      <c r="H351" s="160">
        <f>VLOOKUP(B351,[6]Report!$C$4:$K$1519,9,0)</f>
        <v>15089</v>
      </c>
      <c r="I351" s="160">
        <f>VLOOKUP(B351,[7]Report!$C$4:$K$1553,9,0)</f>
        <v>15089</v>
      </c>
      <c r="J351" s="160">
        <f>VLOOKUP(B351,[8]Report!$C$4:$K$1586,9,0)</f>
        <v>0</v>
      </c>
      <c r="K351" s="160"/>
      <c r="L351" s="160"/>
    </row>
    <row r="352" spans="2:12" x14ac:dyDescent="0.3">
      <c r="B352" s="158" t="s">
        <v>643</v>
      </c>
      <c r="C352" s="160">
        <v>-15255.48</v>
      </c>
      <c r="D352" s="160">
        <f>VLOOKUP(B352,[2]Report!$C$4:$J$1360,8,0)</f>
        <v>-15255.48</v>
      </c>
      <c r="E352" s="160">
        <f>VLOOKUP(B352,[3]Report!$C$4:$K$1395,9,0)</f>
        <v>-15255.48</v>
      </c>
      <c r="F352" s="160">
        <f>VLOOKUP(B352,[4]Report!$C$4:$K$1455,9,0)</f>
        <v>-15255.48</v>
      </c>
      <c r="G352" s="160">
        <f>VLOOKUP(B352,[5]Report!$C$4:$K$1497,9,0)</f>
        <v>-15255.48</v>
      </c>
      <c r="H352" s="160">
        <f>VLOOKUP(B352,[6]Report!$C$4:$K$1519,9,0)</f>
        <v>-15255.48</v>
      </c>
      <c r="I352" s="160">
        <f>VLOOKUP(B352,[7]Report!$C$4:$K$1553,9,0)</f>
        <v>-15255.48</v>
      </c>
      <c r="J352" s="160">
        <f>VLOOKUP(B352,[8]Report!$C$4:$K$1586,9,0)</f>
        <v>0</v>
      </c>
      <c r="K352" s="160"/>
      <c r="L352" s="160"/>
    </row>
    <row r="353" spans="2:12" x14ac:dyDescent="0.3">
      <c r="B353" s="158" t="s">
        <v>644</v>
      </c>
      <c r="C353" s="160">
        <v>-31018.49</v>
      </c>
      <c r="D353" s="160">
        <f>VLOOKUP(B353,[2]Report!$C$4:$J$1360,8,0)</f>
        <v>0</v>
      </c>
      <c r="E353" s="160">
        <f>VLOOKUP(B353,[3]Report!$C$4:$K$1395,9,0)</f>
        <v>0</v>
      </c>
      <c r="F353" s="160">
        <f>VLOOKUP(B353,[4]Report!$C$4:$K$1455,9,0)</f>
        <v>-28152.52</v>
      </c>
      <c r="G353" s="160">
        <f>VLOOKUP(B353,[5]Report!$C$4:$K$1497,9,0)</f>
        <v>-805.52</v>
      </c>
      <c r="H353" s="160">
        <f>VLOOKUP(B353,[6]Report!$C$4:$K$1519,9,0)</f>
        <v>-805.52</v>
      </c>
      <c r="I353" s="160">
        <f>VLOOKUP(B353,[7]Report!$C$4:$K$1553,9,0)</f>
        <v>-805.52</v>
      </c>
      <c r="J353" s="160">
        <f>VLOOKUP(B353,[8]Report!$C$4:$K$1586,9,0)</f>
        <v>-69831.59</v>
      </c>
      <c r="K353" s="160">
        <f>-VLOOKUP(B353,'[1]BS Dec 24'!$C$4:$H$1422,6,0)</f>
        <v>-36199.160000000003</v>
      </c>
      <c r="L353" s="160">
        <f>-VLOOKUP(B353,'[10]TB Jan 25'!$C$732:$I$1396,6,0)</f>
        <v>-442.16</v>
      </c>
    </row>
    <row r="354" spans="2:12" x14ac:dyDescent="0.3">
      <c r="B354" s="158" t="s">
        <v>645</v>
      </c>
      <c r="C354" s="160">
        <v>114</v>
      </c>
      <c r="D354" s="160">
        <f>VLOOKUP(B354,[2]Report!$C$4:$J$1360,8,0)</f>
        <v>114</v>
      </c>
      <c r="E354" s="160">
        <f>VLOOKUP(B354,[3]Report!$C$4:$K$1395,9,0)</f>
        <v>114</v>
      </c>
      <c r="F354" s="160">
        <f>VLOOKUP(B354,[4]Report!$C$4:$K$1455,9,0)</f>
        <v>114</v>
      </c>
      <c r="G354" s="160">
        <f>VLOOKUP(B354,[5]Report!$C$4:$K$1497,9,0)</f>
        <v>114</v>
      </c>
      <c r="H354" s="160">
        <f>VLOOKUP(B354,[6]Report!$C$4:$K$1519,9,0)</f>
        <v>0</v>
      </c>
      <c r="I354" s="160">
        <f>VLOOKUP(B354,[7]Report!$C$4:$K$1553,9,0)</f>
        <v>0</v>
      </c>
      <c r="J354" s="160">
        <f>VLOOKUP(B354,[8]Report!$C$4:$K$1586,9,0)</f>
        <v>0</v>
      </c>
      <c r="K354" s="160"/>
      <c r="L354" s="160"/>
    </row>
    <row r="355" spans="2:12" x14ac:dyDescent="0.3">
      <c r="B355" s="158" t="s">
        <v>646</v>
      </c>
      <c r="C355" s="160">
        <v>-0.4</v>
      </c>
      <c r="D355" s="160">
        <f>VLOOKUP(B355,[2]Report!$C$4:$J$1360,8,0)</f>
        <v>-0.4</v>
      </c>
      <c r="E355" s="160">
        <f>VLOOKUP(B355,[3]Report!$C$4:$K$1395,9,0)</f>
        <v>0</v>
      </c>
      <c r="F355" s="160">
        <f>VLOOKUP(B355,[4]Report!$C$4:$K$1455,9,0)</f>
        <v>0</v>
      </c>
      <c r="G355" s="160">
        <f>VLOOKUP(B355,[5]Report!$C$4:$K$1497,9,0)</f>
        <v>0</v>
      </c>
      <c r="H355" s="160">
        <f>VLOOKUP(B355,[6]Report!$C$4:$K$1519,9,0)</f>
        <v>0</v>
      </c>
      <c r="I355" s="160">
        <f>VLOOKUP(B355,[7]Report!$C$4:$K$1553,9,0)</f>
        <v>0</v>
      </c>
      <c r="J355" s="160">
        <f>VLOOKUP(B355,[8]Report!$C$4:$K$1586,9,0)</f>
        <v>0</v>
      </c>
      <c r="K355" s="160"/>
      <c r="L355" s="160"/>
    </row>
    <row r="356" spans="2:12" x14ac:dyDescent="0.3">
      <c r="B356" s="158" t="s">
        <v>647</v>
      </c>
      <c r="C356" s="160">
        <v>6795.82</v>
      </c>
      <c r="D356" s="160">
        <f>VLOOKUP(B356,[2]Report!$C$4:$J$1360,8,0)</f>
        <v>6795.82</v>
      </c>
      <c r="E356" s="160">
        <f>VLOOKUP(B356,[3]Report!$C$4:$K$1395,9,0)</f>
        <v>6795.82</v>
      </c>
      <c r="F356" s="160">
        <f>VLOOKUP(B356,[4]Report!$C$4:$K$1455,9,0)</f>
        <v>6795.82</v>
      </c>
      <c r="G356" s="160">
        <f>VLOOKUP(B356,[5]Report!$C$4:$K$1497,9,0)</f>
        <v>6795.82</v>
      </c>
      <c r="H356" s="160">
        <f>VLOOKUP(B356,[6]Report!$C$4:$K$1519,9,0)</f>
        <v>6795.82</v>
      </c>
      <c r="I356" s="160">
        <f>VLOOKUP(B356,[7]Report!$C$4:$K$1553,9,0)</f>
        <v>6795.82</v>
      </c>
      <c r="J356" s="160">
        <f>VLOOKUP(B356,[8]Report!$C$4:$K$1586,9,0)</f>
        <v>0</v>
      </c>
      <c r="K356" s="160"/>
      <c r="L356" s="160"/>
    </row>
    <row r="357" spans="2:12" x14ac:dyDescent="0.3">
      <c r="B357" s="158" t="s">
        <v>648</v>
      </c>
      <c r="C357" s="160">
        <v>1157371.99</v>
      </c>
      <c r="D357" s="160">
        <f>VLOOKUP(B357,[2]Report!$C$4:$J$1360,8,0)</f>
        <v>1181351.99</v>
      </c>
      <c r="E357" s="160">
        <f>VLOOKUP(B357,[3]Report!$C$4:$K$1395,9,0)</f>
        <v>1181351.99</v>
      </c>
      <c r="F357" s="160">
        <f>VLOOKUP(B357,[4]Report!$C$4:$K$1455,9,0)</f>
        <v>1388140.99</v>
      </c>
      <c r="G357" s="160">
        <f>VLOOKUP(B357,[5]Report!$C$4:$K$1497,9,0)</f>
        <v>1717263.99</v>
      </c>
      <c r="H357" s="160">
        <f>VLOOKUP(B357,[6]Report!$C$4:$K$1519,9,0)</f>
        <v>1717263.99</v>
      </c>
      <c r="I357" s="160">
        <f>VLOOKUP(B357,[7]Report!$C$4:$K$1553,9,0)</f>
        <v>1717263.99</v>
      </c>
      <c r="J357" s="160">
        <f>VLOOKUP(B357,[8]Report!$C$4:$K$1586,9,0)</f>
        <v>0</v>
      </c>
      <c r="K357" s="160">
        <f>-VLOOKUP(B357,'[1]BS Dec 24'!$C$4:$H$1422,6,0)</f>
        <v>-135677</v>
      </c>
      <c r="L357" s="160"/>
    </row>
    <row r="358" spans="2:12" x14ac:dyDescent="0.3">
      <c r="B358" s="158" t="s">
        <v>649</v>
      </c>
      <c r="C358" s="160">
        <v>6004</v>
      </c>
      <c r="D358" s="160">
        <f>VLOOKUP(B358,[2]Report!$C$4:$J$1360,8,0)</f>
        <v>6004</v>
      </c>
      <c r="E358" s="160">
        <f>VLOOKUP(B358,[3]Report!$C$4:$K$1395,9,0)</f>
        <v>6004</v>
      </c>
      <c r="F358" s="160">
        <f>VLOOKUP(B358,[4]Report!$C$4:$K$1455,9,0)</f>
        <v>6004</v>
      </c>
      <c r="G358" s="160">
        <f>VLOOKUP(B358,[5]Report!$C$4:$K$1497,9,0)</f>
        <v>6004</v>
      </c>
      <c r="H358" s="160">
        <f>VLOOKUP(B358,[6]Report!$C$4:$K$1519,9,0)</f>
        <v>6004</v>
      </c>
      <c r="I358" s="160">
        <f>VLOOKUP(B358,[7]Report!$C$4:$K$1553,9,0)</f>
        <v>6004</v>
      </c>
      <c r="J358" s="160">
        <f>VLOOKUP(B358,[8]Report!$C$4:$K$1586,9,0)</f>
        <v>0</v>
      </c>
      <c r="K358" s="160"/>
      <c r="L358" s="160"/>
    </row>
    <row r="359" spans="2:12" x14ac:dyDescent="0.3">
      <c r="B359" s="158" t="s">
        <v>650</v>
      </c>
      <c r="C359" s="160">
        <v>-1199178.68</v>
      </c>
      <c r="D359" s="160">
        <f>VLOOKUP(B359,[2]Report!$C$4:$J$1360,8,0)</f>
        <v>-1199178.68</v>
      </c>
      <c r="E359" s="160">
        <f>VLOOKUP(B359,[3]Report!$C$4:$K$1395,9,0)</f>
        <v>-1199178.68</v>
      </c>
      <c r="F359" s="160">
        <f>VLOOKUP(B359,[4]Report!$C$4:$K$1455,9,0)</f>
        <v>-1745904.94</v>
      </c>
      <c r="G359" s="160">
        <f>VLOOKUP(B359,[5]Report!$C$4:$K$1497,9,0)</f>
        <v>-1745904.94</v>
      </c>
      <c r="H359" s="160">
        <f>VLOOKUP(B359,[6]Report!$C$4:$K$1519,9,0)</f>
        <v>-1745904.94</v>
      </c>
      <c r="I359" s="160">
        <f>VLOOKUP(B359,[7]Report!$C$4:$K$1553,9,0)</f>
        <v>-1745904.94</v>
      </c>
      <c r="J359" s="160">
        <f>VLOOKUP(B359,[8]Report!$C$4:$K$1586,9,0)</f>
        <v>0</v>
      </c>
      <c r="K359" s="160">
        <f>-VLOOKUP(B359,'[1]BS Dec 24'!$C$4:$H$1422,6,0)</f>
        <v>-425346.71</v>
      </c>
      <c r="L359" s="160">
        <f>VLOOKUP(B359,'[10]TB Jan 25'!$C$732:$I$1396,7,0)</f>
        <v>3838.29</v>
      </c>
    </row>
    <row r="360" spans="2:12" x14ac:dyDescent="0.3">
      <c r="B360" s="158"/>
      <c r="C360" s="160"/>
      <c r="D360" s="160"/>
      <c r="E360" s="160"/>
      <c r="F360" s="160"/>
      <c r="G360" s="160"/>
      <c r="H360" s="160"/>
      <c r="I360" s="160"/>
      <c r="J360" s="160"/>
      <c r="K360" s="160"/>
      <c r="L360" s="160"/>
    </row>
    <row r="361" spans="2:12" s="7" customFormat="1" x14ac:dyDescent="0.3">
      <c r="B361" s="156" t="s">
        <v>651</v>
      </c>
      <c r="C361" s="106">
        <v>2596185.5</v>
      </c>
      <c r="D361" s="106">
        <f>VLOOKUP(B361,[2]Report!$C$4:$J$1360,8,0)</f>
        <v>2470307.5</v>
      </c>
      <c r="E361" s="106">
        <f>VLOOKUP(B361,[3]Report!$C$4:$K$1395,9,0)</f>
        <v>1769999.5</v>
      </c>
      <c r="F361" s="106">
        <f>VLOOKUP(B361,[4]Report!$C$4:$K$1455,9,0)</f>
        <v>1782611.5</v>
      </c>
      <c r="G361" s="106">
        <f>VLOOKUP(B361,[5]Report!$C$4:$K$1497,9,0)</f>
        <v>1796835.5</v>
      </c>
      <c r="H361" s="106">
        <f>VLOOKUP(B361,[6]Report!$C$4:$K$1519,9,0)</f>
        <v>1953501.5</v>
      </c>
      <c r="I361" s="106">
        <f>VLOOKUP(B361,[7]Report!$C$4:$K$1553,9,0)</f>
        <v>2038330.5</v>
      </c>
      <c r="J361" s="106">
        <f>VLOOKUP(B361,[8]Report!$C$4:$K$1586,9,0)</f>
        <v>1748493.5</v>
      </c>
      <c r="K361" s="106">
        <f>VLOOKUP(B361,'[1]BS Dec 24'!$C$4:$I$1422,7,0)</f>
        <v>1589209.5</v>
      </c>
      <c r="L361" s="106">
        <f>VLOOKUP(B361,'[10]TB Jan 25'!$C$732:$I$1396,7,0)</f>
        <v>1582625.5</v>
      </c>
    </row>
    <row r="362" spans="2:12" x14ac:dyDescent="0.3">
      <c r="B362" s="158" t="s">
        <v>652</v>
      </c>
      <c r="C362" s="160">
        <v>181974</v>
      </c>
      <c r="D362" s="160">
        <f>VLOOKUP(B362,[2]Report!$C$4:$J$1360,8,0)</f>
        <v>8408</v>
      </c>
      <c r="E362" s="160">
        <f>VLOOKUP(B362,[3]Report!$C$4:$K$1395,9,0)</f>
        <v>50782</v>
      </c>
      <c r="F362" s="160">
        <f>VLOOKUP(B362,[4]Report!$C$4:$K$1455,9,0)</f>
        <v>-11357</v>
      </c>
      <c r="G362" s="160">
        <f>VLOOKUP(B362,[5]Report!$C$4:$K$1497,9,0)</f>
        <v>-11357</v>
      </c>
      <c r="H362" s="160">
        <f>VLOOKUP(B362,[6]Report!$C$4:$K$1519,9,0)</f>
        <v>-11357</v>
      </c>
      <c r="I362" s="160">
        <f>VLOOKUP(B362,[7]Report!$C$4:$K$1553,9,0)</f>
        <v>-11357</v>
      </c>
      <c r="J362" s="160">
        <f>VLOOKUP(B362,[8]Report!$C$4:$K$1586,9,0)</f>
        <v>-11357</v>
      </c>
      <c r="K362" s="160">
        <f>-VLOOKUP(B362,'[1]BS Dec 24'!$C$4:$H$1422,6,0)</f>
        <v>-11357</v>
      </c>
      <c r="L362" s="160">
        <f>-VLOOKUP(B362,'[10]TB Jan 25'!$C$732:$I$1396,6,0)</f>
        <v>-11357</v>
      </c>
    </row>
    <row r="363" spans="2:12" x14ac:dyDescent="0.3">
      <c r="B363" s="158" t="s">
        <v>653</v>
      </c>
      <c r="C363" s="160">
        <v>1838661</v>
      </c>
      <c r="D363" s="160">
        <f>VLOOKUP(B363,[2]Report!$C$4:$J$1360,8,0)</f>
        <v>1855346</v>
      </c>
      <c r="E363" s="160">
        <f>VLOOKUP(B363,[3]Report!$C$4:$K$1395,9,0)</f>
        <v>1226677</v>
      </c>
      <c r="F363" s="160">
        <f>VLOOKUP(B363,[4]Report!$C$4:$K$1455,9,0)</f>
        <v>1340400</v>
      </c>
      <c r="G363" s="160">
        <f>VLOOKUP(B363,[5]Report!$C$4:$K$1497,9,0)</f>
        <v>1504614</v>
      </c>
      <c r="H363" s="160">
        <f>VLOOKUP(B363,[6]Report!$C$4:$K$1519,9,0)</f>
        <v>1661280</v>
      </c>
      <c r="I363" s="160">
        <f>VLOOKUP(B363,[7]Report!$C$4:$K$1553,9,0)</f>
        <v>1798466</v>
      </c>
      <c r="J363" s="160">
        <f>VLOOKUP(B363,[8]Report!$C$4:$K$1586,9,0)</f>
        <v>1619297</v>
      </c>
      <c r="K363" s="160">
        <f>VLOOKUP(B363,'[1]BS Dec 24'!$C$4:$I$1422,7,0)</f>
        <v>1460013</v>
      </c>
      <c r="L363" s="160">
        <f>VLOOKUP(B363,'[10]TB Jan 25'!$C$732:$I$1396,7,0)</f>
        <v>1453429</v>
      </c>
    </row>
    <row r="364" spans="2:12" x14ac:dyDescent="0.3">
      <c r="B364" s="158" t="s">
        <v>654</v>
      </c>
      <c r="C364" s="160">
        <v>14334.5</v>
      </c>
      <c r="D364" s="160">
        <f>VLOOKUP(B364,[2]Report!$C$4:$J$1360,8,0)</f>
        <v>14334.5</v>
      </c>
      <c r="E364" s="160">
        <f>VLOOKUP(B364,[3]Report!$C$4:$K$1395,9,0)</f>
        <v>14334.5</v>
      </c>
      <c r="F364" s="160">
        <f>VLOOKUP(B364,[4]Report!$C$4:$K$1455,9,0)</f>
        <v>14334.5</v>
      </c>
      <c r="G364" s="160">
        <f>VLOOKUP(B364,[5]Report!$C$4:$K$1497,9,0)</f>
        <v>14334.5</v>
      </c>
      <c r="H364" s="160">
        <f>VLOOKUP(B364,[6]Report!$C$4:$K$1519,9,0)</f>
        <v>14334.5</v>
      </c>
      <c r="I364" s="160">
        <f>VLOOKUP(B364,[7]Report!$C$4:$K$1553,9,0)</f>
        <v>14334.5</v>
      </c>
      <c r="J364" s="160">
        <f>VLOOKUP(B364,[8]Report!$C$4:$K$1586,9,0)</f>
        <v>14334.5</v>
      </c>
      <c r="K364" s="160">
        <f>VLOOKUP(B364,'[1]BS Dec 24'!$C$4:$I$1422,7,0)</f>
        <v>14334.5</v>
      </c>
      <c r="L364" s="160">
        <f>VLOOKUP(B364,'[10]TB Jan 25'!$C$732:$I$1396,7,0)</f>
        <v>14334.5</v>
      </c>
    </row>
    <row r="365" spans="2:12" x14ac:dyDescent="0.3">
      <c r="B365" s="158" t="s">
        <v>655</v>
      </c>
      <c r="C365" s="160">
        <v>9802</v>
      </c>
      <c r="D365" s="160">
        <f>VLOOKUP(B365,[2]Report!$C$4:$J$1360,8,0)</f>
        <v>9802</v>
      </c>
      <c r="E365" s="160">
        <f>VLOOKUP(B365,[3]Report!$C$4:$K$1395,9,0)</f>
        <v>9802</v>
      </c>
      <c r="F365" s="160">
        <f>VLOOKUP(B365,[4]Report!$C$4:$K$1455,9,0)</f>
        <v>9802</v>
      </c>
      <c r="G365" s="160">
        <f>VLOOKUP(B365,[5]Report!$C$4:$K$1497,9,0)</f>
        <v>9802</v>
      </c>
      <c r="H365" s="160">
        <f>VLOOKUP(B365,[6]Report!$C$4:$K$1519,9,0)</f>
        <v>9802</v>
      </c>
      <c r="I365" s="160">
        <f>VLOOKUP(B365,[7]Report!$C$4:$K$1553,9,0)</f>
        <v>9802</v>
      </c>
      <c r="J365" s="160">
        <f>VLOOKUP(B365,[8]Report!$C$4:$K$1586,9,0)</f>
        <v>9802</v>
      </c>
      <c r="K365" s="160">
        <f>VLOOKUP(B365,'[1]BS Dec 24'!$C$4:$I$1422,7,0)</f>
        <v>9802</v>
      </c>
      <c r="L365" s="160">
        <f>VLOOKUP(B365,'[10]TB Jan 25'!$C$732:$I$1396,7,0)</f>
        <v>9802</v>
      </c>
    </row>
    <row r="366" spans="2:12" x14ac:dyDescent="0.3">
      <c r="B366" s="158" t="s">
        <v>656</v>
      </c>
      <c r="C366" s="160">
        <v>4</v>
      </c>
      <c r="D366" s="160">
        <f>VLOOKUP(B366,[2]Report!$C$4:$J$1360,8,0)</f>
        <v>4</v>
      </c>
      <c r="E366" s="160">
        <f>VLOOKUP(B366,[3]Report!$C$4:$K$1395,9,0)</f>
        <v>0</v>
      </c>
      <c r="F366" s="160">
        <f>VLOOKUP(B366,[4]Report!$C$4:$K$1455,9,0)</f>
        <v>0</v>
      </c>
      <c r="G366" s="160">
        <f>VLOOKUP(B366,[5]Report!$C$4:$K$1497,9,0)</f>
        <v>0</v>
      </c>
      <c r="H366" s="160">
        <f>VLOOKUP(B366,[6]Report!$C$4:$K$1519,9,0)</f>
        <v>0</v>
      </c>
      <c r="I366" s="160">
        <f>VLOOKUP(B366,[7]Report!$C$4:$K$1553,9,0)</f>
        <v>0</v>
      </c>
      <c r="J366" s="160">
        <f>VLOOKUP(B366,[8]Report!$C$4:$K$1586,9,0)</f>
        <v>0</v>
      </c>
      <c r="K366" s="160"/>
      <c r="L366" s="160"/>
    </row>
    <row r="367" spans="2:12" x14ac:dyDescent="0.3">
      <c r="B367" s="158" t="s">
        <v>657</v>
      </c>
      <c r="C367" s="160">
        <v>551410</v>
      </c>
      <c r="D367" s="160">
        <f>VLOOKUP(B367,[2]Report!$C$4:$J$1360,8,0)</f>
        <v>582413</v>
      </c>
      <c r="E367" s="160">
        <f>VLOOKUP(B367,[3]Report!$C$4:$K$1395,9,0)</f>
        <v>468404</v>
      </c>
      <c r="F367" s="160">
        <f>VLOOKUP(B367,[4]Report!$C$4:$K$1455,9,0)</f>
        <v>429432</v>
      </c>
      <c r="G367" s="160">
        <f>VLOOKUP(B367,[5]Report!$C$4:$K$1497,9,0)</f>
        <v>279442</v>
      </c>
      <c r="H367" s="160">
        <f>VLOOKUP(B367,[6]Report!$C$4:$K$1519,9,0)</f>
        <v>279442</v>
      </c>
      <c r="I367" s="160">
        <f>VLOOKUP(B367,[7]Report!$C$4:$K$1553,9,0)</f>
        <v>227085</v>
      </c>
      <c r="J367" s="160">
        <f>VLOOKUP(B367,[8]Report!$C$4:$K$1586,9,0)</f>
        <v>116417</v>
      </c>
      <c r="K367" s="160">
        <f>VLOOKUP(B367,'[1]BS Dec 24'!$C$4:$I$1422,7,0)</f>
        <v>116417</v>
      </c>
      <c r="L367" s="160">
        <f>VLOOKUP(B367,'[10]TB Jan 25'!$C$732:$I$1396,7,0)</f>
        <v>116417</v>
      </c>
    </row>
    <row r="368" spans="2:12" x14ac:dyDescent="0.3">
      <c r="B368" s="158"/>
      <c r="C368" s="160"/>
      <c r="D368" s="160"/>
      <c r="E368" s="160"/>
      <c r="F368" s="160"/>
      <c r="G368" s="160"/>
      <c r="H368" s="160"/>
      <c r="I368" s="160"/>
      <c r="J368" s="160"/>
      <c r="K368" s="160"/>
      <c r="L368" s="160"/>
    </row>
    <row r="369" spans="2:12" s="7" customFormat="1" x14ac:dyDescent="0.3">
      <c r="B369" s="156" t="s">
        <v>658</v>
      </c>
      <c r="C369" s="106">
        <v>-64250</v>
      </c>
      <c r="D369" s="106">
        <f>VLOOKUP(B369,[2]Report!$C$4:$J$1360,8,0)</f>
        <v>-64250</v>
      </c>
      <c r="E369" s="106">
        <f>VLOOKUP(B369,[3]Report!$C$4:$K$1395,9,0)</f>
        <v>-64250</v>
      </c>
      <c r="F369" s="106">
        <f>VLOOKUP(B369,[4]Report!$C$4:$K$1455,9,0)</f>
        <v>-64250</v>
      </c>
      <c r="G369" s="106">
        <f>VLOOKUP(B369,[5]Report!$C$4:$K$1497,9,0)</f>
        <v>-64250</v>
      </c>
      <c r="H369" s="106">
        <f>VLOOKUP(B369,[6]Report!$C$4:$K$1519,9,0)</f>
        <v>-64250</v>
      </c>
      <c r="I369" s="106">
        <f>VLOOKUP(B369,[7]Report!$C$4:$K$1553,9,0)</f>
        <v>-64250</v>
      </c>
      <c r="J369" s="106">
        <f>VLOOKUP(B369,[8]Report!$C$4:$K$1586,9,0)</f>
        <v>-24998</v>
      </c>
      <c r="K369" s="106">
        <f>-VLOOKUP(B369,'[1]BS Dec 24'!$C$4:$H$1422,6,0)</f>
        <v>-64250</v>
      </c>
      <c r="L369" s="106">
        <f>-VLOOKUP(B369,'[10]TB Jan 25'!$C$732:$I$1396,6,0)</f>
        <v>-64250</v>
      </c>
    </row>
    <row r="370" spans="2:12" x14ac:dyDescent="0.3">
      <c r="B370" s="158" t="s">
        <v>659</v>
      </c>
      <c r="C370" s="160">
        <v>-14250</v>
      </c>
      <c r="D370" s="160">
        <f>VLOOKUP(B370,[2]Report!$C$4:$J$1360,8,0)</f>
        <v>-14250</v>
      </c>
      <c r="E370" s="160">
        <f>VLOOKUP(B370,[3]Report!$C$4:$K$1395,9,0)</f>
        <v>-14250</v>
      </c>
      <c r="F370" s="160">
        <f>VLOOKUP(B370,[4]Report!$C$4:$K$1455,9,0)</f>
        <v>-14250</v>
      </c>
      <c r="G370" s="160">
        <f>VLOOKUP(B370,[5]Report!$C$4:$K$1497,9,0)</f>
        <v>-14250</v>
      </c>
      <c r="H370" s="160">
        <f>VLOOKUP(B370,[6]Report!$C$4:$K$1519,9,0)</f>
        <v>-14250</v>
      </c>
      <c r="I370" s="160">
        <f>VLOOKUP(B370,[7]Report!$C$4:$K$1553,9,0)</f>
        <v>-14250</v>
      </c>
      <c r="J370" s="160">
        <f>VLOOKUP(B370,[8]Report!$C$4:$K$1586,9,0)</f>
        <v>-14250</v>
      </c>
      <c r="K370" s="160">
        <f>-VLOOKUP(B370,'[1]BS Dec 24'!$C$4:$H$1422,6,0)</f>
        <v>-14250</v>
      </c>
      <c r="L370" s="160">
        <f>-VLOOKUP(B370,'[10]TB Jan 25'!$C$732:$I$1396,6,0)</f>
        <v>-14250</v>
      </c>
    </row>
    <row r="371" spans="2:12" x14ac:dyDescent="0.3">
      <c r="B371" s="158" t="s">
        <v>660</v>
      </c>
      <c r="C371" s="160">
        <v>-50000</v>
      </c>
      <c r="D371" s="160">
        <f>VLOOKUP(B371,[2]Report!$C$4:$J$1360,8,0)</f>
        <v>-50000</v>
      </c>
      <c r="E371" s="160">
        <f>VLOOKUP(B371,[3]Report!$C$4:$K$1395,9,0)</f>
        <v>-50000</v>
      </c>
      <c r="F371" s="160">
        <f>VLOOKUP(B371,[4]Report!$C$4:$K$1455,9,0)</f>
        <v>-50000</v>
      </c>
      <c r="G371" s="160">
        <f>VLOOKUP(B371,[5]Report!$C$4:$K$1497,9,0)</f>
        <v>-50000</v>
      </c>
      <c r="H371" s="160">
        <f>VLOOKUP(B371,[6]Report!$C$4:$K$1519,9,0)</f>
        <v>-50000</v>
      </c>
      <c r="I371" s="160">
        <f>VLOOKUP(B371,[7]Report!$C$4:$K$1553,9,0)</f>
        <v>-50000</v>
      </c>
      <c r="J371" s="160">
        <f>VLOOKUP(B371,[8]Report!$C$4:$K$1586,9,0)</f>
        <v>-50000</v>
      </c>
      <c r="K371" s="160">
        <f>-VLOOKUP(B371,'[1]BS Dec 24'!$C$4:$H$1422,6,0)</f>
        <v>-50000</v>
      </c>
      <c r="L371" s="160">
        <f>-VLOOKUP(B371,'[10]TB Jan 25'!$C$732:$I$1396,6,0)</f>
        <v>-50000</v>
      </c>
    </row>
    <row r="372" spans="2:12" x14ac:dyDescent="0.3">
      <c r="B372" s="158" t="s">
        <v>661</v>
      </c>
      <c r="C372" s="160"/>
      <c r="D372" s="160"/>
      <c r="E372" s="160"/>
      <c r="F372" s="160"/>
      <c r="G372" s="160"/>
      <c r="H372" s="160"/>
      <c r="I372" s="160"/>
      <c r="J372" s="160">
        <f>VLOOKUP(B372,[8]Report!$C$4:$K$1586,9,0)</f>
        <v>39252</v>
      </c>
      <c r="K372" s="160">
        <f>-VLOOKUP(B372,'[1]BS Dec 24'!$C$4:$H$1422,6,0)</f>
        <v>0</v>
      </c>
      <c r="L372" s="160"/>
    </row>
    <row r="373" spans="2:12" x14ac:dyDescent="0.3">
      <c r="B373" s="158"/>
      <c r="C373" s="160"/>
      <c r="D373" s="160"/>
      <c r="E373" s="160"/>
      <c r="F373" s="160"/>
      <c r="G373" s="160"/>
      <c r="H373" s="160"/>
      <c r="I373" s="160"/>
      <c r="J373" s="160"/>
      <c r="K373" s="160"/>
      <c r="L373" s="160"/>
    </row>
    <row r="374" spans="2:12" s="7" customFormat="1" x14ac:dyDescent="0.3">
      <c r="B374" s="156" t="s">
        <v>662</v>
      </c>
      <c r="C374" s="106">
        <v>52578710.219999999</v>
      </c>
      <c r="D374" s="106">
        <f>VLOOKUP(B374,[2]Report!$C$4:$J$1360,8,0)</f>
        <v>55997517.140000001</v>
      </c>
      <c r="E374" s="106">
        <f>VLOOKUP(B374,[3]Report!$C$4:$K$1395,9,0)</f>
        <v>61106884.710000001</v>
      </c>
      <c r="F374" s="106">
        <f>VLOOKUP(B374,[4]Report!$C$4:$K$1455,9,0)</f>
        <v>60623605.560000002</v>
      </c>
      <c r="G374" s="106">
        <f>VLOOKUP(B374,[5]Report!$C$4:$K$1497,9,0)</f>
        <v>61966910.049999997</v>
      </c>
      <c r="H374" s="106">
        <f>VLOOKUP(B374,[6]Report!$C$4:$K$1519,9,0)</f>
        <v>54671185.990000002</v>
      </c>
      <c r="I374" s="106">
        <f>VLOOKUP(B374,[7]Report!$C$4:$K$1553,9,0)</f>
        <v>49494430.649999999</v>
      </c>
      <c r="J374" s="106">
        <f>VLOOKUP(B374,[8]Report!$C$4:$K$1586,9,0)</f>
        <v>49936049.649999999</v>
      </c>
      <c r="K374" s="106">
        <f>VLOOKUP(B374,'[1]BS Dec 24'!$C$4:$I$1422,7,0)</f>
        <v>54786588.530000001</v>
      </c>
      <c r="L374" s="106">
        <f>VLOOKUP(B374,'[10]TB Jan 25'!$C$732:$I$1396,7,0)</f>
        <v>49310617.200000003</v>
      </c>
    </row>
    <row r="375" spans="2:12" x14ac:dyDescent="0.3">
      <c r="B375" s="156" t="s">
        <v>663</v>
      </c>
      <c r="C375" s="160">
        <v>11224130.300000001</v>
      </c>
      <c r="D375" s="160">
        <f>VLOOKUP(B375,[2]Report!$C$4:$J$1360,8,0)</f>
        <v>12066077.82</v>
      </c>
      <c r="E375" s="160">
        <f>VLOOKUP(B375,[3]Report!$C$4:$K$1395,9,0)</f>
        <v>12383109.890000001</v>
      </c>
      <c r="F375" s="160">
        <f>VLOOKUP(B375,[4]Report!$C$4:$K$1455,9,0)</f>
        <v>12038495.310000001</v>
      </c>
      <c r="G375" s="160">
        <f>VLOOKUP(B375,[5]Report!$C$4:$K$1497,9,0)</f>
        <v>12568714.65</v>
      </c>
      <c r="H375" s="160">
        <f>VLOOKUP(B375,[6]Report!$C$4:$K$1519,9,0)</f>
        <v>11357235.49</v>
      </c>
      <c r="I375" s="160">
        <f>VLOOKUP(B375,[7]Report!$C$4:$K$1553,9,0)</f>
        <v>10997894.890000001</v>
      </c>
      <c r="J375" s="160">
        <f>VLOOKUP(B375,[8]Report!$C$4:$K$1586,9,0)</f>
        <v>11768568.23</v>
      </c>
      <c r="K375" s="160">
        <f>VLOOKUP(B375,'[1]BS Dec 24'!$C$4:$I$1422,7,0)</f>
        <v>10515311.16</v>
      </c>
      <c r="L375" s="160">
        <f>VLOOKUP(B375,'[10]TB Jan 25'!$C$732:$I$1396,7,0)</f>
        <v>8380241.8600000003</v>
      </c>
    </row>
    <row r="376" spans="2:12" x14ac:dyDescent="0.3">
      <c r="B376" s="156" t="s">
        <v>664</v>
      </c>
      <c r="C376" s="160">
        <v>441507</v>
      </c>
      <c r="D376" s="160">
        <f>VLOOKUP(B376,[2]Report!$C$4:$J$1360,8,0)</f>
        <v>441507</v>
      </c>
      <c r="E376" s="160">
        <f>VLOOKUP(B376,[3]Report!$C$4:$K$1395,9,0)</f>
        <v>531434</v>
      </c>
      <c r="F376" s="160">
        <f>VLOOKUP(B376,[4]Report!$C$4:$K$1455,9,0)</f>
        <v>402276</v>
      </c>
      <c r="G376" s="160">
        <f>VLOOKUP(B376,[5]Report!$C$4:$K$1497,9,0)</f>
        <v>218285</v>
      </c>
      <c r="H376" s="160">
        <f>VLOOKUP(B376,[6]Report!$C$4:$K$1519,9,0)</f>
        <v>162116</v>
      </c>
      <c r="I376" s="160">
        <f>VLOOKUP(B376,[7]Report!$C$4:$K$1553,9,0)</f>
        <v>194094</v>
      </c>
      <c r="J376" s="160">
        <f>VLOOKUP(B376,[8]Report!$C$4:$K$1586,9,0)</f>
        <v>194094</v>
      </c>
      <c r="K376" s="160">
        <f>VLOOKUP(B376,'[1]BS Dec 24'!$C$4:$I$1422,7,0)</f>
        <v>162701</v>
      </c>
      <c r="L376" s="160">
        <f>VLOOKUP(B376,'[10]TB Jan 25'!$C$732:$I$1396,7,0)</f>
        <v>327199</v>
      </c>
    </row>
    <row r="377" spans="2:12" x14ac:dyDescent="0.3">
      <c r="B377" s="158" t="s">
        <v>665</v>
      </c>
      <c r="C377" s="160">
        <v>-23364</v>
      </c>
      <c r="D377" s="160">
        <f>VLOOKUP(B377,[2]Report!$C$4:$J$1360,8,0)</f>
        <v>-23364</v>
      </c>
      <c r="E377" s="160">
        <f>VLOOKUP(B377,[3]Report!$C$4:$K$1395,9,0)</f>
        <v>66560</v>
      </c>
      <c r="F377" s="160">
        <f>VLOOKUP(B377,[4]Report!$C$4:$K$1455,9,0)</f>
        <v>83994</v>
      </c>
      <c r="G377" s="160">
        <f>VLOOKUP(B377,[5]Report!$C$4:$K$1497,9,0)</f>
        <v>-7488</v>
      </c>
      <c r="H377" s="160">
        <f>VLOOKUP(B377,[6]Report!$C$4:$K$1519,9,0)</f>
        <v>-41591</v>
      </c>
      <c r="I377" s="160">
        <f>VLOOKUP(B377,[7]Report!$C$4:$K$1553,9,0)</f>
        <v>-31679</v>
      </c>
      <c r="J377" s="160">
        <f>VLOOKUP(B377,[8]Report!$C$4:$K$1586,9,0)</f>
        <v>-31679</v>
      </c>
      <c r="K377" s="160">
        <f>VLOOKUP(B377,'[1]BS Dec 24'!$C$4:$I$1422,7,0)</f>
        <v>49299</v>
      </c>
      <c r="L377" s="160">
        <f>VLOOKUP(B377,'[10]TB Jan 25'!$C$732:$I$1396,7,0)</f>
        <v>213797</v>
      </c>
    </row>
    <row r="378" spans="2:12" x14ac:dyDescent="0.3">
      <c r="B378" s="158" t="s">
        <v>666</v>
      </c>
      <c r="C378" s="160"/>
      <c r="D378" s="160"/>
      <c r="E378" s="160"/>
      <c r="F378" s="160"/>
      <c r="G378" s="160"/>
      <c r="H378" s="160">
        <f>VLOOKUP(B378,[6]Report!$C$4:$K$1519,9,0)</f>
        <v>-22066</v>
      </c>
      <c r="I378" s="160">
        <f>VLOOKUP(B378,[7]Report!$C$4:$K$1553,9,0)</f>
        <v>0</v>
      </c>
      <c r="J378" s="160">
        <f>VLOOKUP(B378,[8]Report!$C$4:$K$1586,9,0)</f>
        <v>0</v>
      </c>
      <c r="K378" s="160"/>
      <c r="L378" s="160"/>
    </row>
    <row r="379" spans="2:12" x14ac:dyDescent="0.3">
      <c r="B379" s="158" t="s">
        <v>667</v>
      </c>
      <c r="C379" s="160">
        <v>-3</v>
      </c>
      <c r="D379" s="160">
        <f>VLOOKUP(B379,[2]Report!$C$4:$J$1360,8,0)</f>
        <v>-3</v>
      </c>
      <c r="E379" s="160">
        <f>VLOOKUP(B379,[3]Report!$C$4:$K$1395,9,0)</f>
        <v>0</v>
      </c>
      <c r="F379" s="160">
        <f>VLOOKUP(B379,[4]Report!$C$4:$K$1455,9,0)</f>
        <v>0</v>
      </c>
      <c r="G379" s="160">
        <f>VLOOKUP(B379,[5]Report!$C$4:$K$1497,9,0)</f>
        <v>0</v>
      </c>
      <c r="H379" s="160">
        <f>VLOOKUP(B379,[6]Report!$C$4:$K$1519,9,0)</f>
        <v>0</v>
      </c>
      <c r="I379" s="160">
        <f>VLOOKUP(B379,[7]Report!$C$4:$K$1553,9,0)</f>
        <v>0</v>
      </c>
      <c r="J379" s="160">
        <f>VLOOKUP(B379,[8]Report!$C$4:$K$1586,9,0)</f>
        <v>0</v>
      </c>
      <c r="K379" s="160"/>
      <c r="L379" s="160"/>
    </row>
    <row r="380" spans="2:12" x14ac:dyDescent="0.3">
      <c r="B380" s="158" t="s">
        <v>668</v>
      </c>
      <c r="C380" s="160">
        <v>464874</v>
      </c>
      <c r="D380" s="160">
        <f>VLOOKUP(B380,[2]Report!$C$4:$J$1360,8,0)</f>
        <v>464874</v>
      </c>
      <c r="E380" s="160">
        <f>VLOOKUP(B380,[3]Report!$C$4:$K$1395,9,0)</f>
        <v>464874</v>
      </c>
      <c r="F380" s="160">
        <f>VLOOKUP(B380,[4]Report!$C$4:$K$1455,9,0)</f>
        <v>318282</v>
      </c>
      <c r="G380" s="160">
        <f>VLOOKUP(B380,[5]Report!$C$4:$K$1497,9,0)</f>
        <v>225773</v>
      </c>
      <c r="H380" s="160">
        <f>VLOOKUP(B380,[6]Report!$C$4:$K$1519,9,0)</f>
        <v>225773</v>
      </c>
      <c r="I380" s="160">
        <f>VLOOKUP(B380,[7]Report!$C$4:$K$1553,9,0)</f>
        <v>225773</v>
      </c>
      <c r="J380" s="160">
        <f>VLOOKUP(B380,[8]Report!$C$4:$K$1586,9,0)</f>
        <v>225773</v>
      </c>
      <c r="K380" s="160">
        <f>VLOOKUP(B380,'[1]BS Dec 24'!$C$4:$I$1422,7,0)</f>
        <v>113402</v>
      </c>
      <c r="L380" s="160">
        <f>VLOOKUP(B380,'[10]TB Jan 25'!$C$732:$I$1396,7,0)</f>
        <v>113402</v>
      </c>
    </row>
    <row r="381" spans="2:12" x14ac:dyDescent="0.3">
      <c r="B381" s="158" t="s">
        <v>669</v>
      </c>
      <c r="C381" s="160">
        <v>0</v>
      </c>
      <c r="D381" s="160">
        <f>VLOOKUP(B381,[2]Report!$C$4:$J$1360,8,0)</f>
        <v>0</v>
      </c>
      <c r="E381" s="160">
        <f>VLOOKUP(B381,[3]Report!$C$4:$K$1395,9,0)</f>
        <v>0</v>
      </c>
      <c r="F381" s="160">
        <f>VLOOKUP(B381,[4]Report!$C$4:$K$1455,9,0)</f>
        <v>0</v>
      </c>
      <c r="G381" s="160">
        <f>VLOOKUP(B381,[5]Report!$C$4:$K$1497,9,0)</f>
        <v>0</v>
      </c>
      <c r="H381" s="160">
        <f>VLOOKUP(B381,[6]Report!$C$4:$K$1519,9,0)</f>
        <v>0</v>
      </c>
      <c r="I381" s="160">
        <f>VLOOKUP(B381,[7]Report!$C$4:$K$1553,9,0)</f>
        <v>0</v>
      </c>
      <c r="J381" s="160">
        <f>VLOOKUP(B381,[8]Report!$C$4:$K$1586,9,0)</f>
        <v>0</v>
      </c>
      <c r="K381" s="160"/>
      <c r="L381" s="160"/>
    </row>
    <row r="382" spans="2:12" x14ac:dyDescent="0.3">
      <c r="B382" s="156" t="s">
        <v>670</v>
      </c>
      <c r="C382" s="160">
        <v>2331852.13</v>
      </c>
      <c r="D382" s="160">
        <f>VLOOKUP(B382,[2]Report!$C$4:$J$1360,8,0)</f>
        <v>2379816.13</v>
      </c>
      <c r="E382" s="160">
        <f>VLOOKUP(B382,[3]Report!$C$4:$K$1395,9,0)</f>
        <v>2198942.13</v>
      </c>
      <c r="F382" s="160">
        <f>VLOOKUP(B382,[4]Report!$C$4:$K$1455,9,0)</f>
        <v>2469551.13</v>
      </c>
      <c r="G382" s="160">
        <f>VLOOKUP(B382,[5]Report!$C$4:$K$1497,9,0)</f>
        <v>2449515.63</v>
      </c>
      <c r="H382" s="160">
        <f>VLOOKUP(B382,[6]Report!$C$4:$K$1519,9,0)</f>
        <v>2430346.0299999998</v>
      </c>
      <c r="I382" s="160">
        <f>VLOOKUP(B382,[7]Report!$C$4:$K$1553,9,0)</f>
        <v>2044863.03</v>
      </c>
      <c r="J382" s="160">
        <f>VLOOKUP(B382,[8]Report!$C$4:$K$1586,9,0)</f>
        <v>2203410.0299999998</v>
      </c>
      <c r="K382" s="160">
        <f>VLOOKUP(B382,'[1]BS Dec 24'!$C$4:$I$1422,7,0)</f>
        <v>2202763.0299999998</v>
      </c>
      <c r="L382" s="160">
        <f>VLOOKUP(B382,'[10]TB Jan 25'!$C$732:$I$1396,7,0)</f>
        <v>1600827.53</v>
      </c>
    </row>
    <row r="383" spans="2:12" x14ac:dyDescent="0.3">
      <c r="B383" s="158" t="s">
        <v>671</v>
      </c>
      <c r="C383" s="160"/>
      <c r="D383" s="160"/>
      <c r="E383" s="160"/>
      <c r="F383" s="160">
        <f>VLOOKUP(B383,[4]Report!$C$4:$K$1455,9,0)</f>
        <v>16100</v>
      </c>
      <c r="G383" s="160">
        <f>VLOOKUP(B383,[5]Report!$C$4:$K$1497,9,0)</f>
        <v>16100</v>
      </c>
      <c r="H383" s="160">
        <f>VLOOKUP(B383,[6]Report!$C$4:$K$1519,9,0)</f>
        <v>33874</v>
      </c>
      <c r="I383" s="160">
        <f>VLOOKUP(B383,[7]Report!$C$4:$K$1553,9,0)</f>
        <v>33874</v>
      </c>
      <c r="J383" s="160">
        <f>VLOOKUP(B383,[8]Report!$C$4:$K$1586,9,0)</f>
        <v>33874</v>
      </c>
      <c r="K383" s="160">
        <f>-VLOOKUP(B383,'[1]BS Dec 24'!$C$4:$H$1422,6,0)</f>
        <v>0</v>
      </c>
      <c r="L383" s="160"/>
    </row>
    <row r="384" spans="2:12" x14ac:dyDescent="0.3">
      <c r="B384" s="158" t="s">
        <v>672</v>
      </c>
      <c r="C384" s="160">
        <v>361863</v>
      </c>
      <c r="D384" s="160">
        <f>VLOOKUP(B384,[2]Report!$C$4:$J$1360,8,0)</f>
        <v>361863</v>
      </c>
      <c r="E384" s="160">
        <f>VLOOKUP(B384,[3]Report!$C$4:$K$1395,9,0)</f>
        <v>168852</v>
      </c>
      <c r="F384" s="160">
        <f>VLOOKUP(B384,[4]Report!$C$4:$K$1455,9,0)</f>
        <v>168852</v>
      </c>
      <c r="G384" s="160">
        <f>VLOOKUP(B384,[5]Report!$C$4:$K$1497,9,0)</f>
        <v>168852</v>
      </c>
      <c r="H384" s="160">
        <f>VLOOKUP(B384,[6]Report!$C$4:$K$1519,9,0)</f>
        <v>168852</v>
      </c>
      <c r="I384" s="160">
        <f>VLOOKUP(B384,[7]Report!$C$4:$K$1553,9,0)</f>
        <v>168852</v>
      </c>
      <c r="J384" s="160">
        <f>VLOOKUP(B384,[8]Report!$C$4:$K$1586,9,0)</f>
        <v>168852</v>
      </c>
      <c r="K384" s="160">
        <f>-VLOOKUP(B384,'[1]BS Dec 24'!$C$4:$H$1422,6,0)</f>
        <v>0</v>
      </c>
      <c r="L384" s="160"/>
    </row>
    <row r="385" spans="2:12" x14ac:dyDescent="0.3">
      <c r="B385" s="158" t="s">
        <v>673</v>
      </c>
      <c r="C385" s="160">
        <v>1289100.1000000001</v>
      </c>
      <c r="D385" s="160">
        <f>VLOOKUP(B385,[2]Report!$C$4:$J$1360,8,0)</f>
        <v>1289100.1000000001</v>
      </c>
      <c r="E385" s="160">
        <f>VLOOKUP(B385,[3]Report!$C$4:$K$1395,9,0)</f>
        <v>1433236.1</v>
      </c>
      <c r="F385" s="160">
        <f>VLOOKUP(B385,[4]Report!$C$4:$K$1455,9,0)</f>
        <v>1481604.1</v>
      </c>
      <c r="G385" s="160">
        <f>VLOOKUP(B385,[5]Report!$C$4:$K$1497,9,0)</f>
        <v>1349677.1</v>
      </c>
      <c r="H385" s="160">
        <f>VLOOKUP(B385,[6]Report!$C$4:$K$1519,9,0)</f>
        <v>1310059.5</v>
      </c>
      <c r="I385" s="160">
        <f>VLOOKUP(B385,[7]Report!$C$4:$K$1553,9,0)</f>
        <v>1316000.5</v>
      </c>
      <c r="J385" s="160">
        <f>VLOOKUP(B385,[8]Report!$C$4:$K$1586,9,0)</f>
        <v>1316000.5</v>
      </c>
      <c r="K385" s="160">
        <f>VLOOKUP(B385,'[1]BS Dec 24'!$C$4:$I$1422,7,0)</f>
        <v>1355771.5</v>
      </c>
      <c r="L385" s="160">
        <f>VLOOKUP(B385,'[10]TB Jan 25'!$C$732:$I$1396,7,0)</f>
        <v>490361.5</v>
      </c>
    </row>
    <row r="386" spans="2:12" x14ac:dyDescent="0.3">
      <c r="B386" s="158" t="s">
        <v>674</v>
      </c>
      <c r="C386" s="160">
        <v>21683.5</v>
      </c>
      <c r="D386" s="160">
        <f>VLOOKUP(B386,[2]Report!$C$4:$J$1360,8,0)</f>
        <v>30952.5</v>
      </c>
      <c r="E386" s="160">
        <f>VLOOKUP(B386,[3]Report!$C$4:$K$1395,9,0)</f>
        <v>-23450.5</v>
      </c>
      <c r="F386" s="160">
        <f>VLOOKUP(B386,[4]Report!$C$4:$K$1455,9,0)</f>
        <v>-266.5</v>
      </c>
      <c r="G386" s="160">
        <f>VLOOKUP(B386,[5]Report!$C$4:$K$1497,9,0)</f>
        <v>85502.5</v>
      </c>
      <c r="H386" s="160">
        <f>VLOOKUP(B386,[6]Report!$C$4:$K$1519,9,0)</f>
        <v>-23449.5</v>
      </c>
      <c r="I386" s="160">
        <f>VLOOKUP(B386,[7]Report!$C$4:$K$1553,9,0)</f>
        <v>-23449.5</v>
      </c>
      <c r="J386" s="160">
        <f>VLOOKUP(B386,[8]Report!$C$4:$K$1586,9,0)</f>
        <v>-23449.5</v>
      </c>
      <c r="K386" s="160">
        <f>-VLOOKUP(B386,'[1]BS Dec 24'!$C$4:$H$1422,6,0)</f>
        <v>-23449.5</v>
      </c>
      <c r="L386" s="160">
        <f>VLOOKUP(B386,'[10]TB Jan 25'!$C$732:$I$1396,7,0)</f>
        <v>190587</v>
      </c>
    </row>
    <row r="387" spans="2:12" x14ac:dyDescent="0.3">
      <c r="B387" s="158" t="s">
        <v>675</v>
      </c>
      <c r="C387" s="160">
        <v>-7605</v>
      </c>
      <c r="D387" s="160">
        <f>VLOOKUP(B387,[2]Report!$C$4:$J$1360,8,0)</f>
        <v>-7605</v>
      </c>
      <c r="E387" s="160">
        <f>VLOOKUP(B387,[3]Report!$C$4:$K$1395,9,0)</f>
        <v>-7605</v>
      </c>
      <c r="F387" s="160">
        <f>VLOOKUP(B387,[4]Report!$C$4:$K$1455,9,0)</f>
        <v>-7605</v>
      </c>
      <c r="G387" s="160">
        <f>VLOOKUP(B387,[5]Report!$C$4:$K$1497,9,0)</f>
        <v>-7605</v>
      </c>
      <c r="H387" s="160">
        <f>VLOOKUP(B387,[6]Report!$C$4:$K$1519,9,0)</f>
        <v>-7605</v>
      </c>
      <c r="I387" s="160">
        <f>VLOOKUP(B387,[7]Report!$C$4:$K$1553,9,0)</f>
        <v>-7605</v>
      </c>
      <c r="J387" s="160">
        <f>VLOOKUP(B387,[8]Report!$C$4:$K$1586,9,0)</f>
        <v>-7605</v>
      </c>
      <c r="K387" s="160">
        <f>-VLOOKUP(B387,'[1]BS Dec 24'!$C$4:$H$1422,6,0)</f>
        <v>-7605</v>
      </c>
      <c r="L387" s="160">
        <f>-VLOOKUP(B387,'[10]TB Jan 25'!$C$732:$I$1396,6,0)</f>
        <v>-7605</v>
      </c>
    </row>
    <row r="388" spans="2:12" x14ac:dyDescent="0.3">
      <c r="B388" s="158" t="s">
        <v>676</v>
      </c>
      <c r="C388" s="160">
        <v>-379.5</v>
      </c>
      <c r="D388" s="160">
        <f>VLOOKUP(B388,[2]Report!$C$4:$J$1360,8,0)</f>
        <v>50271.5</v>
      </c>
      <c r="E388" s="160">
        <f>VLOOKUP(B388,[3]Report!$C$4:$K$1395,9,0)</f>
        <v>-379.5</v>
      </c>
      <c r="F388" s="160">
        <f>VLOOKUP(B388,[4]Report!$C$4:$K$1455,9,0)</f>
        <v>-4958.5</v>
      </c>
      <c r="G388" s="160">
        <f>VLOOKUP(B388,[5]Report!$C$4:$K$1497,9,0)</f>
        <v>0</v>
      </c>
      <c r="H388" s="160">
        <f>VLOOKUP(B388,[6]Report!$C$4:$K$1519,9,0)</f>
        <v>0</v>
      </c>
      <c r="I388" s="160">
        <f>VLOOKUP(B388,[7]Report!$C$4:$K$1553,9,0)</f>
        <v>0</v>
      </c>
      <c r="J388" s="160">
        <f>VLOOKUP(B388,[8]Report!$C$4:$K$1586,9,0)</f>
        <v>0</v>
      </c>
      <c r="K388" s="160">
        <f>VLOOKUP(B388,'[1]BS Dec 24'!$C$4:$I$1422,7,0)</f>
        <v>4959</v>
      </c>
      <c r="L388" s="160">
        <f>-VLOOKUP(B388,'[10]TB Jan 25'!$C$732:$I$1396,6,0)</f>
        <v>0</v>
      </c>
    </row>
    <row r="389" spans="2:12" x14ac:dyDescent="0.3">
      <c r="B389" s="158" t="s">
        <v>677</v>
      </c>
      <c r="C389" s="160">
        <v>667190.03</v>
      </c>
      <c r="D389" s="160">
        <f>VLOOKUP(B389,[2]Report!$C$4:$J$1360,8,0)</f>
        <v>655234.03</v>
      </c>
      <c r="E389" s="160">
        <f>VLOOKUP(B389,[3]Report!$C$4:$K$1395,9,0)</f>
        <v>628289.03</v>
      </c>
      <c r="F389" s="160">
        <f>VLOOKUP(B389,[4]Report!$C$4:$K$1455,9,0)</f>
        <v>815825.03</v>
      </c>
      <c r="G389" s="160">
        <f>VLOOKUP(B389,[5]Report!$C$4:$K$1497,9,0)</f>
        <v>836989.03</v>
      </c>
      <c r="H389" s="160">
        <f>VLOOKUP(B389,[6]Report!$C$4:$K$1519,9,0)</f>
        <v>948615.03</v>
      </c>
      <c r="I389" s="160">
        <f>VLOOKUP(B389,[7]Report!$C$4:$K$1553,9,0)</f>
        <v>557191.03</v>
      </c>
      <c r="J389" s="160">
        <f>VLOOKUP(B389,[8]Report!$C$4:$K$1586,9,0)</f>
        <v>715738.03</v>
      </c>
      <c r="K389" s="160">
        <f>VLOOKUP(B389,'[1]BS Dec 24'!$C$4:$I$1422,7,0)</f>
        <v>873087.03</v>
      </c>
      <c r="L389" s="160">
        <f>VLOOKUP(B389,'[10]TB Jan 25'!$C$732:$I$1396,7,0)</f>
        <v>927484.03</v>
      </c>
    </row>
    <row r="390" spans="2:12" x14ac:dyDescent="0.3">
      <c r="B390" s="156" t="s">
        <v>678</v>
      </c>
      <c r="C390" s="160">
        <v>782315.19</v>
      </c>
      <c r="D390" s="160">
        <f>VLOOKUP(B390,[2]Report!$C$4:$J$1360,8,0)</f>
        <v>1110614.19</v>
      </c>
      <c r="E390" s="160">
        <f>VLOOKUP(B390,[3]Report!$C$4:$K$1395,9,0)</f>
        <v>1644290.19</v>
      </c>
      <c r="F390" s="160">
        <f>VLOOKUP(B390,[4]Report!$C$4:$K$1455,9,0)</f>
        <v>2077725.19</v>
      </c>
      <c r="G390" s="160">
        <f>VLOOKUP(B390,[5]Report!$C$4:$K$1497,9,0)</f>
        <v>2674220.19</v>
      </c>
      <c r="H390" s="160">
        <f>VLOOKUP(B390,[6]Report!$C$4:$K$1519,9,0)</f>
        <v>1936184.19</v>
      </c>
      <c r="I390" s="160">
        <f>VLOOKUP(B390,[7]Report!$C$4:$K$1553,9,0)</f>
        <v>2163811.19</v>
      </c>
      <c r="J390" s="160">
        <f>VLOOKUP(B390,[8]Report!$C$4:$K$1586,9,0)</f>
        <v>2285447.19</v>
      </c>
      <c r="K390" s="160">
        <f>VLOOKUP(B390,'[1]BS Dec 24'!$C$4:$I$1422,7,0)</f>
        <v>2124222.19</v>
      </c>
      <c r="L390" s="160">
        <f>VLOOKUP(B390,'[10]TB Jan 25'!$C$732:$I$1396,7,0)</f>
        <v>1050862.19</v>
      </c>
    </row>
    <row r="391" spans="2:12" x14ac:dyDescent="0.3">
      <c r="B391" s="158" t="s">
        <v>679</v>
      </c>
      <c r="C391" s="160"/>
      <c r="D391" s="160"/>
      <c r="E391" s="160">
        <f>VLOOKUP(B391,[3]Report!$C$4:$K$1395,9,0)</f>
        <v>500</v>
      </c>
      <c r="F391" s="160">
        <f>VLOOKUP(B391,[4]Report!$C$4:$K$1455,9,0)</f>
        <v>500</v>
      </c>
      <c r="G391" s="160">
        <f>VLOOKUP(B391,[5]Report!$C$4:$K$1497,9,0)</f>
        <v>500</v>
      </c>
      <c r="H391" s="160">
        <f>VLOOKUP(B391,[6]Report!$C$4:$K$1519,9,0)</f>
        <v>500</v>
      </c>
      <c r="I391" s="160">
        <f>VLOOKUP(B391,[7]Report!$C$4:$K$1553,9,0)</f>
        <v>500</v>
      </c>
      <c r="J391" s="160">
        <f>VLOOKUP(B391,[8]Report!$C$4:$K$1586,9,0)</f>
        <v>500</v>
      </c>
      <c r="K391" s="160">
        <f>VLOOKUP(B391,'[1]BS Dec 24'!$C$4:$I$1422,7,0)</f>
        <v>500</v>
      </c>
      <c r="L391" s="160">
        <f>VLOOKUP(B391,'[10]TB Jan 25'!$C$732:$I$1396,7,0)</f>
        <v>500</v>
      </c>
    </row>
    <row r="392" spans="2:12" x14ac:dyDescent="0.3">
      <c r="B392" s="158" t="s">
        <v>680</v>
      </c>
      <c r="C392" s="160">
        <v>373354</v>
      </c>
      <c r="D392" s="160">
        <f>VLOOKUP(B392,[2]Report!$C$4:$J$1360,8,0)</f>
        <v>382818</v>
      </c>
      <c r="E392" s="160">
        <f>VLOOKUP(B392,[3]Report!$C$4:$K$1395,9,0)</f>
        <v>351498</v>
      </c>
      <c r="F392" s="160">
        <f>VLOOKUP(B392,[4]Report!$C$4:$K$1455,9,0)</f>
        <v>351498</v>
      </c>
      <c r="G392" s="160">
        <f>VLOOKUP(B392,[5]Report!$C$4:$K$1497,9,0)</f>
        <v>401058</v>
      </c>
      <c r="H392" s="160">
        <f>VLOOKUP(B392,[6]Report!$C$4:$K$1519,9,0)</f>
        <v>385541</v>
      </c>
      <c r="I392" s="160">
        <f>VLOOKUP(B392,[7]Report!$C$4:$K$1553,9,0)</f>
        <v>359522</v>
      </c>
      <c r="J392" s="160">
        <f>VLOOKUP(B392,[8]Report!$C$4:$K$1586,9,0)</f>
        <v>359522</v>
      </c>
      <c r="K392" s="160">
        <f>-VLOOKUP(B392,'[1]BS Dec 24'!$C$4:$H$1422,6,0)</f>
        <v>0</v>
      </c>
      <c r="L392" s="160"/>
    </row>
    <row r="393" spans="2:12" x14ac:dyDescent="0.3">
      <c r="B393" s="158" t="s">
        <v>681</v>
      </c>
      <c r="C393" s="160">
        <v>410307.69</v>
      </c>
      <c r="D393" s="160">
        <f>VLOOKUP(B393,[2]Report!$C$4:$J$1360,8,0)</f>
        <v>515039.69</v>
      </c>
      <c r="E393" s="160">
        <f>VLOOKUP(B393,[3]Report!$C$4:$K$1395,9,0)</f>
        <v>1106310.69</v>
      </c>
      <c r="F393" s="160">
        <f>VLOOKUP(B393,[4]Report!$C$4:$K$1455,9,0)</f>
        <v>1606336.69</v>
      </c>
      <c r="G393" s="160">
        <f>VLOOKUP(B393,[5]Report!$C$4:$K$1497,9,0)</f>
        <v>2228242.69</v>
      </c>
      <c r="H393" s="160">
        <f>VLOOKUP(B393,[6]Report!$C$4:$K$1519,9,0)</f>
        <v>1540643.69</v>
      </c>
      <c r="I393" s="160">
        <f>VLOOKUP(B393,[7]Report!$C$4:$K$1553,9,0)</f>
        <v>1728524.69</v>
      </c>
      <c r="J393" s="160">
        <f>VLOOKUP(B393,[8]Report!$C$4:$K$1586,9,0)</f>
        <v>1747221.69</v>
      </c>
      <c r="K393" s="160">
        <f>VLOOKUP(B393,'[1]BS Dec 24'!$C$4:$I$1422,7,0)</f>
        <v>1700482.69</v>
      </c>
      <c r="L393" s="160">
        <f>VLOOKUP(B393,'[10]TB Jan 25'!$C$732:$I$1396,7,0)</f>
        <v>754334.69</v>
      </c>
    </row>
    <row r="394" spans="2:12" x14ac:dyDescent="0.3">
      <c r="B394" s="158" t="s">
        <v>682</v>
      </c>
      <c r="C394" s="160">
        <v>1</v>
      </c>
      <c r="D394" s="160">
        <f>VLOOKUP(B394,[2]Report!$C$4:$J$1360,8,0)</f>
        <v>1</v>
      </c>
      <c r="E394" s="160">
        <f>VLOOKUP(B394,[3]Report!$C$4:$K$1395,9,0)</f>
        <v>-8978</v>
      </c>
      <c r="F394" s="160">
        <f>VLOOKUP(B394,[4]Report!$C$4:$K$1455,9,0)</f>
        <v>-8978</v>
      </c>
      <c r="G394" s="160">
        <f>VLOOKUP(B394,[5]Report!$C$4:$K$1497,9,0)</f>
        <v>-8978</v>
      </c>
      <c r="H394" s="160">
        <f>VLOOKUP(B394,[6]Report!$C$4:$K$1519,9,0)</f>
        <v>-8978</v>
      </c>
      <c r="I394" s="160">
        <f>VLOOKUP(B394,[7]Report!$C$4:$K$1553,9,0)</f>
        <v>-8978</v>
      </c>
      <c r="J394" s="160">
        <f>VLOOKUP(B394,[8]Report!$C$4:$K$1586,9,0)</f>
        <v>-8978</v>
      </c>
      <c r="K394" s="160">
        <f>-VLOOKUP(B394,'[1]BS Dec 24'!$C$4:$H$1422,6,0)</f>
        <v>-8978</v>
      </c>
      <c r="L394" s="160">
        <f>-VLOOKUP(B394,'[10]TB Jan 25'!$C$732:$I$1396,6,0)</f>
        <v>-8978</v>
      </c>
    </row>
    <row r="395" spans="2:12" x14ac:dyDescent="0.3">
      <c r="B395" s="158" t="s">
        <v>683</v>
      </c>
      <c r="C395" s="160">
        <v>-1347.5</v>
      </c>
      <c r="D395" s="160">
        <f>VLOOKUP(B395,[2]Report!$C$4:$J$1360,8,0)</f>
        <v>212755.5</v>
      </c>
      <c r="E395" s="160">
        <f>VLOOKUP(B395,[3]Report!$C$4:$K$1395,9,0)</f>
        <v>194959.5</v>
      </c>
      <c r="F395" s="160">
        <f>VLOOKUP(B395,[4]Report!$C$4:$K$1455,9,0)</f>
        <v>128368.5</v>
      </c>
      <c r="G395" s="160">
        <f>VLOOKUP(B395,[5]Report!$C$4:$K$1497,9,0)</f>
        <v>53397.5</v>
      </c>
      <c r="H395" s="160">
        <f>VLOOKUP(B395,[6]Report!$C$4:$K$1519,9,0)</f>
        <v>9726.5</v>
      </c>
      <c r="I395" s="160">
        <f>VLOOKUP(B395,[7]Report!$C$4:$K$1553,9,0)</f>
        <v>85704.5</v>
      </c>
      <c r="J395" s="160">
        <f>VLOOKUP(B395,[8]Report!$C$4:$K$1586,9,0)</f>
        <v>188643.5</v>
      </c>
      <c r="K395" s="160">
        <f>VLOOKUP(B395,'[1]BS Dec 24'!$C$4:$I$1422,7,0)</f>
        <v>191965.5</v>
      </c>
      <c r="L395" s="160">
        <f>VLOOKUP(B395,'[10]TB Jan 25'!$C$732:$I$1396,7,0)</f>
        <v>268619.5</v>
      </c>
    </row>
    <row r="396" spans="2:12" x14ac:dyDescent="0.3">
      <c r="B396" s="158" t="s">
        <v>684</v>
      </c>
      <c r="C396" s="160"/>
      <c r="D396" s="160"/>
      <c r="E396" s="160"/>
      <c r="F396" s="160"/>
      <c r="G396" s="160"/>
      <c r="H396" s="160">
        <f>VLOOKUP(B396,[6]Report!$C$4:$K$1519,9,0)</f>
        <v>8751</v>
      </c>
      <c r="I396" s="160">
        <f>VLOOKUP(B396,[7]Report!$C$4:$K$1553,9,0)</f>
        <v>-1462</v>
      </c>
      <c r="J396" s="160">
        <f>VLOOKUP(B396,[8]Report!$C$4:$K$1586,9,0)</f>
        <v>-1462</v>
      </c>
      <c r="K396" s="160">
        <f>-VLOOKUP(B396,'[1]BS Dec 24'!$C$4:$H$1422,6,0)</f>
        <v>-1462</v>
      </c>
      <c r="L396" s="160">
        <f>-VLOOKUP(B396,'[10]TB Jan 25'!$C$732:$I$1396,6,0)</f>
        <v>-1462</v>
      </c>
    </row>
    <row r="397" spans="2:12" x14ac:dyDescent="0.3">
      <c r="B397" s="158" t="s">
        <v>685</v>
      </c>
      <c r="C397" s="160"/>
      <c r="D397" s="160">
        <f>VLOOKUP(B397,[2]Report!$C$4:$J$1360,8,0)</f>
        <v>29400</v>
      </c>
      <c r="E397" s="160">
        <f>VLOOKUP(B397,[3]Report!$C$4:$K$1395,9,0)</f>
        <v>29400</v>
      </c>
      <c r="F397" s="160">
        <f>VLOOKUP(B397,[4]Report!$C$4:$K$1455,9,0)</f>
        <v>1444</v>
      </c>
      <c r="G397" s="160">
        <f>VLOOKUP(B397,[5]Report!$C$4:$K$1497,9,0)</f>
        <v>7351</v>
      </c>
      <c r="H397" s="160">
        <f>VLOOKUP(B397,[6]Report!$C$4:$K$1519,9,0)</f>
        <v>15305</v>
      </c>
      <c r="I397" s="160">
        <f>VLOOKUP(B397,[7]Report!$C$4:$K$1553,9,0)</f>
        <v>15305</v>
      </c>
      <c r="J397" s="160">
        <f>VLOOKUP(B397,[8]Report!$C$4:$K$1586,9,0)</f>
        <v>15305</v>
      </c>
      <c r="K397" s="160">
        <f>-VLOOKUP(B397,'[1]BS Dec 24'!$C$4:$H$1422,6,0)</f>
        <v>0</v>
      </c>
      <c r="L397" s="160"/>
    </row>
    <row r="398" spans="2:12" x14ac:dyDescent="0.3">
      <c r="B398" s="158" t="s">
        <v>686</v>
      </c>
      <c r="C398" s="160">
        <v>5015</v>
      </c>
      <c r="D398" s="160">
        <f>VLOOKUP(B398,[2]Report!$C$4:$J$1360,8,0)</f>
        <v>5015</v>
      </c>
      <c r="E398" s="160">
        <f>VLOOKUP(B398,[3]Report!$C$4:$K$1395,9,0)</f>
        <v>5015</v>
      </c>
      <c r="F398" s="160">
        <f>VLOOKUP(B398,[4]Report!$C$4:$K$1455,9,0)</f>
        <v>5015</v>
      </c>
      <c r="G398" s="160">
        <f>VLOOKUP(B398,[5]Report!$C$4:$K$1497,9,0)</f>
        <v>5015</v>
      </c>
      <c r="H398" s="160">
        <f>VLOOKUP(B398,[6]Report!$C$4:$K$1519,9,0)</f>
        <v>5015</v>
      </c>
      <c r="I398" s="160">
        <f>VLOOKUP(B398,[7]Report!$C$4:$K$1553,9,0)</f>
        <v>5015</v>
      </c>
      <c r="J398" s="160">
        <f>VLOOKUP(B398,[8]Report!$C$4:$K$1586,9,0)</f>
        <v>5015</v>
      </c>
      <c r="K398" s="160">
        <f>VLOOKUP(B398,'[1]BS Dec 24'!$C$4:$I$1422,7,0)</f>
        <v>5015</v>
      </c>
      <c r="L398" s="160">
        <f>VLOOKUP(B398,'[10]TB Jan 25'!$C$732:$I$1396,7,0)</f>
        <v>5015</v>
      </c>
    </row>
    <row r="399" spans="2:12" x14ac:dyDescent="0.3">
      <c r="B399" s="158" t="s">
        <v>687</v>
      </c>
      <c r="C399" s="160">
        <v>2520</v>
      </c>
      <c r="D399" s="160">
        <f>VLOOKUP(B399,[2]Report!$C$4:$J$1360,8,0)</f>
        <v>2520</v>
      </c>
      <c r="E399" s="160">
        <f>VLOOKUP(B399,[3]Report!$C$4:$K$1395,9,0)</f>
        <v>2520</v>
      </c>
      <c r="F399" s="160">
        <f>VLOOKUP(B399,[4]Report!$C$4:$K$1455,9,0)</f>
        <v>2520</v>
      </c>
      <c r="G399" s="160">
        <f>VLOOKUP(B399,[5]Report!$C$4:$K$1497,9,0)</f>
        <v>2520</v>
      </c>
      <c r="H399" s="160">
        <f>VLOOKUP(B399,[6]Report!$C$4:$K$1519,9,0)</f>
        <v>2520</v>
      </c>
      <c r="I399" s="160">
        <f>VLOOKUP(B399,[7]Report!$C$4:$K$1553,9,0)</f>
        <v>2520</v>
      </c>
      <c r="J399" s="160">
        <f>VLOOKUP(B399,[8]Report!$C$4:$K$1586,9,0)</f>
        <v>2520</v>
      </c>
      <c r="K399" s="160">
        <f>VLOOKUP(B399,'[1]BS Dec 24'!$C$4:$I$1422,7,0)</f>
        <v>2520</v>
      </c>
      <c r="L399" s="160">
        <f>VLOOKUP(B399,'[10]TB Jan 25'!$C$732:$I$1396,7,0)</f>
        <v>2520</v>
      </c>
    </row>
    <row r="400" spans="2:12" x14ac:dyDescent="0.3">
      <c r="B400" s="158" t="s">
        <v>688</v>
      </c>
      <c r="C400" s="160"/>
      <c r="D400" s="160"/>
      <c r="E400" s="160"/>
      <c r="F400" s="160"/>
      <c r="G400" s="160"/>
      <c r="H400" s="160"/>
      <c r="I400" s="160">
        <f>VLOOKUP(B400,[7]Report!$C$4:$K$1553,9,0)</f>
        <v>116938</v>
      </c>
      <c r="J400" s="160">
        <f>VLOOKUP(B400,[8]Report!$C$4:$K$1586,9,0)</f>
        <v>4336.5</v>
      </c>
      <c r="K400" s="160">
        <f>VLOOKUP(B400,'[1]BS Dec 24'!$C$4:$I$1422,7,0)</f>
        <v>4336.5</v>
      </c>
      <c r="L400" s="160">
        <f>-VLOOKUP(B400,'[10]TB Jan 25'!$C$732:$I$1396,6,0)</f>
        <v>0</v>
      </c>
    </row>
    <row r="401" spans="2:12" x14ac:dyDescent="0.3">
      <c r="B401" s="158" t="s">
        <v>689</v>
      </c>
      <c r="C401" s="160">
        <v>37537</v>
      </c>
      <c r="D401" s="160">
        <f>VLOOKUP(B401,[2]Report!$C$4:$J$1360,8,0)</f>
        <v>121355</v>
      </c>
      <c r="E401" s="160">
        <f>VLOOKUP(B401,[3]Report!$C$4:$K$1395,9,0)</f>
        <v>135836</v>
      </c>
      <c r="F401" s="160">
        <f>VLOOKUP(B401,[4]Report!$C$4:$K$1455,9,0)</f>
        <v>363102</v>
      </c>
      <c r="G401" s="160">
        <f>VLOOKUP(B401,[5]Report!$C$4:$K$1497,9,0)</f>
        <v>106655</v>
      </c>
      <c r="H401" s="160">
        <f>VLOOKUP(B401,[6]Report!$C$4:$K$1519,9,0)</f>
        <v>64060</v>
      </c>
      <c r="I401" s="160">
        <f>VLOOKUP(B401,[7]Report!$C$4:$K$1553,9,0)</f>
        <v>191735</v>
      </c>
      <c r="J401" s="160">
        <f>VLOOKUP(B401,[8]Report!$C$4:$K$1586,9,0)</f>
        <v>98193</v>
      </c>
      <c r="K401" s="160">
        <f>VLOOKUP(B401,'[1]BS Dec 24'!$C$4:$I$1422,7,0)</f>
        <v>52333</v>
      </c>
      <c r="L401" s="160">
        <f>VLOOKUP(B401,'[10]TB Jan 25'!$C$732:$I$1396,7,0)</f>
        <v>10880</v>
      </c>
    </row>
    <row r="402" spans="2:12" x14ac:dyDescent="0.3">
      <c r="B402" s="158" t="s">
        <v>690</v>
      </c>
      <c r="C402" s="160">
        <v>-18348</v>
      </c>
      <c r="D402" s="160">
        <f>VLOOKUP(B402,[2]Report!$C$4:$J$1360,8,0)</f>
        <v>-18348</v>
      </c>
      <c r="E402" s="160">
        <f>VLOOKUP(B402,[3]Report!$C$4:$K$1395,9,0)</f>
        <v>-18348</v>
      </c>
      <c r="F402" s="160">
        <f>VLOOKUP(B402,[4]Report!$C$4:$K$1455,9,0)</f>
        <v>-18348</v>
      </c>
      <c r="G402" s="160">
        <f>VLOOKUP(B402,[5]Report!$C$4:$K$1497,9,0)</f>
        <v>-18348</v>
      </c>
      <c r="H402" s="160">
        <f>VLOOKUP(B402,[6]Report!$C$4:$K$1519,9,0)</f>
        <v>-18348</v>
      </c>
      <c r="I402" s="160">
        <f>VLOOKUP(B402,[7]Report!$C$4:$K$1553,9,0)</f>
        <v>-18348</v>
      </c>
      <c r="J402" s="160">
        <f>VLOOKUP(B402,[8]Report!$C$4:$K$1586,9,0)</f>
        <v>-18348</v>
      </c>
      <c r="K402" s="160">
        <f>-VLOOKUP(B402,'[1]BS Dec 24'!$C$4:$H$1422,6,0)</f>
        <v>-18348</v>
      </c>
      <c r="L402" s="160">
        <f>-VLOOKUP(B402,'[10]TB Jan 25'!$C$732:$I$1396,6,0)</f>
        <v>-18348</v>
      </c>
    </row>
    <row r="403" spans="2:12" x14ac:dyDescent="0.3">
      <c r="B403" s="158" t="s">
        <v>691</v>
      </c>
      <c r="C403" s="160">
        <v>295318.5</v>
      </c>
      <c r="D403" s="160">
        <f>VLOOKUP(B403,[2]Report!$C$4:$J$1360,8,0)</f>
        <v>351531.5</v>
      </c>
      <c r="E403" s="160">
        <f>VLOOKUP(B403,[3]Report!$C$4:$K$1395,9,0)</f>
        <v>351531.5</v>
      </c>
      <c r="F403" s="160">
        <f>VLOOKUP(B403,[4]Report!$C$4:$K$1455,9,0)</f>
        <v>428996.5</v>
      </c>
      <c r="G403" s="160">
        <f>VLOOKUP(B403,[5]Report!$C$4:$K$1497,9,0)</f>
        <v>428996.5</v>
      </c>
      <c r="H403" s="160">
        <f>VLOOKUP(B403,[6]Report!$C$4:$K$1519,9,0)</f>
        <v>298645.5</v>
      </c>
      <c r="I403" s="160">
        <f>VLOOKUP(B403,[7]Report!$C$4:$K$1553,9,0)</f>
        <v>355317.5</v>
      </c>
      <c r="J403" s="160">
        <f>VLOOKUP(B403,[8]Report!$C$4:$K$1586,9,0)</f>
        <v>252092.5</v>
      </c>
      <c r="K403" s="160">
        <f>VLOOKUP(B403,'[1]BS Dec 24'!$C$4:$I$1422,7,0)</f>
        <v>187310.5</v>
      </c>
      <c r="L403" s="160">
        <f>VLOOKUP(B403,'[10]TB Jan 25'!$C$732:$I$1396,7,0)</f>
        <v>240557.5</v>
      </c>
    </row>
    <row r="404" spans="2:12" x14ac:dyDescent="0.3">
      <c r="B404" s="158" t="s">
        <v>692</v>
      </c>
      <c r="C404" s="160">
        <v>236</v>
      </c>
      <c r="D404" s="160">
        <f>VLOOKUP(B404,[2]Report!$C$4:$J$1360,8,0)</f>
        <v>236</v>
      </c>
      <c r="E404" s="160">
        <f>VLOOKUP(B404,[3]Report!$C$4:$K$1395,9,0)</f>
        <v>236</v>
      </c>
      <c r="F404" s="160">
        <f>VLOOKUP(B404,[4]Report!$C$4:$K$1455,9,0)</f>
        <v>236</v>
      </c>
      <c r="G404" s="160">
        <f>VLOOKUP(B404,[5]Report!$C$4:$K$1497,9,0)</f>
        <v>236</v>
      </c>
      <c r="H404" s="160">
        <f>VLOOKUP(B404,[6]Report!$C$4:$K$1519,9,0)</f>
        <v>0</v>
      </c>
      <c r="I404" s="160">
        <f>VLOOKUP(B404,[7]Report!$C$4:$K$1553,9,0)</f>
        <v>0</v>
      </c>
      <c r="J404" s="160">
        <f>VLOOKUP(B404,[8]Report!$C$4:$K$1586,9,0)</f>
        <v>0</v>
      </c>
      <c r="K404" s="160"/>
      <c r="L404" s="160"/>
    </row>
    <row r="405" spans="2:12" x14ac:dyDescent="0.3">
      <c r="B405" s="158" t="s">
        <v>693</v>
      </c>
      <c r="C405" s="160">
        <v>11025</v>
      </c>
      <c r="D405" s="160">
        <f>VLOOKUP(B405,[2]Report!$C$4:$J$1360,8,0)</f>
        <v>307132.5</v>
      </c>
      <c r="E405" s="160">
        <f>VLOOKUP(B405,[3]Report!$C$4:$K$1395,9,0)</f>
        <v>642288.5</v>
      </c>
      <c r="F405" s="160">
        <f>VLOOKUP(B405,[4]Report!$C$4:$K$1455,9,0)</f>
        <v>511507.5</v>
      </c>
      <c r="G405" s="160">
        <f>VLOOKUP(B405,[5]Report!$C$4:$K$1497,9,0)</f>
        <v>499072.1</v>
      </c>
      <c r="H405" s="160">
        <f>VLOOKUP(B405,[6]Report!$C$4:$K$1519,9,0)</f>
        <v>459294.1</v>
      </c>
      <c r="I405" s="160">
        <f>VLOOKUP(B405,[7]Report!$C$4:$K$1553,9,0)</f>
        <v>249455.1</v>
      </c>
      <c r="J405" s="160">
        <f>VLOOKUP(B405,[8]Report!$C$4:$K$1586,9,0)</f>
        <v>832373.1</v>
      </c>
      <c r="K405" s="160">
        <f>VLOOKUP(B405,'[1]BS Dec 24'!$C$4:$I$1422,7,0)</f>
        <v>829451.1</v>
      </c>
      <c r="L405" s="160">
        <f>VLOOKUP(B405,'[10]TB Jan 25'!$C$732:$I$1396,7,0)</f>
        <v>251512.1</v>
      </c>
    </row>
    <row r="406" spans="2:12" x14ac:dyDescent="0.3">
      <c r="B406" s="158" t="s">
        <v>694</v>
      </c>
      <c r="C406" s="160"/>
      <c r="D406" s="160"/>
      <c r="E406" s="160"/>
      <c r="F406" s="160"/>
      <c r="G406" s="160">
        <f>VLOOKUP(B406,[5]Report!$C$4:$K$1497,9,0)</f>
        <v>0</v>
      </c>
      <c r="H406" s="160">
        <f>VLOOKUP(B406,[6]Report!$C$4:$K$1519,9,0)</f>
        <v>0</v>
      </c>
      <c r="I406" s="160">
        <f>VLOOKUP(B406,[7]Report!$C$4:$K$1553,9,0)</f>
        <v>0</v>
      </c>
      <c r="J406" s="160">
        <f>VLOOKUP(B406,[8]Report!$C$4:$K$1586,9,0)</f>
        <v>0</v>
      </c>
      <c r="K406" s="160"/>
      <c r="L406" s="160"/>
    </row>
    <row r="407" spans="2:12" x14ac:dyDescent="0.3">
      <c r="B407" s="158" t="s">
        <v>695</v>
      </c>
      <c r="C407" s="160"/>
      <c r="D407" s="160"/>
      <c r="E407" s="160"/>
      <c r="F407" s="160">
        <f>VLOOKUP(B407,[4]Report!$C$4:$K$1455,9,0)</f>
        <v>54664</v>
      </c>
      <c r="G407" s="160">
        <f>VLOOKUP(B407,[5]Report!$C$4:$K$1497,9,0)</f>
        <v>54664</v>
      </c>
      <c r="H407" s="160">
        <f>VLOOKUP(B407,[6]Report!$C$4:$K$1519,9,0)</f>
        <v>61685</v>
      </c>
      <c r="I407" s="160">
        <f>VLOOKUP(B407,[7]Report!$C$4:$K$1553,9,0)</f>
        <v>16668</v>
      </c>
      <c r="J407" s="160">
        <f>VLOOKUP(B407,[8]Report!$C$4:$K$1586,9,0)</f>
        <v>16668</v>
      </c>
      <c r="K407" s="160">
        <f>VLOOKUP(B407,'[1]BS Dec 24'!$C$4:$I$1422,7,0)</f>
        <v>16668</v>
      </c>
      <c r="L407" s="160">
        <f>VLOOKUP(B407,'[10]TB Jan 25'!$C$732:$I$1396,7,0)</f>
        <v>16668</v>
      </c>
    </row>
    <row r="408" spans="2:12" x14ac:dyDescent="0.3">
      <c r="B408" s="158" t="s">
        <v>696</v>
      </c>
      <c r="C408" s="160"/>
      <c r="D408" s="160"/>
      <c r="E408" s="160"/>
      <c r="F408" s="160"/>
      <c r="G408" s="160"/>
      <c r="H408" s="160"/>
      <c r="I408" s="160">
        <f>VLOOKUP(B408,[7]Report!$C$4:$K$1553,9,0)</f>
        <v>7859</v>
      </c>
      <c r="J408" s="160">
        <f>VLOOKUP(B408,[8]Report!$C$4:$K$1586,9,0)</f>
        <v>28248</v>
      </c>
      <c r="K408" s="160">
        <f>-VLOOKUP(B408,'[1]BS Dec 24'!$C$4:$H$1422,6,0)</f>
        <v>0</v>
      </c>
      <c r="L408" s="160"/>
    </row>
    <row r="409" spans="2:12" x14ac:dyDescent="0.3">
      <c r="B409" s="158" t="s">
        <v>697</v>
      </c>
      <c r="C409" s="160">
        <v>2.5</v>
      </c>
      <c r="D409" s="160">
        <f>VLOOKUP(B409,[2]Report!$C$4:$J$1360,8,0)</f>
        <v>2.5</v>
      </c>
      <c r="E409" s="160">
        <f>VLOOKUP(B409,[3]Report!$C$4:$K$1395,9,0)</f>
        <v>2.5</v>
      </c>
      <c r="F409" s="160">
        <f>VLOOKUP(B409,[4]Report!$C$4:$K$1455,9,0)</f>
        <v>0</v>
      </c>
      <c r="G409" s="160">
        <f>VLOOKUP(B409,[5]Report!$C$4:$K$1497,9,0)</f>
        <v>0</v>
      </c>
      <c r="H409" s="160">
        <f>VLOOKUP(B409,[6]Report!$C$4:$K$1519,9,0)</f>
        <v>0</v>
      </c>
      <c r="I409" s="160">
        <f>VLOOKUP(B409,[7]Report!$C$4:$K$1553,9,0)</f>
        <v>0</v>
      </c>
      <c r="J409" s="160">
        <f>VLOOKUP(B409,[8]Report!$C$4:$K$1586,9,0)</f>
        <v>0</v>
      </c>
      <c r="K409" s="160"/>
      <c r="L409" s="160"/>
    </row>
    <row r="410" spans="2:12" x14ac:dyDescent="0.3">
      <c r="B410" s="158" t="s">
        <v>698</v>
      </c>
      <c r="C410" s="160">
        <v>138894.03</v>
      </c>
      <c r="D410" s="160">
        <f>VLOOKUP(B410,[2]Report!$C$4:$J$1360,8,0)</f>
        <v>108738.03</v>
      </c>
      <c r="E410" s="160">
        <f>VLOOKUP(B410,[3]Report!$C$4:$K$1395,9,0)</f>
        <v>108738</v>
      </c>
      <c r="F410" s="160">
        <f>VLOOKUP(B410,[4]Report!$C$4:$K$1455,9,0)</f>
        <v>108738</v>
      </c>
      <c r="G410" s="160">
        <f>VLOOKUP(B410,[5]Report!$C$4:$K$1497,9,0)</f>
        <v>108738</v>
      </c>
      <c r="H410" s="160">
        <f>VLOOKUP(B410,[6]Report!$C$4:$K$1519,9,0)</f>
        <v>39592</v>
      </c>
      <c r="I410" s="160">
        <f>VLOOKUP(B410,[7]Report!$C$4:$K$1553,9,0)</f>
        <v>39592</v>
      </c>
      <c r="J410" s="160">
        <f>VLOOKUP(B410,[8]Report!$C$4:$K$1586,9,0)</f>
        <v>39592</v>
      </c>
      <c r="K410" s="160">
        <f>VLOOKUP(B410,'[1]BS Dec 24'!$C$4:$I$1422,7,0)</f>
        <v>39592</v>
      </c>
      <c r="L410" s="160">
        <f>-VLOOKUP(B410,'[10]TB Jan 25'!$C$732:$I$1396,6,0)</f>
        <v>0</v>
      </c>
    </row>
    <row r="411" spans="2:12" x14ac:dyDescent="0.3">
      <c r="B411" s="158" t="s">
        <v>699</v>
      </c>
      <c r="C411" s="160">
        <v>73334</v>
      </c>
      <c r="D411" s="160">
        <f>VLOOKUP(B411,[2]Report!$C$4:$J$1360,8,0)</f>
        <v>73334</v>
      </c>
      <c r="E411" s="160">
        <f>VLOOKUP(B411,[3]Report!$C$4:$K$1395,9,0)</f>
        <v>73334</v>
      </c>
      <c r="F411" s="160">
        <f>VLOOKUP(B411,[4]Report!$C$4:$K$1455,9,0)</f>
        <v>73334</v>
      </c>
      <c r="G411" s="160">
        <f>VLOOKUP(B411,[5]Report!$C$4:$K$1497,9,0)</f>
        <v>73334</v>
      </c>
      <c r="H411" s="160">
        <f>VLOOKUP(B411,[6]Report!$C$4:$K$1519,9,0)</f>
        <v>73334</v>
      </c>
      <c r="I411" s="160">
        <f>VLOOKUP(B411,[7]Report!$C$4:$K$1553,9,0)</f>
        <v>73334</v>
      </c>
      <c r="J411" s="160">
        <f>VLOOKUP(B411,[8]Report!$C$4:$K$1586,9,0)</f>
        <v>73334</v>
      </c>
      <c r="K411" s="160">
        <f>VLOOKUP(B411,'[1]BS Dec 24'!$C$4:$I$1422,7,0)</f>
        <v>73334</v>
      </c>
      <c r="L411" s="160">
        <f>VLOOKUP(B411,'[10]TB Jan 25'!$C$732:$I$1396,7,0)</f>
        <v>73334</v>
      </c>
    </row>
    <row r="412" spans="2:12" x14ac:dyDescent="0.3">
      <c r="B412" s="158" t="s">
        <v>700</v>
      </c>
      <c r="C412" s="160"/>
      <c r="D412" s="160">
        <f>VLOOKUP(B412,[2]Report!$C$4:$J$1360,8,0)</f>
        <v>19426</v>
      </c>
      <c r="E412" s="160">
        <f>VLOOKUP(B412,[3]Report!$C$4:$K$1395,9,0)</f>
        <v>10754</v>
      </c>
      <c r="F412" s="160">
        <f>VLOOKUP(B412,[4]Report!$C$4:$K$1455,9,0)</f>
        <v>3983</v>
      </c>
      <c r="G412" s="160">
        <f>VLOOKUP(B412,[5]Report!$C$4:$K$1497,9,0)</f>
        <v>6345</v>
      </c>
      <c r="H412" s="160">
        <f>VLOOKUP(B412,[6]Report!$C$4:$K$1519,9,0)</f>
        <v>30</v>
      </c>
      <c r="I412" s="160">
        <f>VLOOKUP(B412,[7]Report!$C$4:$K$1553,9,0)</f>
        <v>30</v>
      </c>
      <c r="J412" s="160">
        <f>VLOOKUP(B412,[8]Report!$C$4:$K$1586,9,0)</f>
        <v>30</v>
      </c>
      <c r="K412" s="160">
        <f>VLOOKUP(B412,'[1]BS Dec 24'!$C$4:$I$1422,7,0)</f>
        <v>30678</v>
      </c>
      <c r="L412" s="160">
        <f>VLOOKUP(B412,'[10]TB Jan 25'!$C$732:$I$1396,7,0)</f>
        <v>14203</v>
      </c>
    </row>
    <row r="413" spans="2:12" x14ac:dyDescent="0.3">
      <c r="B413" s="158" t="s">
        <v>701</v>
      </c>
      <c r="C413" s="160"/>
      <c r="D413" s="160">
        <f>VLOOKUP(B413,[2]Report!$C$4:$J$1360,8,0)</f>
        <v>-26175</v>
      </c>
      <c r="E413" s="160">
        <f>VLOOKUP(B413,[3]Report!$C$4:$K$1395,9,0)</f>
        <v>-270150</v>
      </c>
      <c r="F413" s="160">
        <f>VLOOKUP(B413,[4]Report!$C$4:$K$1455,9,0)</f>
        <v>-277154</v>
      </c>
      <c r="G413" s="160">
        <f>VLOOKUP(B413,[5]Report!$C$4:$K$1497,9,0)</f>
        <v>-277154</v>
      </c>
      <c r="H413" s="160">
        <f>VLOOKUP(B413,[6]Report!$C$4:$K$1519,9,0)</f>
        <v>-277154</v>
      </c>
      <c r="I413" s="160">
        <f>VLOOKUP(B413,[7]Report!$C$4:$K$1553,9,0)</f>
        <v>-277154</v>
      </c>
      <c r="J413" s="160">
        <f>VLOOKUP(B413,[8]Report!$C$4:$K$1586,9,0)</f>
        <v>-277154</v>
      </c>
      <c r="K413" s="160">
        <f>-VLOOKUP(B413,'[1]BS Dec 24'!$C$4:$H$1422,6,0)</f>
        <v>-277154</v>
      </c>
      <c r="L413" s="160">
        <f>-VLOOKUP(B413,'[10]TB Jan 25'!$C$732:$I$1396,6,0)</f>
        <v>-277154</v>
      </c>
    </row>
    <row r="414" spans="2:12" x14ac:dyDescent="0.3">
      <c r="B414" s="158" t="s">
        <v>702</v>
      </c>
      <c r="C414" s="160"/>
      <c r="D414" s="160">
        <f>VLOOKUP(B414,[2]Report!$C$4:$J$1360,8,0)</f>
        <v>10089</v>
      </c>
      <c r="E414" s="160">
        <f>VLOOKUP(B414,[3]Report!$C$4:$K$1395,9,0)</f>
        <v>5487</v>
      </c>
      <c r="F414" s="160">
        <f>VLOOKUP(B414,[4]Report!$C$4:$K$1455,9,0)</f>
        <v>5487</v>
      </c>
      <c r="G414" s="160">
        <f>VLOOKUP(B414,[5]Report!$C$4:$K$1497,9,0)</f>
        <v>5487</v>
      </c>
      <c r="H414" s="160">
        <f>VLOOKUP(B414,[6]Report!$C$4:$K$1519,9,0)</f>
        <v>0</v>
      </c>
      <c r="I414" s="160">
        <f>VLOOKUP(B414,[7]Report!$C$4:$K$1553,9,0)</f>
        <v>0</v>
      </c>
      <c r="J414" s="160">
        <f>VLOOKUP(B414,[8]Report!$C$4:$K$1586,9,0)</f>
        <v>0</v>
      </c>
      <c r="K414" s="160"/>
      <c r="L414" s="160"/>
    </row>
    <row r="415" spans="2:12" x14ac:dyDescent="0.3">
      <c r="B415" s="158" t="s">
        <v>703</v>
      </c>
      <c r="C415" s="160">
        <v>1083875</v>
      </c>
      <c r="D415" s="160">
        <f>VLOOKUP(B415,[2]Report!$C$4:$J$1360,8,0)</f>
        <v>1088595</v>
      </c>
      <c r="E415" s="160">
        <f>VLOOKUP(B415,[3]Report!$C$4:$K$1395,9,0)</f>
        <v>1082171</v>
      </c>
      <c r="F415" s="160">
        <f>VLOOKUP(B415,[4]Report!$C$4:$K$1455,9,0)</f>
        <v>1041301</v>
      </c>
      <c r="G415" s="160">
        <f>VLOOKUP(B415,[5]Report!$C$4:$K$1497,9,0)</f>
        <v>1063131</v>
      </c>
      <c r="H415" s="160">
        <f>VLOOKUP(B415,[6]Report!$C$4:$K$1519,9,0)</f>
        <v>905365</v>
      </c>
      <c r="I415" s="160">
        <f>VLOOKUP(B415,[7]Report!$C$4:$K$1553,9,0)</f>
        <v>591443</v>
      </c>
      <c r="J415" s="160">
        <f>VLOOKUP(B415,[8]Report!$C$4:$K$1586,9,0)</f>
        <v>591443</v>
      </c>
      <c r="K415" s="160">
        <f>VLOOKUP(B415,'[1]BS Dec 24'!$C$4:$I$1422,7,0)</f>
        <v>603394</v>
      </c>
      <c r="L415" s="160">
        <f>VLOOKUP(B415,'[10]TB Jan 25'!$C$732:$I$1396,7,0)</f>
        <v>575535</v>
      </c>
    </row>
    <row r="416" spans="2:12" x14ac:dyDescent="0.3">
      <c r="B416" s="158" t="s">
        <v>704</v>
      </c>
      <c r="C416" s="160"/>
      <c r="D416" s="160">
        <f>VLOOKUP(B416,[2]Report!$C$4:$J$1360,8,0)</f>
        <v>3360</v>
      </c>
      <c r="E416" s="160">
        <f>VLOOKUP(B416,[3]Report!$C$4:$K$1395,9,0)</f>
        <v>3360</v>
      </c>
      <c r="F416" s="160">
        <f>VLOOKUP(B416,[4]Report!$C$4:$K$1455,9,0)</f>
        <v>0</v>
      </c>
      <c r="G416" s="160">
        <f>VLOOKUP(B416,[5]Report!$C$4:$K$1497,9,0)</f>
        <v>0</v>
      </c>
      <c r="H416" s="160">
        <f>VLOOKUP(B416,[6]Report!$C$4:$K$1519,9,0)</f>
        <v>0</v>
      </c>
      <c r="I416" s="160">
        <f>VLOOKUP(B416,[7]Report!$C$4:$K$1553,9,0)</f>
        <v>0</v>
      </c>
      <c r="J416" s="160">
        <f>VLOOKUP(B416,[8]Report!$C$4:$K$1586,9,0)</f>
        <v>0</v>
      </c>
      <c r="K416" s="160"/>
      <c r="L416" s="160"/>
    </row>
    <row r="417" spans="2:12" x14ac:dyDescent="0.3">
      <c r="B417" s="158" t="s">
        <v>705</v>
      </c>
      <c r="C417" s="160">
        <v>97041.5</v>
      </c>
      <c r="D417" s="160">
        <f>VLOOKUP(B417,[2]Report!$C$4:$J$1360,8,0)</f>
        <v>97041.5</v>
      </c>
      <c r="E417" s="160">
        <f>VLOOKUP(B417,[3]Report!$C$4:$K$1395,9,0)</f>
        <v>97041.5</v>
      </c>
      <c r="F417" s="160">
        <f>VLOOKUP(B417,[4]Report!$C$4:$K$1455,9,0)</f>
        <v>30700.5</v>
      </c>
      <c r="G417" s="160">
        <f>VLOOKUP(B417,[5]Report!$C$4:$K$1497,9,0)</f>
        <v>30700.5</v>
      </c>
      <c r="H417" s="160">
        <f>VLOOKUP(B417,[6]Report!$C$4:$K$1519,9,0)</f>
        <v>30700.5</v>
      </c>
      <c r="I417" s="160">
        <f>VLOOKUP(B417,[7]Report!$C$4:$K$1553,9,0)</f>
        <v>42028.5</v>
      </c>
      <c r="J417" s="160">
        <f>VLOOKUP(B417,[8]Report!$C$4:$K$1586,9,0)</f>
        <v>11328</v>
      </c>
      <c r="K417" s="160">
        <f>VLOOKUP(B417,'[1]BS Dec 24'!$C$4:$I$1422,7,0)</f>
        <v>11328</v>
      </c>
      <c r="L417" s="160">
        <f>VLOOKUP(B417,'[10]TB Jan 25'!$C$732:$I$1396,7,0)</f>
        <v>11328</v>
      </c>
    </row>
    <row r="418" spans="2:12" x14ac:dyDescent="0.3">
      <c r="B418" s="158" t="s">
        <v>706</v>
      </c>
      <c r="C418" s="160">
        <v>5493</v>
      </c>
      <c r="D418" s="160">
        <f>VLOOKUP(B418,[2]Report!$C$4:$J$1360,8,0)</f>
        <v>5493</v>
      </c>
      <c r="E418" s="160">
        <f>VLOOKUP(B418,[3]Report!$C$4:$K$1395,9,0)</f>
        <v>5493</v>
      </c>
      <c r="F418" s="160">
        <f>VLOOKUP(B418,[4]Report!$C$4:$K$1455,9,0)</f>
        <v>5493</v>
      </c>
      <c r="G418" s="160">
        <f>VLOOKUP(B418,[5]Report!$C$4:$K$1497,9,0)</f>
        <v>5493</v>
      </c>
      <c r="H418" s="160">
        <f>VLOOKUP(B418,[6]Report!$C$4:$K$1519,9,0)</f>
        <v>5493</v>
      </c>
      <c r="I418" s="160">
        <f>VLOOKUP(B418,[7]Report!$C$4:$K$1553,9,0)</f>
        <v>5493</v>
      </c>
      <c r="J418" s="160">
        <f>VLOOKUP(B418,[8]Report!$C$4:$K$1586,9,0)</f>
        <v>5493</v>
      </c>
      <c r="K418" s="160">
        <f>VLOOKUP(B418,'[1]BS Dec 24'!$C$4:$I$1422,7,0)</f>
        <v>5493</v>
      </c>
      <c r="L418" s="160">
        <f>VLOOKUP(B418,'[10]TB Jan 25'!$C$732:$I$1396,7,0)</f>
        <v>5493</v>
      </c>
    </row>
    <row r="419" spans="2:12" x14ac:dyDescent="0.3">
      <c r="B419" s="158" t="s">
        <v>707</v>
      </c>
      <c r="C419" s="160">
        <v>9747</v>
      </c>
      <c r="D419" s="160">
        <f>VLOOKUP(B419,[2]Report!$C$4:$J$1360,8,0)</f>
        <v>9747</v>
      </c>
      <c r="E419" s="160">
        <f>VLOOKUP(B419,[3]Report!$C$4:$K$1395,9,0)</f>
        <v>9747</v>
      </c>
      <c r="F419" s="160">
        <f>VLOOKUP(B419,[4]Report!$C$4:$K$1455,9,0)</f>
        <v>9747</v>
      </c>
      <c r="G419" s="160">
        <f>VLOOKUP(B419,[5]Report!$C$4:$K$1497,9,0)</f>
        <v>9747</v>
      </c>
      <c r="H419" s="160">
        <f>VLOOKUP(B419,[6]Report!$C$4:$K$1519,9,0)</f>
        <v>9747</v>
      </c>
      <c r="I419" s="160">
        <f>VLOOKUP(B419,[7]Report!$C$4:$K$1553,9,0)</f>
        <v>9747</v>
      </c>
      <c r="J419" s="160">
        <f>VLOOKUP(B419,[8]Report!$C$4:$K$1586,9,0)</f>
        <v>9747</v>
      </c>
      <c r="K419" s="160">
        <f>VLOOKUP(B419,'[1]BS Dec 24'!$C$4:$I$1422,7,0)</f>
        <v>9747</v>
      </c>
      <c r="L419" s="160">
        <f>VLOOKUP(B419,'[10]TB Jan 25'!$C$732:$I$1396,7,0)</f>
        <v>9747</v>
      </c>
    </row>
    <row r="420" spans="2:12" x14ac:dyDescent="0.3">
      <c r="B420" s="158" t="s">
        <v>708</v>
      </c>
      <c r="C420" s="160">
        <v>3069</v>
      </c>
      <c r="D420" s="160">
        <f>VLOOKUP(B420,[2]Report!$C$4:$J$1360,8,0)</f>
        <v>3069</v>
      </c>
      <c r="E420" s="160">
        <f>VLOOKUP(B420,[3]Report!$C$4:$K$1395,9,0)</f>
        <v>3069</v>
      </c>
      <c r="F420" s="160">
        <f>VLOOKUP(B420,[4]Report!$C$4:$K$1455,9,0)</f>
        <v>3069</v>
      </c>
      <c r="G420" s="160">
        <f>VLOOKUP(B420,[5]Report!$C$4:$K$1497,9,0)</f>
        <v>3069</v>
      </c>
      <c r="H420" s="160">
        <f>VLOOKUP(B420,[6]Report!$C$4:$K$1519,9,0)</f>
        <v>3069</v>
      </c>
      <c r="I420" s="160">
        <f>VLOOKUP(B420,[7]Report!$C$4:$K$1553,9,0)</f>
        <v>3069</v>
      </c>
      <c r="J420" s="160">
        <f>VLOOKUP(B420,[8]Report!$C$4:$K$1586,9,0)</f>
        <v>3069</v>
      </c>
      <c r="K420" s="160">
        <f>VLOOKUP(B420,'[1]BS Dec 24'!$C$4:$I$1422,7,0)</f>
        <v>3069</v>
      </c>
      <c r="L420" s="160">
        <f>VLOOKUP(B420,'[10]TB Jan 25'!$C$732:$I$1396,7,0)</f>
        <v>3069</v>
      </c>
    </row>
    <row r="421" spans="2:12" x14ac:dyDescent="0.3">
      <c r="B421" s="158" t="s">
        <v>709</v>
      </c>
      <c r="C421" s="160">
        <v>38729</v>
      </c>
      <c r="D421" s="160">
        <f>VLOOKUP(B421,[2]Report!$C$4:$J$1360,8,0)</f>
        <v>38729</v>
      </c>
      <c r="E421" s="160">
        <f>VLOOKUP(B421,[3]Report!$C$4:$K$1395,9,0)</f>
        <v>38729</v>
      </c>
      <c r="F421" s="160">
        <f>VLOOKUP(B421,[4]Report!$C$4:$K$1455,9,0)</f>
        <v>38729</v>
      </c>
      <c r="G421" s="160">
        <f>VLOOKUP(B421,[5]Report!$C$4:$K$1497,9,0)</f>
        <v>38729</v>
      </c>
      <c r="H421" s="160">
        <f>VLOOKUP(B421,[6]Report!$C$4:$K$1519,9,0)</f>
        <v>38729</v>
      </c>
      <c r="I421" s="160">
        <f>VLOOKUP(B421,[7]Report!$C$4:$K$1553,9,0)</f>
        <v>38729</v>
      </c>
      <c r="J421" s="160">
        <f>VLOOKUP(B421,[8]Report!$C$4:$K$1586,9,0)</f>
        <v>0</v>
      </c>
      <c r="K421" s="160"/>
      <c r="L421" s="160"/>
    </row>
    <row r="422" spans="2:12" x14ac:dyDescent="0.3">
      <c r="B422" s="158" t="s">
        <v>710</v>
      </c>
      <c r="C422" s="160">
        <v>1538</v>
      </c>
      <c r="D422" s="160">
        <f>VLOOKUP(B422,[2]Report!$C$4:$J$1360,8,0)</f>
        <v>1538</v>
      </c>
      <c r="E422" s="160">
        <f>VLOOKUP(B422,[3]Report!$C$4:$K$1395,9,0)</f>
        <v>1538</v>
      </c>
      <c r="F422" s="160">
        <f>VLOOKUP(B422,[4]Report!$C$4:$K$1455,9,0)</f>
        <v>1538</v>
      </c>
      <c r="G422" s="160">
        <f>VLOOKUP(B422,[5]Report!$C$4:$K$1497,9,0)</f>
        <v>1538</v>
      </c>
      <c r="H422" s="160">
        <f>VLOOKUP(B422,[6]Report!$C$4:$K$1519,9,0)</f>
        <v>1538</v>
      </c>
      <c r="I422" s="160">
        <f>VLOOKUP(B422,[7]Report!$C$4:$K$1553,9,0)</f>
        <v>1538</v>
      </c>
      <c r="J422" s="160">
        <f>VLOOKUP(B422,[8]Report!$C$4:$K$1586,9,0)</f>
        <v>1538</v>
      </c>
      <c r="K422" s="160">
        <f>VLOOKUP(B422,'[1]BS Dec 24'!$C$4:$I$1422,7,0)</f>
        <v>1538</v>
      </c>
      <c r="L422" s="160">
        <f>VLOOKUP(B422,'[10]TB Jan 25'!$C$732:$I$1396,7,0)</f>
        <v>1538</v>
      </c>
    </row>
    <row r="423" spans="2:12" x14ac:dyDescent="0.3">
      <c r="B423" s="158" t="s">
        <v>711</v>
      </c>
      <c r="C423" s="160"/>
      <c r="D423" s="160"/>
      <c r="E423" s="160"/>
      <c r="F423" s="160">
        <f>VLOOKUP(B423,[4]Report!$C$4:$K$1455,9,0)</f>
        <v>3835</v>
      </c>
      <c r="G423" s="160">
        <f>VLOOKUP(B423,[5]Report!$C$4:$K$1497,9,0)</f>
        <v>192</v>
      </c>
      <c r="H423" s="160">
        <f>VLOOKUP(B423,[6]Report!$C$4:$K$1519,9,0)</f>
        <v>0</v>
      </c>
      <c r="I423" s="160">
        <f>VLOOKUP(B423,[7]Report!$C$4:$K$1553,9,0)</f>
        <v>0</v>
      </c>
      <c r="J423" s="160">
        <f>VLOOKUP(B423,[8]Report!$C$4:$K$1586,9,0)</f>
        <v>0</v>
      </c>
      <c r="K423" s="160"/>
      <c r="L423" s="160"/>
    </row>
    <row r="424" spans="2:12" x14ac:dyDescent="0.3">
      <c r="B424" s="158" t="s">
        <v>712</v>
      </c>
      <c r="C424" s="160">
        <v>-26654</v>
      </c>
      <c r="D424" s="160">
        <f>VLOOKUP(B424,[2]Report!$C$4:$J$1360,8,0)</f>
        <v>-26654</v>
      </c>
      <c r="E424" s="160">
        <f>VLOOKUP(B424,[3]Report!$C$4:$K$1395,9,0)</f>
        <v>-26654</v>
      </c>
      <c r="F424" s="160">
        <f>VLOOKUP(B424,[4]Report!$C$4:$K$1455,9,0)</f>
        <v>-26654</v>
      </c>
      <c r="G424" s="160">
        <f>VLOOKUP(B424,[5]Report!$C$4:$K$1497,9,0)</f>
        <v>-26654</v>
      </c>
      <c r="H424" s="160">
        <f>VLOOKUP(B424,[6]Report!$C$4:$K$1519,9,0)</f>
        <v>-26654</v>
      </c>
      <c r="I424" s="160">
        <f>VLOOKUP(B424,[7]Report!$C$4:$K$1553,9,0)</f>
        <v>-26654</v>
      </c>
      <c r="J424" s="160">
        <f>VLOOKUP(B424,[8]Report!$C$4:$K$1586,9,0)</f>
        <v>-26654</v>
      </c>
      <c r="K424" s="160">
        <f>-VLOOKUP(B424,'[1]BS Dec 24'!$C$4:$H$1422,6,0)</f>
        <v>-26654</v>
      </c>
      <c r="L424" s="160">
        <f>-VLOOKUP(B424,'[10]TB Jan 25'!$C$732:$I$1396,6,0)</f>
        <v>-26654</v>
      </c>
    </row>
    <row r="425" spans="2:12" x14ac:dyDescent="0.3">
      <c r="B425" s="158" t="s">
        <v>713</v>
      </c>
      <c r="C425" s="160">
        <v>681708</v>
      </c>
      <c r="D425" s="160">
        <f>VLOOKUP(B425,[2]Report!$C$4:$J$1360,8,0)</f>
        <v>681708</v>
      </c>
      <c r="E425" s="160">
        <f>VLOOKUP(B425,[3]Report!$C$4:$K$1395,9,0)</f>
        <v>681708</v>
      </c>
      <c r="F425" s="160">
        <f>VLOOKUP(B425,[4]Report!$C$4:$K$1455,9,0)</f>
        <v>675836</v>
      </c>
      <c r="G425" s="160">
        <f>VLOOKUP(B425,[5]Report!$C$4:$K$1497,9,0)</f>
        <v>675836</v>
      </c>
      <c r="H425" s="160">
        <f>VLOOKUP(B425,[6]Report!$C$4:$K$1519,9,0)</f>
        <v>609748</v>
      </c>
      <c r="I425" s="160">
        <f>VLOOKUP(B425,[7]Report!$C$4:$K$1553,9,0)</f>
        <v>609748</v>
      </c>
      <c r="J425" s="160">
        <f>VLOOKUP(B425,[8]Report!$C$4:$K$1586,9,0)</f>
        <v>609748</v>
      </c>
      <c r="K425" s="160">
        <f>VLOOKUP(B425,'[1]BS Dec 24'!$C$4:$I$1422,7,0)</f>
        <v>463342</v>
      </c>
      <c r="L425" s="160">
        <f>VLOOKUP(B425,'[10]TB Jan 25'!$C$732:$I$1396,7,0)</f>
        <v>463342</v>
      </c>
    </row>
    <row r="426" spans="2:12" x14ac:dyDescent="0.3">
      <c r="B426" s="158" t="s">
        <v>714</v>
      </c>
      <c r="C426" s="160">
        <v>309960.76</v>
      </c>
      <c r="D426" s="160">
        <f>VLOOKUP(B426,[2]Report!$C$4:$J$1360,8,0)</f>
        <v>309960.76</v>
      </c>
      <c r="E426" s="160">
        <f>VLOOKUP(B426,[3]Report!$C$4:$K$1395,9,0)</f>
        <v>309960.76</v>
      </c>
      <c r="F426" s="160">
        <f>VLOOKUP(B426,[4]Report!$C$4:$K$1455,9,0)</f>
        <v>230439.76</v>
      </c>
      <c r="G426" s="160">
        <f>VLOOKUP(B426,[5]Report!$C$4:$K$1497,9,0)</f>
        <v>181159.76</v>
      </c>
      <c r="H426" s="160">
        <f>VLOOKUP(B426,[6]Report!$C$4:$K$1519,9,0)</f>
        <v>181159.76</v>
      </c>
      <c r="I426" s="160">
        <f>VLOOKUP(B426,[7]Report!$C$4:$K$1553,9,0)</f>
        <v>181159.76</v>
      </c>
      <c r="J426" s="160">
        <f>VLOOKUP(B426,[8]Report!$C$4:$K$1586,9,0)</f>
        <v>181159.76</v>
      </c>
      <c r="K426" s="160">
        <f>VLOOKUP(B426,'[1]BS Dec 24'!$C$4:$I$1422,7,0)</f>
        <v>181159.76</v>
      </c>
      <c r="L426" s="160">
        <f>VLOOKUP(B426,'[10]TB Jan 25'!$C$732:$I$1396,7,0)</f>
        <v>181159.76</v>
      </c>
    </row>
    <row r="427" spans="2:12" x14ac:dyDescent="0.3">
      <c r="B427" s="158" t="s">
        <v>715</v>
      </c>
      <c r="C427" s="160"/>
      <c r="D427" s="160"/>
      <c r="E427" s="160"/>
      <c r="F427" s="160"/>
      <c r="G427" s="160">
        <f>VLOOKUP(B427,[5]Report!$C$4:$K$1497,9,0)</f>
        <v>10154</v>
      </c>
      <c r="H427" s="160">
        <f>VLOOKUP(B427,[6]Report!$C$4:$K$1519,9,0)</f>
        <v>16408</v>
      </c>
      <c r="I427" s="160">
        <f>VLOOKUP(B427,[7]Report!$C$4:$K$1553,9,0)</f>
        <v>22080</v>
      </c>
      <c r="J427" s="160">
        <f>VLOOKUP(B427,[8]Report!$C$4:$K$1586,9,0)</f>
        <v>0</v>
      </c>
      <c r="K427" s="160">
        <f>VLOOKUP(B427,'[1]BS Dec 24'!$C$4:$I$1422,7,0)</f>
        <v>228</v>
      </c>
      <c r="L427" s="160">
        <f>VLOOKUP(B427,'[10]TB Jan 25'!$C$732:$I$1396,7,0)</f>
        <v>228</v>
      </c>
    </row>
    <row r="428" spans="2:12" x14ac:dyDescent="0.3">
      <c r="B428" s="158" t="s">
        <v>716</v>
      </c>
      <c r="C428" s="160"/>
      <c r="D428" s="160"/>
      <c r="E428" s="160"/>
      <c r="F428" s="160"/>
      <c r="G428" s="160"/>
      <c r="H428" s="160"/>
      <c r="I428" s="160"/>
      <c r="J428" s="160">
        <f>VLOOKUP(B428,[8]Report!$C$4:$K$1586,9,0)</f>
        <v>9251.2000000000007</v>
      </c>
      <c r="K428" s="160">
        <f>VLOOKUP(B428,'[1]BS Dec 24'!$C$4:$I$1422,7,0)</f>
        <v>9251.2000000000007</v>
      </c>
      <c r="L428" s="160">
        <f>VLOOKUP(B428,'[10]TB Jan 25'!$C$732:$I$1396,7,0)</f>
        <v>9251.2000000000007</v>
      </c>
    </row>
    <row r="429" spans="2:12" x14ac:dyDescent="0.3">
      <c r="B429" s="158" t="s">
        <v>717</v>
      </c>
      <c r="C429" s="160">
        <v>69265</v>
      </c>
      <c r="D429" s="160">
        <f>VLOOKUP(B429,[2]Report!$C$4:$J$1360,8,0)</f>
        <v>72352</v>
      </c>
      <c r="E429" s="160">
        <f>VLOOKUP(B429,[3]Report!$C$4:$K$1395,9,0)</f>
        <v>72352</v>
      </c>
      <c r="F429" s="160">
        <f>VLOOKUP(B429,[4]Report!$C$4:$K$1455,9,0)</f>
        <v>72352</v>
      </c>
      <c r="G429" s="160">
        <f>VLOOKUP(B429,[5]Report!$C$4:$K$1497,9,0)</f>
        <v>72352</v>
      </c>
      <c r="H429" s="160">
        <f>VLOOKUP(B429,[6]Report!$C$4:$K$1519,9,0)</f>
        <v>72352</v>
      </c>
      <c r="I429" s="160">
        <f>VLOOKUP(B429,[7]Report!$C$4:$K$1553,9,0)</f>
        <v>72352</v>
      </c>
      <c r="J429" s="160">
        <f>VLOOKUP(B429,[8]Report!$C$4:$K$1586,9,0)</f>
        <v>72352</v>
      </c>
      <c r="K429" s="160">
        <f>VLOOKUP(B429,'[1]BS Dec 24'!$C$4:$I$1422,7,0)</f>
        <v>72352</v>
      </c>
      <c r="L429" s="160">
        <f>VLOOKUP(B429,'[10]TB Jan 25'!$C$732:$I$1396,7,0)</f>
        <v>72352</v>
      </c>
    </row>
    <row r="430" spans="2:12" x14ac:dyDescent="0.3">
      <c r="B430" s="158" t="s">
        <v>718</v>
      </c>
      <c r="C430" s="160">
        <v>3</v>
      </c>
      <c r="D430" s="160">
        <f>VLOOKUP(B430,[2]Report!$C$4:$J$1360,8,0)</f>
        <v>3</v>
      </c>
      <c r="E430" s="160">
        <f>VLOOKUP(B430,[3]Report!$C$4:$K$1395,9,0)</f>
        <v>0</v>
      </c>
      <c r="F430" s="160">
        <f>VLOOKUP(B430,[4]Report!$C$4:$K$1455,9,0)</f>
        <v>0</v>
      </c>
      <c r="G430" s="160">
        <f>VLOOKUP(B430,[5]Report!$C$4:$K$1497,9,0)</f>
        <v>0</v>
      </c>
      <c r="H430" s="160">
        <f>VLOOKUP(B430,[6]Report!$C$4:$K$1519,9,0)</f>
        <v>0</v>
      </c>
      <c r="I430" s="160">
        <f>VLOOKUP(B430,[7]Report!$C$4:$K$1553,9,0)</f>
        <v>0</v>
      </c>
      <c r="J430" s="160">
        <f>VLOOKUP(B430,[8]Report!$C$4:$K$1586,9,0)</f>
        <v>0</v>
      </c>
      <c r="K430" s="160"/>
      <c r="L430" s="160"/>
    </row>
    <row r="431" spans="2:12" x14ac:dyDescent="0.3">
      <c r="B431" s="158" t="s">
        <v>719</v>
      </c>
      <c r="C431" s="160">
        <v>78963</v>
      </c>
      <c r="D431" s="160">
        <f>VLOOKUP(B431,[2]Report!$C$4:$J$1360,8,0)</f>
        <v>78963</v>
      </c>
      <c r="E431" s="160">
        <f>VLOOKUP(B431,[3]Report!$C$4:$K$1395,9,0)</f>
        <v>69539</v>
      </c>
      <c r="F431" s="160">
        <f>VLOOKUP(B431,[4]Report!$C$4:$K$1455,9,0)</f>
        <v>59597</v>
      </c>
      <c r="G431" s="160">
        <f>VLOOKUP(B431,[5]Report!$C$4:$K$1497,9,0)</f>
        <v>71084.58</v>
      </c>
      <c r="H431" s="160">
        <f>VLOOKUP(B431,[6]Report!$C$4:$K$1519,9,0)</f>
        <v>71084.58</v>
      </c>
      <c r="I431" s="160">
        <f>VLOOKUP(B431,[7]Report!$C$4:$K$1553,9,0)</f>
        <v>81669.179999999993</v>
      </c>
      <c r="J431" s="160">
        <f>VLOOKUP(B431,[8]Report!$C$4:$K$1586,9,0)</f>
        <v>83433.179999999993</v>
      </c>
      <c r="K431" s="160">
        <f>VLOOKUP(B431,'[1]BS Dec 24'!$C$4:$I$1422,7,0)</f>
        <v>86039.18</v>
      </c>
      <c r="L431" s="160">
        <f>VLOOKUP(B431,'[10]TB Jan 25'!$C$732:$I$1396,7,0)</f>
        <v>86039.18</v>
      </c>
    </row>
    <row r="432" spans="2:12" x14ac:dyDescent="0.3">
      <c r="B432" s="158" t="s">
        <v>720</v>
      </c>
      <c r="C432" s="160"/>
      <c r="D432" s="160"/>
      <c r="E432" s="160"/>
      <c r="F432" s="160"/>
      <c r="G432" s="160"/>
      <c r="H432" s="160"/>
      <c r="I432" s="160"/>
      <c r="J432" s="160">
        <f>VLOOKUP(B432,[8]Report!$C$4:$K$1586,9,0)</f>
        <v>60906</v>
      </c>
      <c r="K432" s="160">
        <f>VLOOKUP(B432,'[1]BS Dec 24'!$C$4:$I$1422,7,0)</f>
        <v>41869</v>
      </c>
      <c r="L432" s="160">
        <f>-VLOOKUP(B432,'[10]TB Jan 25'!$C$732:$I$1396,6,0)</f>
        <v>0</v>
      </c>
    </row>
    <row r="433" spans="2:12" x14ac:dyDescent="0.3">
      <c r="B433" s="158" t="s">
        <v>721</v>
      </c>
      <c r="C433" s="160"/>
      <c r="D433" s="160"/>
      <c r="E433" s="160"/>
      <c r="F433" s="160"/>
      <c r="G433" s="160">
        <f>VLOOKUP(B433,[5]Report!$C$4:$K$1497,9,0)</f>
        <v>6300</v>
      </c>
      <c r="H433" s="160">
        <f>VLOOKUP(B433,[6]Report!$C$4:$K$1519,9,0)</f>
        <v>65757</v>
      </c>
      <c r="I433" s="160">
        <f>VLOOKUP(B433,[7]Report!$C$4:$K$1553,9,0)</f>
        <v>113427</v>
      </c>
      <c r="J433" s="160">
        <f>VLOOKUP(B433,[8]Report!$C$4:$K$1586,9,0)</f>
        <v>124850</v>
      </c>
      <c r="K433" s="160">
        <f>VLOOKUP(B433,'[1]BS Dec 24'!$C$4:$I$1422,7,0)</f>
        <v>140473</v>
      </c>
      <c r="L433" s="160">
        <f>VLOOKUP(B433,'[10]TB Jan 25'!$C$732:$I$1396,7,0)</f>
        <v>129050</v>
      </c>
    </row>
    <row r="434" spans="2:12" x14ac:dyDescent="0.3">
      <c r="B434" s="158" t="s">
        <v>722</v>
      </c>
      <c r="C434" s="160">
        <v>935</v>
      </c>
      <c r="D434" s="160">
        <f>VLOOKUP(B434,[2]Report!$C$4:$J$1360,8,0)</f>
        <v>935</v>
      </c>
      <c r="E434" s="160">
        <f>VLOOKUP(B434,[3]Report!$C$4:$K$1395,9,0)</f>
        <v>935</v>
      </c>
      <c r="F434" s="160">
        <f>VLOOKUP(B434,[4]Report!$C$4:$K$1455,9,0)</f>
        <v>935</v>
      </c>
      <c r="G434" s="160">
        <f>VLOOKUP(B434,[5]Report!$C$4:$K$1497,9,0)</f>
        <v>935</v>
      </c>
      <c r="H434" s="160">
        <f>VLOOKUP(B434,[6]Report!$C$4:$K$1519,9,0)</f>
        <v>935</v>
      </c>
      <c r="I434" s="160">
        <f>VLOOKUP(B434,[7]Report!$C$4:$K$1553,9,0)</f>
        <v>935</v>
      </c>
      <c r="J434" s="160">
        <f>VLOOKUP(B434,[8]Report!$C$4:$K$1586,9,0)</f>
        <v>935</v>
      </c>
      <c r="K434" s="160">
        <f>VLOOKUP(B434,'[1]BS Dec 24'!$C$4:$I$1422,7,0)</f>
        <v>935</v>
      </c>
      <c r="L434" s="160">
        <f>VLOOKUP(B434,'[10]TB Jan 25'!$C$732:$I$1396,7,0)</f>
        <v>935</v>
      </c>
    </row>
    <row r="435" spans="2:12" x14ac:dyDescent="0.3">
      <c r="B435" s="158" t="s">
        <v>723</v>
      </c>
      <c r="C435" s="160">
        <v>0.5</v>
      </c>
      <c r="D435" s="160">
        <f>VLOOKUP(B435,[2]Report!$C$4:$J$1360,8,0)</f>
        <v>0.5</v>
      </c>
      <c r="E435" s="160">
        <f>VLOOKUP(B435,[3]Report!$C$4:$K$1395,9,0)</f>
        <v>0.5</v>
      </c>
      <c r="F435" s="160">
        <f>VLOOKUP(B435,[4]Report!$C$4:$K$1455,9,0)</f>
        <v>0</v>
      </c>
      <c r="G435" s="160">
        <f>VLOOKUP(B435,[5]Report!$C$4:$K$1497,9,0)</f>
        <v>0</v>
      </c>
      <c r="H435" s="160">
        <f>VLOOKUP(B435,[6]Report!$C$4:$K$1519,9,0)</f>
        <v>0</v>
      </c>
      <c r="I435" s="160">
        <f>VLOOKUP(B435,[7]Report!$C$4:$K$1553,9,0)</f>
        <v>0</v>
      </c>
      <c r="J435" s="160">
        <f>VLOOKUP(B435,[8]Report!$C$4:$K$1586,9,0)</f>
        <v>0</v>
      </c>
      <c r="K435" s="160"/>
      <c r="L435" s="160"/>
    </row>
    <row r="436" spans="2:12" x14ac:dyDescent="0.3">
      <c r="B436" s="158" t="s">
        <v>724</v>
      </c>
      <c r="C436" s="160">
        <v>0</v>
      </c>
      <c r="D436" s="160">
        <f>VLOOKUP(B436,[2]Report!$C$4:$J$1360,8,0)</f>
        <v>-7081.4</v>
      </c>
      <c r="E436" s="160">
        <f>VLOOKUP(B436,[3]Report!$C$4:$K$1395,9,0)</f>
        <v>-12745.4</v>
      </c>
      <c r="F436" s="160">
        <f>VLOOKUP(B436,[4]Report!$C$4:$K$1455,9,0)</f>
        <v>-7081.76</v>
      </c>
      <c r="G436" s="160">
        <f>VLOOKUP(B436,[5]Report!$C$4:$K$1497,9,0)</f>
        <v>-7081.76</v>
      </c>
      <c r="H436" s="160">
        <f>VLOOKUP(B436,[6]Report!$C$4:$K$1519,9,0)</f>
        <v>-7081.76</v>
      </c>
      <c r="I436" s="160">
        <f>VLOOKUP(B436,[7]Report!$C$4:$K$1553,9,0)</f>
        <v>-14260.96</v>
      </c>
      <c r="J436" s="160">
        <f>VLOOKUP(B436,[8]Report!$C$4:$K$1586,9,0)</f>
        <v>-23244.959999999999</v>
      </c>
      <c r="K436" s="160">
        <f>-VLOOKUP(B436,'[1]BS Dec 24'!$C$4:$H$1422,6,0)</f>
        <v>-14512.96</v>
      </c>
      <c r="L436" s="160">
        <f>-VLOOKUP(B436,'[10]TB Jan 25'!$C$732:$I$1396,6,0)</f>
        <v>-14512.96</v>
      </c>
    </row>
    <row r="437" spans="2:12" x14ac:dyDescent="0.3">
      <c r="B437" s="158" t="s">
        <v>725</v>
      </c>
      <c r="C437" s="160">
        <v>338896</v>
      </c>
      <c r="D437" s="160">
        <f>VLOOKUP(B437,[2]Report!$C$4:$J$1360,8,0)</f>
        <v>338896</v>
      </c>
      <c r="E437" s="160">
        <f>VLOOKUP(B437,[3]Report!$C$4:$K$1395,9,0)</f>
        <v>338896</v>
      </c>
      <c r="F437" s="160">
        <f>VLOOKUP(B437,[4]Report!$C$4:$K$1455,9,0)</f>
        <v>305857.40000000002</v>
      </c>
      <c r="G437" s="160">
        <f>VLOOKUP(B437,[5]Report!$C$4:$K$1497,9,0)</f>
        <v>329935.3</v>
      </c>
      <c r="H437" s="160">
        <f>VLOOKUP(B437,[6]Report!$C$4:$K$1519,9,0)</f>
        <v>329935.3</v>
      </c>
      <c r="I437" s="160">
        <f>VLOOKUP(B437,[7]Report!$C$4:$K$1553,9,0)</f>
        <v>329935.3</v>
      </c>
      <c r="J437" s="160">
        <f>VLOOKUP(B437,[8]Report!$C$4:$K$1586,9,0)</f>
        <v>339560.4</v>
      </c>
      <c r="K437" s="160">
        <f>VLOOKUP(B437,'[1]BS Dec 24'!$C$4:$I$1422,7,0)</f>
        <v>264326.59999999998</v>
      </c>
      <c r="L437" s="160">
        <f>VLOOKUP(B437,'[10]TB Jan 25'!$C$732:$I$1396,7,0)</f>
        <v>403850.88</v>
      </c>
    </row>
    <row r="438" spans="2:12" x14ac:dyDescent="0.3">
      <c r="B438" s="158" t="s">
        <v>726</v>
      </c>
      <c r="C438" s="160">
        <v>1103</v>
      </c>
      <c r="D438" s="160">
        <f>VLOOKUP(B438,[2]Report!$C$4:$J$1360,8,0)</f>
        <v>1103</v>
      </c>
      <c r="E438" s="160">
        <f>VLOOKUP(B438,[3]Report!$C$4:$K$1395,9,0)</f>
        <v>1103</v>
      </c>
      <c r="F438" s="160">
        <f>VLOOKUP(B438,[4]Report!$C$4:$K$1455,9,0)</f>
        <v>1103</v>
      </c>
      <c r="G438" s="160">
        <f>VLOOKUP(B438,[5]Report!$C$4:$K$1497,9,0)</f>
        <v>1103</v>
      </c>
      <c r="H438" s="160">
        <f>VLOOKUP(B438,[6]Report!$C$4:$K$1519,9,0)</f>
        <v>1103</v>
      </c>
      <c r="I438" s="160">
        <f>VLOOKUP(B438,[7]Report!$C$4:$K$1553,9,0)</f>
        <v>1103</v>
      </c>
      <c r="J438" s="160">
        <f>VLOOKUP(B438,[8]Report!$C$4:$K$1586,9,0)</f>
        <v>1103</v>
      </c>
      <c r="K438" s="160">
        <f>VLOOKUP(B438,'[1]BS Dec 24'!$C$4:$I$1422,7,0)</f>
        <v>1103</v>
      </c>
      <c r="L438" s="160">
        <f>VLOOKUP(B438,'[10]TB Jan 25'!$C$732:$I$1396,7,0)</f>
        <v>1103</v>
      </c>
    </row>
    <row r="439" spans="2:12" x14ac:dyDescent="0.3">
      <c r="B439" s="158" t="s">
        <v>727</v>
      </c>
      <c r="C439" s="160">
        <v>1</v>
      </c>
      <c r="D439" s="160">
        <f>VLOOKUP(B439,[2]Report!$C$4:$J$1360,8,0)</f>
        <v>1</v>
      </c>
      <c r="E439" s="160">
        <f>VLOOKUP(B439,[3]Report!$C$4:$K$1395,9,0)</f>
        <v>0</v>
      </c>
      <c r="F439" s="160">
        <f>VLOOKUP(B439,[4]Report!$C$4:$K$1455,9,0)</f>
        <v>0</v>
      </c>
      <c r="G439" s="160">
        <f>VLOOKUP(B439,[5]Report!$C$4:$K$1497,9,0)</f>
        <v>0</v>
      </c>
      <c r="H439" s="160">
        <f>VLOOKUP(B439,[6]Report!$C$4:$K$1519,9,0)</f>
        <v>0</v>
      </c>
      <c r="I439" s="160">
        <f>VLOOKUP(B439,[7]Report!$C$4:$K$1553,9,0)</f>
        <v>0</v>
      </c>
      <c r="J439" s="160">
        <f>VLOOKUP(B439,[8]Report!$C$4:$K$1586,9,0)</f>
        <v>0</v>
      </c>
      <c r="K439" s="160"/>
      <c r="L439" s="160"/>
    </row>
    <row r="440" spans="2:12" x14ac:dyDescent="0.3">
      <c r="B440" s="158" t="s">
        <v>728</v>
      </c>
      <c r="C440" s="160">
        <v>10467</v>
      </c>
      <c r="D440" s="160">
        <f>VLOOKUP(B440,[2]Report!$C$4:$J$1360,8,0)</f>
        <v>10467</v>
      </c>
      <c r="E440" s="160">
        <f>VLOOKUP(B440,[3]Report!$C$4:$K$1395,9,0)</f>
        <v>10467</v>
      </c>
      <c r="F440" s="160">
        <f>VLOOKUP(B440,[4]Report!$C$4:$K$1455,9,0)</f>
        <v>10467</v>
      </c>
      <c r="G440" s="160">
        <f>VLOOKUP(B440,[5]Report!$C$4:$K$1497,9,0)</f>
        <v>10467</v>
      </c>
      <c r="H440" s="160">
        <f>VLOOKUP(B440,[6]Report!$C$4:$K$1519,9,0)</f>
        <v>10467</v>
      </c>
      <c r="I440" s="160">
        <f>VLOOKUP(B440,[7]Report!$C$4:$K$1553,9,0)</f>
        <v>10467</v>
      </c>
      <c r="J440" s="160">
        <f>VLOOKUP(B440,[8]Report!$C$4:$K$1586,9,0)</f>
        <v>10467</v>
      </c>
      <c r="K440" s="160">
        <f>VLOOKUP(B440,'[1]BS Dec 24'!$C$4:$I$1422,7,0)</f>
        <v>10467</v>
      </c>
      <c r="L440" s="160">
        <f>VLOOKUP(B440,'[10]TB Jan 25'!$C$732:$I$1396,7,0)</f>
        <v>10467</v>
      </c>
    </row>
    <row r="441" spans="2:12" x14ac:dyDescent="0.3">
      <c r="B441" s="158" t="s">
        <v>729</v>
      </c>
      <c r="C441" s="160">
        <v>80472</v>
      </c>
      <c r="D441" s="160">
        <f>VLOOKUP(B441,[2]Report!$C$4:$J$1360,8,0)</f>
        <v>80472</v>
      </c>
      <c r="E441" s="160">
        <f>VLOOKUP(B441,[3]Report!$C$4:$K$1395,9,0)</f>
        <v>80472</v>
      </c>
      <c r="F441" s="160">
        <f>VLOOKUP(B441,[4]Report!$C$4:$K$1455,9,0)</f>
        <v>80472</v>
      </c>
      <c r="G441" s="160">
        <f>VLOOKUP(B441,[5]Report!$C$4:$K$1497,9,0)</f>
        <v>80472</v>
      </c>
      <c r="H441" s="160">
        <f>VLOOKUP(B441,[6]Report!$C$4:$K$1519,9,0)</f>
        <v>80472</v>
      </c>
      <c r="I441" s="160">
        <f>VLOOKUP(B441,[7]Report!$C$4:$K$1553,9,0)</f>
        <v>40472</v>
      </c>
      <c r="J441" s="160">
        <f>VLOOKUP(B441,[8]Report!$C$4:$K$1586,9,0)</f>
        <v>40472</v>
      </c>
      <c r="K441" s="160">
        <f>VLOOKUP(B441,'[1]BS Dec 24'!$C$4:$I$1422,7,0)</f>
        <v>40472</v>
      </c>
      <c r="L441" s="160">
        <f>VLOOKUP(B441,'[10]TB Jan 25'!$C$732:$I$1396,7,0)</f>
        <v>40472</v>
      </c>
    </row>
    <row r="442" spans="2:12" x14ac:dyDescent="0.3">
      <c r="B442" s="158" t="s">
        <v>730</v>
      </c>
      <c r="C442" s="160"/>
      <c r="D442" s="160"/>
      <c r="E442" s="160"/>
      <c r="F442" s="160"/>
      <c r="G442" s="160"/>
      <c r="H442" s="160"/>
      <c r="I442" s="160"/>
      <c r="J442" s="160">
        <f>VLOOKUP(B442,[8]Report!$C$4:$K$1586,9,0)</f>
        <v>34588</v>
      </c>
      <c r="K442" s="160">
        <f>-VLOOKUP(B442,'[1]BS Dec 24'!$C$4:$H$1422,6,0)</f>
        <v>0</v>
      </c>
      <c r="L442" s="160"/>
    </row>
    <row r="443" spans="2:12" x14ac:dyDescent="0.3">
      <c r="B443" s="158" t="s">
        <v>731</v>
      </c>
      <c r="C443" s="160"/>
      <c r="D443" s="160"/>
      <c r="E443" s="160"/>
      <c r="F443" s="160"/>
      <c r="G443" s="160"/>
      <c r="H443" s="160"/>
      <c r="I443" s="160"/>
      <c r="J443" s="160">
        <f>VLOOKUP(B443,[8]Report!$C$4:$K$1586,9,0)</f>
        <v>0</v>
      </c>
      <c r="K443" s="160"/>
      <c r="L443" s="160">
        <f>-VLOOKUP(B443,'[10]TB Jan 25'!$C$732:$I$1396,6,0)</f>
        <v>0</v>
      </c>
    </row>
    <row r="444" spans="2:12" x14ac:dyDescent="0.3">
      <c r="B444" s="158" t="s">
        <v>732</v>
      </c>
      <c r="C444" s="160">
        <v>134943.79999999999</v>
      </c>
      <c r="D444" s="160">
        <f>VLOOKUP(B444,[2]Report!$C$4:$J$1360,8,0)</f>
        <v>134943.79999999999</v>
      </c>
      <c r="E444" s="160">
        <f>VLOOKUP(B444,[3]Report!$C$4:$K$1395,9,0)</f>
        <v>134943.79999999999</v>
      </c>
      <c r="F444" s="160">
        <f>VLOOKUP(B444,[4]Report!$C$4:$K$1455,9,0)</f>
        <v>134943.79999999999</v>
      </c>
      <c r="G444" s="160">
        <f>VLOOKUP(B444,[5]Report!$C$4:$K$1497,9,0)</f>
        <v>134943.79999999999</v>
      </c>
      <c r="H444" s="160">
        <f>VLOOKUP(B444,[6]Report!$C$4:$K$1519,9,0)</f>
        <v>134943.79999999999</v>
      </c>
      <c r="I444" s="160">
        <f>VLOOKUP(B444,[7]Report!$C$4:$K$1553,9,0)</f>
        <v>134943.79999999999</v>
      </c>
      <c r="J444" s="160">
        <f>VLOOKUP(B444,[8]Report!$C$4:$K$1586,9,0)</f>
        <v>134943.79999999999</v>
      </c>
      <c r="K444" s="160">
        <f>VLOOKUP(B444,'[1]BS Dec 24'!$C$4:$I$1422,7,0)</f>
        <v>134943.79999999999</v>
      </c>
      <c r="L444" s="160">
        <f>VLOOKUP(B444,'[10]TB Jan 25'!$C$732:$I$1396,7,0)</f>
        <v>134943.79999999999</v>
      </c>
    </row>
    <row r="445" spans="2:12" x14ac:dyDescent="0.3">
      <c r="B445" s="158" t="s">
        <v>733</v>
      </c>
      <c r="C445" s="160"/>
      <c r="D445" s="160">
        <f>VLOOKUP(B445,[2]Report!$C$4:$J$1360,8,0)</f>
        <v>25947</v>
      </c>
      <c r="E445" s="160">
        <f>VLOOKUP(B445,[3]Report!$C$4:$K$1395,9,0)</f>
        <v>15727.2</v>
      </c>
      <c r="F445" s="160">
        <f>VLOOKUP(B445,[4]Report!$C$4:$K$1455,9,0)</f>
        <v>16033</v>
      </c>
      <c r="G445" s="160">
        <f>VLOOKUP(B445,[5]Report!$C$4:$K$1497,9,0)</f>
        <v>5902</v>
      </c>
      <c r="H445" s="160">
        <f>VLOOKUP(B445,[6]Report!$C$4:$K$1519,9,0)</f>
        <v>0</v>
      </c>
      <c r="I445" s="160">
        <f>VLOOKUP(B445,[7]Report!$C$4:$K$1553,9,0)</f>
        <v>0</v>
      </c>
      <c r="J445" s="160">
        <f>VLOOKUP(B445,[8]Report!$C$4:$K$1586,9,0)</f>
        <v>34385</v>
      </c>
      <c r="K445" s="160">
        <f>VLOOKUP(B445,'[1]BS Dec 24'!$C$4:$I$1422,7,0)</f>
        <v>20319</v>
      </c>
      <c r="L445" s="160">
        <f>VLOOKUP(B445,'[10]TB Jan 25'!$C$732:$I$1396,7,0)</f>
        <v>18997</v>
      </c>
    </row>
    <row r="446" spans="2:12" x14ac:dyDescent="0.3">
      <c r="B446" s="158" t="s">
        <v>734</v>
      </c>
      <c r="C446" s="160">
        <v>-2860</v>
      </c>
      <c r="D446" s="160">
        <f>VLOOKUP(B446,[2]Report!$C$4:$J$1360,8,0)</f>
        <v>-2860</v>
      </c>
      <c r="E446" s="160">
        <f>VLOOKUP(B446,[3]Report!$C$4:$K$1395,9,0)</f>
        <v>-2860</v>
      </c>
      <c r="F446" s="160">
        <f>VLOOKUP(B446,[4]Report!$C$4:$K$1455,9,0)</f>
        <v>-2860</v>
      </c>
      <c r="G446" s="160">
        <f>VLOOKUP(B446,[5]Report!$C$4:$K$1497,9,0)</f>
        <v>-2860</v>
      </c>
      <c r="H446" s="160">
        <f>VLOOKUP(B446,[6]Report!$C$4:$K$1519,9,0)</f>
        <v>-2860</v>
      </c>
      <c r="I446" s="160">
        <f>VLOOKUP(B446,[7]Report!$C$4:$K$1553,9,0)</f>
        <v>-2860</v>
      </c>
      <c r="J446" s="160">
        <f>VLOOKUP(B446,[8]Report!$C$4:$K$1586,9,0)</f>
        <v>-2860</v>
      </c>
      <c r="K446" s="160">
        <f>-VLOOKUP(B446,'[1]BS Dec 24'!$C$4:$H$1422,6,0)</f>
        <v>-2860</v>
      </c>
      <c r="L446" s="160">
        <f>-VLOOKUP(B446,'[10]TB Jan 25'!$C$732:$I$1396,6,0)</f>
        <v>-2860</v>
      </c>
    </row>
    <row r="447" spans="2:12" x14ac:dyDescent="0.3">
      <c r="B447" s="158" t="s">
        <v>735</v>
      </c>
      <c r="C447" s="160">
        <v>0.5</v>
      </c>
      <c r="D447" s="160">
        <f>VLOOKUP(B447,[2]Report!$C$4:$J$1360,8,0)</f>
        <v>0.5</v>
      </c>
      <c r="E447" s="160">
        <f>VLOOKUP(B447,[3]Report!$C$4:$K$1395,9,0)</f>
        <v>0</v>
      </c>
      <c r="F447" s="160">
        <f>VLOOKUP(B447,[4]Report!$C$4:$K$1455,9,0)</f>
        <v>0</v>
      </c>
      <c r="G447" s="160">
        <f>VLOOKUP(B447,[5]Report!$C$4:$K$1497,9,0)</f>
        <v>0</v>
      </c>
      <c r="H447" s="160">
        <f>VLOOKUP(B447,[6]Report!$C$4:$K$1519,9,0)</f>
        <v>0</v>
      </c>
      <c r="I447" s="160">
        <f>VLOOKUP(B447,[7]Report!$C$4:$K$1553,9,0)</f>
        <v>0</v>
      </c>
      <c r="J447" s="160">
        <f>VLOOKUP(B447,[8]Report!$C$4:$K$1586,9,0)</f>
        <v>0</v>
      </c>
      <c r="K447" s="160"/>
      <c r="L447" s="160"/>
    </row>
    <row r="448" spans="2:12" x14ac:dyDescent="0.3">
      <c r="B448" s="158" t="s">
        <v>736</v>
      </c>
      <c r="C448" s="160"/>
      <c r="D448" s="160"/>
      <c r="E448" s="160">
        <f>VLOOKUP(B448,[3]Report!$C$4:$K$1395,9,0)</f>
        <v>0</v>
      </c>
      <c r="F448" s="160">
        <f>VLOOKUP(B448,[4]Report!$C$4:$K$1455,9,0)</f>
        <v>11259</v>
      </c>
      <c r="G448" s="160">
        <f>VLOOKUP(B448,[5]Report!$C$4:$K$1497,9,0)</f>
        <v>12397</v>
      </c>
      <c r="H448" s="160">
        <f>VLOOKUP(B448,[6]Report!$C$4:$K$1519,9,0)</f>
        <v>0</v>
      </c>
      <c r="I448" s="160">
        <f>VLOOKUP(B448,[7]Report!$C$4:$K$1553,9,0)</f>
        <v>0</v>
      </c>
      <c r="J448" s="160">
        <f>VLOOKUP(B448,[8]Report!$C$4:$K$1586,9,0)</f>
        <v>0</v>
      </c>
      <c r="K448" s="160"/>
      <c r="L448" s="160"/>
    </row>
    <row r="449" spans="2:12" x14ac:dyDescent="0.3">
      <c r="B449" s="158" t="s">
        <v>737</v>
      </c>
      <c r="C449" s="160"/>
      <c r="D449" s="160">
        <f>VLOOKUP(B449,[2]Report!$C$4:$J$1360,8,0)</f>
        <v>65741</v>
      </c>
      <c r="E449" s="160">
        <f>VLOOKUP(B449,[3]Report!$C$4:$K$1395,9,0)</f>
        <v>57245</v>
      </c>
      <c r="F449" s="160">
        <f>VLOOKUP(B449,[4]Report!$C$4:$K$1455,9,0)</f>
        <v>6077</v>
      </c>
      <c r="G449" s="160">
        <f>VLOOKUP(B449,[5]Report!$C$4:$K$1497,9,0)</f>
        <v>7906</v>
      </c>
      <c r="H449" s="160">
        <f>VLOOKUP(B449,[6]Report!$C$4:$K$1519,9,0)</f>
        <v>0</v>
      </c>
      <c r="I449" s="160">
        <f>VLOOKUP(B449,[7]Report!$C$4:$K$1553,9,0)</f>
        <v>0</v>
      </c>
      <c r="J449" s="160">
        <f>VLOOKUP(B449,[8]Report!$C$4:$K$1586,9,0)</f>
        <v>0</v>
      </c>
      <c r="K449" s="160">
        <f>VLOOKUP(B449,'[1]BS Dec 24'!$C$4:$I$1422,7,0)</f>
        <v>86368</v>
      </c>
      <c r="L449" s="160">
        <f>VLOOKUP(B449,'[10]TB Jan 25'!$C$732:$I$1396,7,0)</f>
        <v>69561</v>
      </c>
    </row>
    <row r="450" spans="2:12" x14ac:dyDescent="0.3">
      <c r="B450" s="158" t="s">
        <v>738</v>
      </c>
      <c r="C450" s="160">
        <v>4985</v>
      </c>
      <c r="D450" s="160">
        <f>VLOOKUP(B450,[2]Report!$C$4:$J$1360,8,0)</f>
        <v>4985</v>
      </c>
      <c r="E450" s="160">
        <f>VLOOKUP(B450,[3]Report!$C$4:$K$1395,9,0)</f>
        <v>4985</v>
      </c>
      <c r="F450" s="160">
        <f>VLOOKUP(B450,[4]Report!$C$4:$K$1455,9,0)</f>
        <v>4985</v>
      </c>
      <c r="G450" s="160">
        <f>VLOOKUP(B450,[5]Report!$C$4:$K$1497,9,0)</f>
        <v>4985</v>
      </c>
      <c r="H450" s="160">
        <f>VLOOKUP(B450,[6]Report!$C$4:$K$1519,9,0)</f>
        <v>4985</v>
      </c>
      <c r="I450" s="160">
        <f>VLOOKUP(B450,[7]Report!$C$4:$K$1553,9,0)</f>
        <v>4985</v>
      </c>
      <c r="J450" s="160">
        <f>VLOOKUP(B450,[8]Report!$C$4:$K$1586,9,0)</f>
        <v>4985</v>
      </c>
      <c r="K450" s="160">
        <f>VLOOKUP(B450,'[1]BS Dec 24'!$C$4:$I$1422,7,0)</f>
        <v>4985</v>
      </c>
      <c r="L450" s="160">
        <f>VLOOKUP(B450,'[10]TB Jan 25'!$C$732:$I$1396,7,0)</f>
        <v>4985</v>
      </c>
    </row>
    <row r="451" spans="2:12" x14ac:dyDescent="0.3">
      <c r="B451" s="158" t="s">
        <v>739</v>
      </c>
      <c r="C451" s="160">
        <v>17545</v>
      </c>
      <c r="D451" s="160">
        <f>VLOOKUP(B451,[2]Report!$C$4:$J$1360,8,0)</f>
        <v>17545</v>
      </c>
      <c r="E451" s="160">
        <f>VLOOKUP(B451,[3]Report!$C$4:$K$1395,9,0)</f>
        <v>17545</v>
      </c>
      <c r="F451" s="160">
        <f>VLOOKUP(B451,[4]Report!$C$4:$K$1455,9,0)</f>
        <v>17545</v>
      </c>
      <c r="G451" s="160">
        <f>VLOOKUP(B451,[5]Report!$C$4:$K$1497,9,0)</f>
        <v>17545</v>
      </c>
      <c r="H451" s="160">
        <f>VLOOKUP(B451,[6]Report!$C$4:$K$1519,9,0)</f>
        <v>17545</v>
      </c>
      <c r="I451" s="160">
        <f>VLOOKUP(B451,[7]Report!$C$4:$K$1553,9,0)</f>
        <v>17545</v>
      </c>
      <c r="J451" s="160">
        <f>VLOOKUP(B451,[8]Report!$C$4:$K$1586,9,0)</f>
        <v>17545</v>
      </c>
      <c r="K451" s="160">
        <f>VLOOKUP(B451,'[1]BS Dec 24'!$C$4:$I$1422,7,0)</f>
        <v>17545</v>
      </c>
      <c r="L451" s="160">
        <f>VLOOKUP(B451,'[10]TB Jan 25'!$C$732:$I$1396,7,0)</f>
        <v>17545</v>
      </c>
    </row>
    <row r="452" spans="2:12" x14ac:dyDescent="0.3">
      <c r="B452" s="158" t="s">
        <v>740</v>
      </c>
      <c r="C452" s="160">
        <v>-3233</v>
      </c>
      <c r="D452" s="160">
        <f>VLOOKUP(B452,[2]Report!$C$4:$J$1360,8,0)</f>
        <v>-3233</v>
      </c>
      <c r="E452" s="160">
        <f>VLOOKUP(B452,[3]Report!$C$4:$K$1395,9,0)</f>
        <v>-3233</v>
      </c>
      <c r="F452" s="160">
        <f>VLOOKUP(B452,[4]Report!$C$4:$K$1455,9,0)</f>
        <v>-3233</v>
      </c>
      <c r="G452" s="160">
        <f>VLOOKUP(B452,[5]Report!$C$4:$K$1497,9,0)</f>
        <v>48569</v>
      </c>
      <c r="H452" s="160">
        <f>VLOOKUP(B452,[6]Report!$C$4:$K$1519,9,0)</f>
        <v>72583</v>
      </c>
      <c r="I452" s="160">
        <f>VLOOKUP(B452,[7]Report!$C$4:$K$1553,9,0)</f>
        <v>25184</v>
      </c>
      <c r="J452" s="160">
        <f>VLOOKUP(B452,[8]Report!$C$4:$K$1586,9,0)</f>
        <v>3540</v>
      </c>
      <c r="K452" s="160">
        <f>VLOOKUP(B452,'[1]BS Dec 24'!$C$4:$I$1422,7,0)</f>
        <v>3540</v>
      </c>
      <c r="L452" s="160">
        <f>VLOOKUP(B452,'[10]TB Jan 25'!$C$732:$I$1396,7,0)</f>
        <v>3540</v>
      </c>
    </row>
    <row r="453" spans="2:12" x14ac:dyDescent="0.3">
      <c r="B453" s="158" t="s">
        <v>741</v>
      </c>
      <c r="C453" s="160"/>
      <c r="D453" s="160"/>
      <c r="E453" s="160"/>
      <c r="F453" s="160"/>
      <c r="G453" s="160"/>
      <c r="H453" s="160"/>
      <c r="I453" s="160"/>
      <c r="J453" s="160">
        <f>VLOOKUP(B453,[8]Report!$C$4:$K$1586,9,0)</f>
        <v>-9252</v>
      </c>
      <c r="K453" s="160">
        <f>-VLOOKUP(B453,'[1]BS Dec 24'!$C$4:$H$1422,6,0)</f>
        <v>-9252</v>
      </c>
      <c r="L453" s="160">
        <f>-VLOOKUP(B453,'[10]TB Jan 25'!$C$732:$I$1396,6,0)</f>
        <v>-9252</v>
      </c>
    </row>
    <row r="454" spans="2:12" x14ac:dyDescent="0.3">
      <c r="B454" s="158" t="s">
        <v>742</v>
      </c>
      <c r="C454" s="160"/>
      <c r="D454" s="160"/>
      <c r="E454" s="160"/>
      <c r="F454" s="160"/>
      <c r="G454" s="160"/>
      <c r="H454" s="160"/>
      <c r="I454" s="160"/>
      <c r="J454" s="160">
        <f>VLOOKUP(B454,[8]Report!$C$4:$K$1586,9,0)</f>
        <v>4909</v>
      </c>
      <c r="K454" s="160">
        <f>-VLOOKUP(B454,'[1]BS Dec 24'!$C$4:$H$1422,6,0)</f>
        <v>0</v>
      </c>
      <c r="L454" s="160"/>
    </row>
    <row r="455" spans="2:12" x14ac:dyDescent="0.3">
      <c r="B455" s="158" t="s">
        <v>743</v>
      </c>
      <c r="C455" s="160"/>
      <c r="D455" s="160">
        <f>VLOOKUP(B455,[2]Report!$C$4:$J$1360,8,0)</f>
        <v>11739.34</v>
      </c>
      <c r="E455" s="160">
        <f>VLOOKUP(B455,[3]Report!$C$4:$K$1395,9,0)</f>
        <v>7694.82</v>
      </c>
      <c r="F455" s="160">
        <f>VLOOKUP(B455,[4]Report!$C$4:$K$1455,9,0)</f>
        <v>18387.5</v>
      </c>
      <c r="G455" s="160">
        <f>VLOOKUP(B455,[5]Report!$C$4:$K$1497,9,0)</f>
        <v>23853.26</v>
      </c>
      <c r="H455" s="160">
        <f>VLOOKUP(B455,[6]Report!$C$4:$K$1519,9,0)</f>
        <v>25806.16</v>
      </c>
      <c r="I455" s="160">
        <f>VLOOKUP(B455,[7]Report!$C$4:$K$1553,9,0)</f>
        <v>10416.16</v>
      </c>
      <c r="J455" s="160">
        <f>VLOOKUP(B455,[8]Report!$C$4:$K$1586,9,0)</f>
        <v>10416</v>
      </c>
      <c r="K455" s="160">
        <f>VLOOKUP(B455,'[1]BS Dec 24'!$C$4:$I$1422,7,0)</f>
        <v>11617</v>
      </c>
      <c r="L455" s="160">
        <f>VLOOKUP(B455,'[10]TB Jan 25'!$C$732:$I$1396,7,0)</f>
        <v>21429</v>
      </c>
    </row>
    <row r="456" spans="2:12" x14ac:dyDescent="0.3">
      <c r="B456" s="158" t="s">
        <v>744</v>
      </c>
      <c r="C456" s="160">
        <v>1</v>
      </c>
      <c r="D456" s="160">
        <f>VLOOKUP(B456,[2]Report!$C$4:$J$1360,8,0)</f>
        <v>1</v>
      </c>
      <c r="E456" s="160">
        <f>VLOOKUP(B456,[3]Report!$C$4:$K$1395,9,0)</f>
        <v>0</v>
      </c>
      <c r="F456" s="160">
        <f>VLOOKUP(B456,[4]Report!$C$4:$K$1455,9,0)</f>
        <v>0</v>
      </c>
      <c r="G456" s="160">
        <f>VLOOKUP(B456,[5]Report!$C$4:$K$1497,9,0)</f>
        <v>0</v>
      </c>
      <c r="H456" s="160">
        <f>VLOOKUP(B456,[6]Report!$C$4:$K$1519,9,0)</f>
        <v>0</v>
      </c>
      <c r="I456" s="160">
        <f>VLOOKUP(B456,[7]Report!$C$4:$K$1553,9,0)</f>
        <v>0</v>
      </c>
      <c r="J456" s="160">
        <f>VLOOKUP(B456,[8]Report!$C$4:$K$1586,9,0)</f>
        <v>0</v>
      </c>
      <c r="K456" s="160"/>
      <c r="L456" s="160"/>
    </row>
    <row r="457" spans="2:12" x14ac:dyDescent="0.3">
      <c r="B457" s="158" t="s">
        <v>745</v>
      </c>
      <c r="C457" s="160">
        <v>282658</v>
      </c>
      <c r="D457" s="160">
        <f>VLOOKUP(B457,[2]Report!$C$4:$J$1360,8,0)</f>
        <v>282658</v>
      </c>
      <c r="E457" s="160">
        <f>VLOOKUP(B457,[3]Report!$C$4:$K$1395,9,0)</f>
        <v>282658</v>
      </c>
      <c r="F457" s="160">
        <f>VLOOKUP(B457,[4]Report!$C$4:$K$1455,9,0)</f>
        <v>282658</v>
      </c>
      <c r="G457" s="160">
        <f>VLOOKUP(B457,[5]Report!$C$4:$K$1497,9,0)</f>
        <v>282658</v>
      </c>
      <c r="H457" s="160">
        <f>VLOOKUP(B457,[6]Report!$C$4:$K$1519,9,0)</f>
        <v>282658</v>
      </c>
      <c r="I457" s="160">
        <f>VLOOKUP(B457,[7]Report!$C$4:$K$1553,9,0)</f>
        <v>282658</v>
      </c>
      <c r="J457" s="160">
        <f>VLOOKUP(B457,[8]Report!$C$4:$K$1586,9,0)</f>
        <v>282658</v>
      </c>
      <c r="K457" s="160">
        <f>VLOOKUP(B457,'[1]BS Dec 24'!$C$4:$I$1422,7,0)</f>
        <v>282658</v>
      </c>
      <c r="L457" s="160">
        <f>VLOOKUP(B457,'[10]TB Jan 25'!$C$732:$I$1396,7,0)</f>
        <v>282658</v>
      </c>
    </row>
    <row r="458" spans="2:12" x14ac:dyDescent="0.3">
      <c r="B458" s="158" t="s">
        <v>746</v>
      </c>
      <c r="C458" s="160">
        <v>0.4</v>
      </c>
      <c r="D458" s="160">
        <f>VLOOKUP(B458,[2]Report!$C$4:$J$1360,8,0)</f>
        <v>0.4</v>
      </c>
      <c r="E458" s="160">
        <f>VLOOKUP(B458,[3]Report!$C$4:$K$1395,9,0)</f>
        <v>0.4</v>
      </c>
      <c r="F458" s="160">
        <f>VLOOKUP(B458,[4]Report!$C$4:$K$1455,9,0)</f>
        <v>0</v>
      </c>
      <c r="G458" s="160">
        <f>VLOOKUP(B458,[5]Report!$C$4:$K$1497,9,0)</f>
        <v>0</v>
      </c>
      <c r="H458" s="160">
        <f>VLOOKUP(B458,[6]Report!$C$4:$K$1519,9,0)</f>
        <v>0</v>
      </c>
      <c r="I458" s="160">
        <f>VLOOKUP(B458,[7]Report!$C$4:$K$1553,9,0)</f>
        <v>0</v>
      </c>
      <c r="J458" s="160">
        <f>VLOOKUP(B458,[8]Report!$C$4:$K$1586,9,0)</f>
        <v>0</v>
      </c>
      <c r="K458" s="160"/>
      <c r="L458" s="160"/>
    </row>
    <row r="459" spans="2:12" x14ac:dyDescent="0.3">
      <c r="B459" s="158" t="s">
        <v>747</v>
      </c>
      <c r="C459" s="160">
        <v>122338</v>
      </c>
      <c r="D459" s="160">
        <f>VLOOKUP(B459,[2]Report!$C$4:$J$1360,8,0)</f>
        <v>122338</v>
      </c>
      <c r="E459" s="160">
        <f>VLOOKUP(B459,[3]Report!$C$4:$K$1395,9,0)</f>
        <v>122338</v>
      </c>
      <c r="F459" s="160">
        <f>VLOOKUP(B459,[4]Report!$C$4:$K$1455,9,0)</f>
        <v>122338</v>
      </c>
      <c r="G459" s="160">
        <f>VLOOKUP(B459,[5]Report!$C$4:$K$1497,9,0)</f>
        <v>122338</v>
      </c>
      <c r="H459" s="160">
        <f>VLOOKUP(B459,[6]Report!$C$4:$K$1519,9,0)</f>
        <v>122338</v>
      </c>
      <c r="I459" s="160">
        <f>VLOOKUP(B459,[7]Report!$C$4:$K$1553,9,0)</f>
        <v>122338</v>
      </c>
      <c r="J459" s="160">
        <f>VLOOKUP(B459,[8]Report!$C$4:$K$1586,9,0)</f>
        <v>122338</v>
      </c>
      <c r="K459" s="160">
        <f>VLOOKUP(B459,'[1]BS Dec 24'!$C$4:$I$1422,7,0)</f>
        <v>122338</v>
      </c>
      <c r="L459" s="160">
        <f>VLOOKUP(B459,'[10]TB Jan 25'!$C$732:$I$1396,7,0)</f>
        <v>122338</v>
      </c>
    </row>
    <row r="460" spans="2:12" x14ac:dyDescent="0.3">
      <c r="B460" s="158" t="s">
        <v>748</v>
      </c>
      <c r="C460" s="160"/>
      <c r="D460" s="160">
        <f>VLOOKUP(B460,[2]Report!$C$4:$J$1360,8,0)</f>
        <v>19656</v>
      </c>
      <c r="E460" s="160">
        <f>VLOOKUP(B460,[3]Report!$C$4:$K$1395,9,0)</f>
        <v>26936</v>
      </c>
      <c r="F460" s="160">
        <f>VLOOKUP(B460,[4]Report!$C$4:$K$1455,9,0)</f>
        <v>26936</v>
      </c>
      <c r="G460" s="160">
        <f>VLOOKUP(B460,[5]Report!$C$4:$K$1497,9,0)</f>
        <v>48748</v>
      </c>
      <c r="H460" s="160">
        <f>VLOOKUP(B460,[6]Report!$C$4:$K$1519,9,0)</f>
        <v>57120</v>
      </c>
      <c r="I460" s="160">
        <f>VLOOKUP(B460,[7]Report!$C$4:$K$1553,9,0)</f>
        <v>72160</v>
      </c>
      <c r="J460" s="160">
        <f>VLOOKUP(B460,[8]Report!$C$4:$K$1586,9,0)</f>
        <v>72160</v>
      </c>
      <c r="K460" s="160">
        <f>VLOOKUP(B460,'[1]BS Dec 24'!$C$4:$I$1422,7,0)</f>
        <v>107216</v>
      </c>
      <c r="L460" s="160">
        <f>VLOOKUP(B460,'[10]TB Jan 25'!$C$732:$I$1396,7,0)</f>
        <v>87560</v>
      </c>
    </row>
    <row r="461" spans="2:12" x14ac:dyDescent="0.3">
      <c r="B461" s="158" t="s">
        <v>749</v>
      </c>
      <c r="C461" s="160">
        <v>873020</v>
      </c>
      <c r="D461" s="160">
        <f>VLOOKUP(B461,[2]Report!$C$4:$J$1360,8,0)</f>
        <v>873020</v>
      </c>
      <c r="E461" s="160">
        <f>VLOOKUP(B461,[3]Report!$C$4:$K$1395,9,0)</f>
        <v>873020</v>
      </c>
      <c r="F461" s="160">
        <f>VLOOKUP(B461,[4]Report!$C$4:$K$1455,9,0)</f>
        <v>607800</v>
      </c>
      <c r="G461" s="160">
        <f>VLOOKUP(B461,[5]Report!$C$4:$K$1497,9,0)</f>
        <v>649525</v>
      </c>
      <c r="H461" s="160">
        <f>VLOOKUP(B461,[6]Report!$C$4:$K$1519,9,0)</f>
        <v>709870</v>
      </c>
      <c r="I461" s="160">
        <f>VLOOKUP(B461,[7]Report!$C$4:$K$1553,9,0)</f>
        <v>731700</v>
      </c>
      <c r="J461" s="160">
        <f>VLOOKUP(B461,[8]Report!$C$4:$K$1586,9,0)</f>
        <v>731700</v>
      </c>
      <c r="K461" s="160">
        <f>VLOOKUP(B461,'[1]BS Dec 24'!$C$4:$I$1422,7,0)</f>
        <v>731700</v>
      </c>
      <c r="L461" s="160">
        <f>VLOOKUP(B461,'[10]TB Jan 25'!$C$732:$I$1396,7,0)</f>
        <v>731700</v>
      </c>
    </row>
    <row r="462" spans="2:12" x14ac:dyDescent="0.3">
      <c r="B462" s="158" t="s">
        <v>750</v>
      </c>
      <c r="C462" s="160">
        <v>146</v>
      </c>
      <c r="D462" s="160">
        <f>VLOOKUP(B462,[2]Report!$C$4:$J$1360,8,0)</f>
        <v>146</v>
      </c>
      <c r="E462" s="160">
        <f>VLOOKUP(B462,[3]Report!$C$4:$K$1395,9,0)</f>
        <v>146</v>
      </c>
      <c r="F462" s="160">
        <f>VLOOKUP(B462,[4]Report!$C$4:$K$1455,9,0)</f>
        <v>0</v>
      </c>
      <c r="G462" s="160">
        <f>VLOOKUP(B462,[5]Report!$C$4:$K$1497,9,0)</f>
        <v>0</v>
      </c>
      <c r="H462" s="160">
        <f>VLOOKUP(B462,[6]Report!$C$4:$K$1519,9,0)</f>
        <v>0</v>
      </c>
      <c r="I462" s="160">
        <f>VLOOKUP(B462,[7]Report!$C$4:$K$1553,9,0)</f>
        <v>0</v>
      </c>
      <c r="J462" s="160">
        <f>VLOOKUP(B462,[8]Report!$C$4:$K$1586,9,0)</f>
        <v>0</v>
      </c>
      <c r="K462" s="160"/>
      <c r="L462" s="160"/>
    </row>
    <row r="463" spans="2:12" x14ac:dyDescent="0.3">
      <c r="B463" s="158" t="s">
        <v>751</v>
      </c>
      <c r="C463" s="160">
        <v>147860.5</v>
      </c>
      <c r="D463" s="160">
        <f>VLOOKUP(B463,[2]Report!$C$4:$J$1360,8,0)</f>
        <v>147860.5</v>
      </c>
      <c r="E463" s="160">
        <f>VLOOKUP(B463,[3]Report!$C$4:$K$1395,9,0)</f>
        <v>147860.5</v>
      </c>
      <c r="F463" s="160">
        <f>VLOOKUP(B463,[4]Report!$C$4:$K$1455,9,0)</f>
        <v>147860.5</v>
      </c>
      <c r="G463" s="160">
        <f>VLOOKUP(B463,[5]Report!$C$4:$K$1497,9,0)</f>
        <v>147860.5</v>
      </c>
      <c r="H463" s="160">
        <f>VLOOKUP(B463,[6]Report!$C$4:$K$1519,9,0)</f>
        <v>147860.5</v>
      </c>
      <c r="I463" s="160">
        <f>VLOOKUP(B463,[7]Report!$C$4:$K$1553,9,0)</f>
        <v>147860.5</v>
      </c>
      <c r="J463" s="160">
        <f>VLOOKUP(B463,[8]Report!$C$4:$K$1586,9,0)</f>
        <v>147860.5</v>
      </c>
      <c r="K463" s="160">
        <f>VLOOKUP(B463,'[1]BS Dec 24'!$C$4:$I$1422,7,0)</f>
        <v>147860.5</v>
      </c>
      <c r="L463" s="160">
        <f>VLOOKUP(B463,'[10]TB Jan 25'!$C$732:$I$1396,7,0)</f>
        <v>147860.5</v>
      </c>
    </row>
    <row r="464" spans="2:12" x14ac:dyDescent="0.3">
      <c r="B464" s="158" t="s">
        <v>752</v>
      </c>
      <c r="C464" s="160">
        <v>56274</v>
      </c>
      <c r="D464" s="160">
        <f>VLOOKUP(B464,[2]Report!$C$4:$J$1360,8,0)</f>
        <v>56274</v>
      </c>
      <c r="E464" s="160">
        <f>VLOOKUP(B464,[3]Report!$C$4:$K$1395,9,0)</f>
        <v>0</v>
      </c>
      <c r="F464" s="160">
        <f>VLOOKUP(B464,[4]Report!$C$4:$K$1455,9,0)</f>
        <v>0</v>
      </c>
      <c r="G464" s="160">
        <f>VLOOKUP(B464,[5]Report!$C$4:$K$1497,9,0)</f>
        <v>0</v>
      </c>
      <c r="H464" s="160">
        <f>VLOOKUP(B464,[6]Report!$C$4:$K$1519,9,0)</f>
        <v>0</v>
      </c>
      <c r="I464" s="160">
        <f>VLOOKUP(B464,[7]Report!$C$4:$K$1553,9,0)</f>
        <v>0</v>
      </c>
      <c r="J464" s="160">
        <f>VLOOKUP(B464,[8]Report!$C$4:$K$1586,9,0)</f>
        <v>0</v>
      </c>
      <c r="K464" s="160"/>
      <c r="L464" s="160"/>
    </row>
    <row r="465" spans="2:12" x14ac:dyDescent="0.3">
      <c r="B465" s="158" t="s">
        <v>753</v>
      </c>
      <c r="C465" s="160">
        <v>-14750</v>
      </c>
      <c r="D465" s="160">
        <f>VLOOKUP(B465,[2]Report!$C$4:$J$1360,8,0)</f>
        <v>-14750</v>
      </c>
      <c r="E465" s="160">
        <f>VLOOKUP(B465,[3]Report!$C$4:$K$1395,9,0)</f>
        <v>-14750</v>
      </c>
      <c r="F465" s="160">
        <f>VLOOKUP(B465,[4]Report!$C$4:$K$1455,9,0)</f>
        <v>-14750</v>
      </c>
      <c r="G465" s="160">
        <f>VLOOKUP(B465,[5]Report!$C$4:$K$1497,9,0)</f>
        <v>-14750</v>
      </c>
      <c r="H465" s="160">
        <f>VLOOKUP(B465,[6]Report!$C$4:$K$1519,9,0)</f>
        <v>-14750</v>
      </c>
      <c r="I465" s="160">
        <f>VLOOKUP(B465,[7]Report!$C$4:$K$1553,9,0)</f>
        <v>-14750</v>
      </c>
      <c r="J465" s="160">
        <f>VLOOKUP(B465,[8]Report!$C$4:$K$1586,9,0)</f>
        <v>-14750</v>
      </c>
      <c r="K465" s="160">
        <f>-VLOOKUP(B465,'[1]BS Dec 24'!$C$4:$H$1422,6,0)</f>
        <v>-14750</v>
      </c>
      <c r="L465" s="160">
        <f>-VLOOKUP(B465,'[10]TB Jan 25'!$C$732:$I$1396,6,0)</f>
        <v>-14750</v>
      </c>
    </row>
    <row r="466" spans="2:12" x14ac:dyDescent="0.3">
      <c r="B466" s="158" t="s">
        <v>754</v>
      </c>
      <c r="C466" s="160">
        <v>537479.19999999995</v>
      </c>
      <c r="D466" s="160">
        <f>VLOOKUP(B466,[2]Report!$C$4:$J$1360,8,0)</f>
        <v>575852.28</v>
      </c>
      <c r="E466" s="160">
        <f>VLOOKUP(B466,[3]Report!$C$4:$K$1395,9,0)</f>
        <v>552013.1</v>
      </c>
      <c r="F466" s="160">
        <f>VLOOKUP(B466,[4]Report!$C$4:$K$1455,9,0)</f>
        <v>552013.1</v>
      </c>
      <c r="G466" s="160">
        <f>VLOOKUP(B466,[5]Report!$C$4:$K$1497,9,0)</f>
        <v>529430.34</v>
      </c>
      <c r="H466" s="160">
        <f>VLOOKUP(B466,[6]Report!$C$4:$K$1519,9,0)</f>
        <v>559919.64</v>
      </c>
      <c r="I466" s="160">
        <f>VLOOKUP(B466,[7]Report!$C$4:$K$1553,9,0)</f>
        <v>559919.64</v>
      </c>
      <c r="J466" s="160">
        <f>VLOOKUP(B466,[8]Report!$C$4:$K$1586,9,0)</f>
        <v>597409.64</v>
      </c>
      <c r="K466" s="160">
        <f>VLOOKUP(B466,'[1]BS Dec 24'!$C$4:$I$1422,7,0)</f>
        <v>434777.24</v>
      </c>
      <c r="L466" s="160">
        <f>VLOOKUP(B466,'[10]TB Jan 25'!$C$732:$I$1396,7,0)</f>
        <v>531451.52</v>
      </c>
    </row>
    <row r="467" spans="2:12" x14ac:dyDescent="0.3">
      <c r="B467" s="158" t="s">
        <v>755</v>
      </c>
      <c r="C467" s="160">
        <v>517</v>
      </c>
      <c r="D467" s="160">
        <f>VLOOKUP(B467,[2]Report!$C$4:$J$1360,8,0)</f>
        <v>517</v>
      </c>
      <c r="E467" s="160">
        <f>VLOOKUP(B467,[3]Report!$C$4:$K$1395,9,0)</f>
        <v>517</v>
      </c>
      <c r="F467" s="160">
        <f>VLOOKUP(B467,[4]Report!$C$4:$K$1455,9,0)</f>
        <v>517</v>
      </c>
      <c r="G467" s="160">
        <f>VLOOKUP(B467,[5]Report!$C$4:$K$1497,9,0)</f>
        <v>517</v>
      </c>
      <c r="H467" s="160">
        <f>VLOOKUP(B467,[6]Report!$C$4:$K$1519,9,0)</f>
        <v>517</v>
      </c>
      <c r="I467" s="160">
        <f>VLOOKUP(B467,[7]Report!$C$4:$K$1553,9,0)</f>
        <v>517</v>
      </c>
      <c r="J467" s="160">
        <f>VLOOKUP(B467,[8]Report!$C$4:$K$1586,9,0)</f>
        <v>517</v>
      </c>
      <c r="K467" s="160">
        <f>VLOOKUP(B467,'[1]BS Dec 24'!$C$4:$I$1422,7,0)</f>
        <v>517</v>
      </c>
      <c r="L467" s="160">
        <f>VLOOKUP(B467,'[10]TB Jan 25'!$C$732:$I$1396,7,0)</f>
        <v>517</v>
      </c>
    </row>
    <row r="468" spans="2:12" x14ac:dyDescent="0.3">
      <c r="B468" s="158" t="s">
        <v>756</v>
      </c>
      <c r="C468" s="160"/>
      <c r="D468" s="160">
        <f>VLOOKUP(B468,[2]Report!$C$4:$J$1360,8,0)</f>
        <v>68942</v>
      </c>
      <c r="E468" s="160">
        <f>VLOOKUP(B468,[3]Report!$C$4:$K$1395,9,0)</f>
        <v>31205</v>
      </c>
      <c r="F468" s="160">
        <f>VLOOKUP(B468,[4]Report!$C$4:$K$1455,9,0)</f>
        <v>6371</v>
      </c>
      <c r="G468" s="160">
        <f>VLOOKUP(B468,[5]Report!$C$4:$K$1497,9,0)</f>
        <v>12845</v>
      </c>
      <c r="H468" s="160">
        <f>VLOOKUP(B468,[6]Report!$C$4:$K$1519,9,0)</f>
        <v>2798</v>
      </c>
      <c r="I468" s="160">
        <f>VLOOKUP(B468,[7]Report!$C$4:$K$1553,9,0)</f>
        <v>0</v>
      </c>
      <c r="J468" s="160">
        <f>VLOOKUP(B468,[8]Report!$C$4:$K$1586,9,0)</f>
        <v>331356</v>
      </c>
      <c r="K468" s="160">
        <f>VLOOKUP(B468,'[1]BS Dec 24'!$C$4:$I$1422,7,0)</f>
        <v>111398</v>
      </c>
      <c r="L468" s="160">
        <f>VLOOKUP(B468,'[10]TB Jan 25'!$C$732:$I$1396,7,0)</f>
        <v>175054</v>
      </c>
    </row>
    <row r="469" spans="2:12" x14ac:dyDescent="0.3">
      <c r="B469" s="158" t="s">
        <v>757</v>
      </c>
      <c r="C469" s="160">
        <v>-13570</v>
      </c>
      <c r="D469" s="160">
        <f>VLOOKUP(B469,[2]Report!$C$4:$J$1360,8,0)</f>
        <v>-13570</v>
      </c>
      <c r="E469" s="160">
        <f>VLOOKUP(B469,[3]Report!$C$4:$K$1395,9,0)</f>
        <v>-13570</v>
      </c>
      <c r="F469" s="160">
        <f>VLOOKUP(B469,[4]Report!$C$4:$K$1455,9,0)</f>
        <v>-13570</v>
      </c>
      <c r="G469" s="160">
        <f>VLOOKUP(B469,[5]Report!$C$4:$K$1497,9,0)</f>
        <v>-13570</v>
      </c>
      <c r="H469" s="160">
        <f>VLOOKUP(B469,[6]Report!$C$4:$K$1519,9,0)</f>
        <v>-13570</v>
      </c>
      <c r="I469" s="160">
        <f>VLOOKUP(B469,[7]Report!$C$4:$K$1553,9,0)</f>
        <v>-13570</v>
      </c>
      <c r="J469" s="160">
        <f>VLOOKUP(B469,[8]Report!$C$4:$K$1586,9,0)</f>
        <v>-13570</v>
      </c>
      <c r="K469" s="160">
        <f>-VLOOKUP(B469,'[1]BS Dec 24'!$C$4:$H$1422,6,0)</f>
        <v>-13570</v>
      </c>
      <c r="L469" s="160">
        <f>-VLOOKUP(B469,'[10]TB Jan 25'!$C$732:$I$1396,6,0)</f>
        <v>-13570</v>
      </c>
    </row>
    <row r="470" spans="2:12" x14ac:dyDescent="0.3">
      <c r="B470" s="158" t="s">
        <v>758</v>
      </c>
      <c r="C470" s="160">
        <v>92954.5</v>
      </c>
      <c r="D470" s="160">
        <f>VLOOKUP(B470,[2]Report!$C$4:$J$1360,8,0)</f>
        <v>92954.5</v>
      </c>
      <c r="E470" s="160">
        <f>VLOOKUP(B470,[3]Report!$C$4:$K$1395,9,0)</f>
        <v>92954.5</v>
      </c>
      <c r="F470" s="160">
        <f>VLOOKUP(B470,[4]Report!$C$4:$K$1455,9,0)</f>
        <v>92954.5</v>
      </c>
      <c r="G470" s="160">
        <f>VLOOKUP(B470,[5]Report!$C$4:$K$1497,9,0)</f>
        <v>92954.5</v>
      </c>
      <c r="H470" s="160">
        <f>VLOOKUP(B470,[6]Report!$C$4:$K$1519,9,0)</f>
        <v>92954.5</v>
      </c>
      <c r="I470" s="160">
        <f>VLOOKUP(B470,[7]Report!$C$4:$K$1553,9,0)</f>
        <v>92954.5</v>
      </c>
      <c r="J470" s="160">
        <f>VLOOKUP(B470,[8]Report!$C$4:$K$1586,9,0)</f>
        <v>92954.5</v>
      </c>
      <c r="K470" s="160">
        <f>VLOOKUP(B470,'[1]BS Dec 24'!$C$4:$I$1422,7,0)</f>
        <v>92954.5</v>
      </c>
      <c r="L470" s="160">
        <f>VLOOKUP(B470,'[10]TB Jan 25'!$C$732:$I$1396,7,0)</f>
        <v>92954.5</v>
      </c>
    </row>
    <row r="471" spans="2:12" x14ac:dyDescent="0.3">
      <c r="B471" s="158" t="s">
        <v>759</v>
      </c>
      <c r="C471" s="160">
        <v>17379</v>
      </c>
      <c r="D471" s="160">
        <f>VLOOKUP(B471,[2]Report!$C$4:$J$1360,8,0)</f>
        <v>20390</v>
      </c>
      <c r="E471" s="160">
        <f>VLOOKUP(B471,[3]Report!$C$4:$K$1395,9,0)</f>
        <v>24562</v>
      </c>
      <c r="F471" s="160">
        <f>VLOOKUP(B471,[4]Report!$C$4:$K$1455,9,0)</f>
        <v>0</v>
      </c>
      <c r="G471" s="160">
        <f>VLOOKUP(B471,[5]Report!$C$4:$K$1497,9,0)</f>
        <v>739</v>
      </c>
      <c r="H471" s="160">
        <f>VLOOKUP(B471,[6]Report!$C$4:$K$1519,9,0)</f>
        <v>0</v>
      </c>
      <c r="I471" s="160">
        <f>VLOOKUP(B471,[7]Report!$C$4:$K$1553,9,0)</f>
        <v>0</v>
      </c>
      <c r="J471" s="160">
        <f>VLOOKUP(B471,[8]Report!$C$4:$K$1586,9,0)</f>
        <v>28294</v>
      </c>
      <c r="K471" s="160">
        <f>VLOOKUP(B471,'[1]BS Dec 24'!$C$4:$I$1422,7,0)</f>
        <v>7820</v>
      </c>
      <c r="L471" s="160">
        <f>VLOOKUP(B471,'[10]TB Jan 25'!$C$732:$I$1396,7,0)</f>
        <v>42755</v>
      </c>
    </row>
    <row r="472" spans="2:12" x14ac:dyDescent="0.3">
      <c r="B472" s="158" t="s">
        <v>760</v>
      </c>
      <c r="C472" s="160">
        <v>388225</v>
      </c>
      <c r="D472" s="160">
        <f>VLOOKUP(B472,[2]Report!$C$4:$J$1360,8,0)</f>
        <v>0</v>
      </c>
      <c r="E472" s="160">
        <f>VLOOKUP(B472,[3]Report!$C$4:$K$1395,9,0)</f>
        <v>0</v>
      </c>
      <c r="F472" s="160">
        <f>VLOOKUP(B472,[4]Report!$C$4:$K$1455,9,0)</f>
        <v>0</v>
      </c>
      <c r="G472" s="160">
        <f>VLOOKUP(B472,[5]Report!$C$4:$K$1497,9,0)</f>
        <v>0</v>
      </c>
      <c r="H472" s="160">
        <f>VLOOKUP(B472,[6]Report!$C$4:$K$1519,9,0)</f>
        <v>0</v>
      </c>
      <c r="I472" s="160">
        <f>VLOOKUP(B472,[7]Report!$C$4:$K$1553,9,0)</f>
        <v>0</v>
      </c>
      <c r="J472" s="160">
        <f>VLOOKUP(B472,[8]Report!$C$4:$K$1586,9,0)</f>
        <v>0</v>
      </c>
      <c r="K472" s="160"/>
      <c r="L472" s="160"/>
    </row>
    <row r="473" spans="2:12" x14ac:dyDescent="0.3">
      <c r="B473" s="158" t="s">
        <v>761</v>
      </c>
      <c r="C473" s="160">
        <v>7560</v>
      </c>
      <c r="D473" s="160">
        <f>VLOOKUP(B473,[2]Report!$C$4:$J$1360,8,0)</f>
        <v>7560</v>
      </c>
      <c r="E473" s="160">
        <f>VLOOKUP(B473,[3]Report!$C$4:$K$1395,9,0)</f>
        <v>7560</v>
      </c>
      <c r="F473" s="160">
        <f>VLOOKUP(B473,[4]Report!$C$4:$K$1455,9,0)</f>
        <v>7560</v>
      </c>
      <c r="G473" s="160">
        <f>VLOOKUP(B473,[5]Report!$C$4:$K$1497,9,0)</f>
        <v>7560</v>
      </c>
      <c r="H473" s="160">
        <f>VLOOKUP(B473,[6]Report!$C$4:$K$1519,9,0)</f>
        <v>7560</v>
      </c>
      <c r="I473" s="160">
        <f>VLOOKUP(B473,[7]Report!$C$4:$K$1553,9,0)</f>
        <v>7560</v>
      </c>
      <c r="J473" s="160">
        <f>VLOOKUP(B473,[8]Report!$C$4:$K$1586,9,0)</f>
        <v>7560</v>
      </c>
      <c r="K473" s="160">
        <f>VLOOKUP(B473,'[1]BS Dec 24'!$C$4:$I$1422,7,0)</f>
        <v>7560</v>
      </c>
      <c r="L473" s="160">
        <f>VLOOKUP(B473,'[10]TB Jan 25'!$C$732:$I$1396,7,0)</f>
        <v>7560</v>
      </c>
    </row>
    <row r="474" spans="2:12" x14ac:dyDescent="0.3">
      <c r="B474" s="158" t="s">
        <v>762</v>
      </c>
      <c r="C474" s="160">
        <v>127027</v>
      </c>
      <c r="D474" s="160">
        <f>VLOOKUP(B474,[2]Report!$C$4:$J$1360,8,0)</f>
        <v>129269</v>
      </c>
      <c r="E474" s="160">
        <f>VLOOKUP(B474,[3]Report!$C$4:$K$1395,9,0)</f>
        <v>178475</v>
      </c>
      <c r="F474" s="160">
        <f>VLOOKUP(B474,[4]Report!$C$4:$K$1455,9,0)</f>
        <v>225994</v>
      </c>
      <c r="G474" s="160">
        <f>VLOOKUP(B474,[5]Report!$C$4:$K$1497,9,0)</f>
        <v>315888.76</v>
      </c>
      <c r="H474" s="160">
        <f>VLOOKUP(B474,[6]Report!$C$4:$K$1519,9,0)</f>
        <v>293091</v>
      </c>
      <c r="I474" s="160">
        <f>VLOOKUP(B474,[7]Report!$C$4:$K$1553,9,0)</f>
        <v>288961</v>
      </c>
      <c r="J474" s="160">
        <f>VLOOKUP(B474,[8]Report!$C$4:$K$1586,9,0)</f>
        <v>222540</v>
      </c>
      <c r="K474" s="160">
        <f>VLOOKUP(B474,'[1]BS Dec 24'!$C$4:$I$1422,7,0)</f>
        <v>121239</v>
      </c>
      <c r="L474" s="160">
        <f>VLOOKUP(B474,'[10]TB Jan 25'!$C$732:$I$1396,7,0)</f>
        <v>201241.14</v>
      </c>
    </row>
    <row r="475" spans="2:12" x14ac:dyDescent="0.3">
      <c r="B475" s="158" t="s">
        <v>763</v>
      </c>
      <c r="C475" s="160">
        <v>11060.5</v>
      </c>
      <c r="D475" s="160">
        <f>VLOOKUP(B475,[2]Report!$C$4:$J$1360,8,0)</f>
        <v>176544.5</v>
      </c>
      <c r="E475" s="160">
        <f>VLOOKUP(B475,[3]Report!$C$4:$K$1395,9,0)</f>
        <v>176544.5</v>
      </c>
      <c r="F475" s="160">
        <f>VLOOKUP(B475,[4]Report!$C$4:$K$1455,9,0)</f>
        <v>36572.5</v>
      </c>
      <c r="G475" s="160">
        <f>VLOOKUP(B475,[5]Report!$C$4:$K$1497,9,0)</f>
        <v>36572.5</v>
      </c>
      <c r="H475" s="160">
        <f>VLOOKUP(B475,[6]Report!$C$4:$K$1519,9,0)</f>
        <v>26899.5</v>
      </c>
      <c r="I475" s="160">
        <f>VLOOKUP(B475,[7]Report!$C$4:$K$1553,9,0)</f>
        <v>16762.5</v>
      </c>
      <c r="J475" s="160">
        <f>VLOOKUP(B475,[8]Report!$C$4:$K$1586,9,0)</f>
        <v>0</v>
      </c>
      <c r="K475" s="160">
        <f>VLOOKUP(B475,'[1]BS Dec 24'!$C$4:$I$1422,7,0)</f>
        <v>65258</v>
      </c>
      <c r="L475" s="160">
        <f>-VLOOKUP(B475,'[10]TB Jan 25'!$C$732:$I$1396,6,0)</f>
        <v>-2887</v>
      </c>
    </row>
    <row r="476" spans="2:12" x14ac:dyDescent="0.3">
      <c r="B476" s="158" t="s">
        <v>764</v>
      </c>
      <c r="C476" s="160">
        <v>1575</v>
      </c>
      <c r="D476" s="160">
        <f>VLOOKUP(B476,[2]Report!$C$4:$J$1360,8,0)</f>
        <v>1575</v>
      </c>
      <c r="E476" s="160">
        <f>VLOOKUP(B476,[3]Report!$C$4:$K$1395,9,0)</f>
        <v>1575</v>
      </c>
      <c r="F476" s="160">
        <f>VLOOKUP(B476,[4]Report!$C$4:$K$1455,9,0)</f>
        <v>1575</v>
      </c>
      <c r="G476" s="160">
        <f>VLOOKUP(B476,[5]Report!$C$4:$K$1497,9,0)</f>
        <v>1575</v>
      </c>
      <c r="H476" s="160">
        <f>VLOOKUP(B476,[6]Report!$C$4:$K$1519,9,0)</f>
        <v>1575</v>
      </c>
      <c r="I476" s="160">
        <f>VLOOKUP(B476,[7]Report!$C$4:$K$1553,9,0)</f>
        <v>1575</v>
      </c>
      <c r="J476" s="160">
        <f>VLOOKUP(B476,[8]Report!$C$4:$K$1586,9,0)</f>
        <v>1575</v>
      </c>
      <c r="K476" s="160">
        <f>VLOOKUP(B476,'[1]BS Dec 24'!$C$4:$I$1422,7,0)</f>
        <v>1575</v>
      </c>
      <c r="L476" s="160">
        <f>VLOOKUP(B476,'[10]TB Jan 25'!$C$732:$I$1396,7,0)</f>
        <v>1575</v>
      </c>
    </row>
    <row r="477" spans="2:12" x14ac:dyDescent="0.3">
      <c r="B477" s="158" t="s">
        <v>765</v>
      </c>
      <c r="C477" s="160">
        <v>51800</v>
      </c>
      <c r="D477" s="160">
        <f>VLOOKUP(B477,[2]Report!$C$4:$J$1360,8,0)</f>
        <v>56280</v>
      </c>
      <c r="E477" s="160">
        <f>VLOOKUP(B477,[3]Report!$C$4:$K$1395,9,0)</f>
        <v>56280</v>
      </c>
      <c r="F477" s="160">
        <f>VLOOKUP(B477,[4]Report!$C$4:$K$1455,9,0)</f>
        <v>42560</v>
      </c>
      <c r="G477" s="160">
        <f>VLOOKUP(B477,[5]Report!$C$4:$K$1497,9,0)</f>
        <v>42560</v>
      </c>
      <c r="H477" s="160">
        <f>VLOOKUP(B477,[6]Report!$C$4:$K$1519,9,0)</f>
        <v>50120</v>
      </c>
      <c r="I477" s="160">
        <f>VLOOKUP(B477,[7]Report!$C$4:$K$1553,9,0)</f>
        <v>64400</v>
      </c>
      <c r="J477" s="160">
        <f>VLOOKUP(B477,[8]Report!$C$4:$K$1586,9,0)</f>
        <v>57120</v>
      </c>
      <c r="K477" s="160">
        <f>VLOOKUP(B477,'[1]BS Dec 24'!$C$4:$I$1422,7,0)</f>
        <v>57120</v>
      </c>
      <c r="L477" s="160">
        <f>VLOOKUP(B477,'[10]TB Jan 25'!$C$732:$I$1396,7,0)</f>
        <v>57120</v>
      </c>
    </row>
    <row r="478" spans="2:12" x14ac:dyDescent="0.3">
      <c r="B478" s="158" t="s">
        <v>766</v>
      </c>
      <c r="C478" s="160">
        <v>442343</v>
      </c>
      <c r="D478" s="160">
        <f>VLOOKUP(B478,[2]Report!$C$4:$J$1360,8,0)</f>
        <v>442343</v>
      </c>
      <c r="E478" s="160">
        <f>VLOOKUP(B478,[3]Report!$C$4:$K$1395,9,0)</f>
        <v>442343</v>
      </c>
      <c r="F478" s="160">
        <f>VLOOKUP(B478,[4]Report!$C$4:$K$1455,9,0)</f>
        <v>248046</v>
      </c>
      <c r="G478" s="160">
        <f>VLOOKUP(B478,[5]Report!$C$4:$K$1497,9,0)</f>
        <v>248046</v>
      </c>
      <c r="H478" s="160">
        <f>VLOOKUP(B478,[6]Report!$C$4:$K$1519,9,0)</f>
        <v>225593</v>
      </c>
      <c r="I478" s="160">
        <f>VLOOKUP(B478,[7]Report!$C$4:$K$1553,9,0)</f>
        <v>132719</v>
      </c>
      <c r="J478" s="160">
        <f>VLOOKUP(B478,[8]Report!$C$4:$K$1586,9,0)</f>
        <v>132719</v>
      </c>
      <c r="K478" s="160">
        <f>VLOOKUP(B478,'[1]BS Dec 24'!$C$4:$I$1422,7,0)</f>
        <v>132719</v>
      </c>
      <c r="L478" s="160">
        <f>VLOOKUP(B478,'[10]TB Jan 25'!$C$732:$I$1396,7,0)</f>
        <v>132719</v>
      </c>
    </row>
    <row r="479" spans="2:12" x14ac:dyDescent="0.3">
      <c r="B479" s="158" t="s">
        <v>767</v>
      </c>
      <c r="C479" s="160">
        <v>4602</v>
      </c>
      <c r="D479" s="160">
        <f>VLOOKUP(B479,[2]Report!$C$4:$J$1360,8,0)</f>
        <v>4602</v>
      </c>
      <c r="E479" s="160">
        <f>VLOOKUP(B479,[3]Report!$C$4:$K$1395,9,0)</f>
        <v>4602</v>
      </c>
      <c r="F479" s="160">
        <f>VLOOKUP(B479,[4]Report!$C$4:$K$1455,9,0)</f>
        <v>4602</v>
      </c>
      <c r="G479" s="160">
        <f>VLOOKUP(B479,[5]Report!$C$4:$K$1497,9,0)</f>
        <v>9204</v>
      </c>
      <c r="H479" s="160">
        <f>VLOOKUP(B479,[6]Report!$C$4:$K$1519,9,0)</f>
        <v>9204</v>
      </c>
      <c r="I479" s="160">
        <f>VLOOKUP(B479,[7]Report!$C$4:$K$1553,9,0)</f>
        <v>9204</v>
      </c>
      <c r="J479" s="160">
        <f>VLOOKUP(B479,[8]Report!$C$4:$K$1586,9,0)</f>
        <v>9204</v>
      </c>
      <c r="K479" s="160">
        <f>VLOOKUP(B479,'[1]BS Dec 24'!$C$4:$I$1422,7,0)</f>
        <v>9204</v>
      </c>
      <c r="L479" s="160">
        <f>VLOOKUP(B479,'[10]TB Jan 25'!$C$732:$I$1396,7,0)</f>
        <v>9204</v>
      </c>
    </row>
    <row r="480" spans="2:12" x14ac:dyDescent="0.3">
      <c r="B480" s="158" t="s">
        <v>768</v>
      </c>
      <c r="C480" s="160">
        <v>117599</v>
      </c>
      <c r="D480" s="160">
        <f>VLOOKUP(B480,[2]Report!$C$4:$J$1360,8,0)</f>
        <v>117599</v>
      </c>
      <c r="E480" s="160">
        <f>VLOOKUP(B480,[3]Report!$C$4:$K$1395,9,0)</f>
        <v>117599</v>
      </c>
      <c r="F480" s="160">
        <f>VLOOKUP(B480,[4]Report!$C$4:$K$1455,9,0)</f>
        <v>0</v>
      </c>
      <c r="G480" s="160">
        <f>VLOOKUP(B480,[5]Report!$C$4:$K$1497,9,0)</f>
        <v>115652</v>
      </c>
      <c r="H480" s="160">
        <f>VLOOKUP(B480,[6]Report!$C$4:$K$1519,9,0)</f>
        <v>115652</v>
      </c>
      <c r="I480" s="160">
        <f>VLOOKUP(B480,[7]Report!$C$4:$K$1553,9,0)</f>
        <v>115652</v>
      </c>
      <c r="J480" s="160">
        <f>VLOOKUP(B480,[8]Report!$C$4:$K$1586,9,0)</f>
        <v>0</v>
      </c>
      <c r="K480" s="160"/>
      <c r="L480" s="160"/>
    </row>
    <row r="481" spans="2:12" x14ac:dyDescent="0.3">
      <c r="B481" s="158" t="s">
        <v>769</v>
      </c>
      <c r="C481" s="160">
        <v>74188.320000000007</v>
      </c>
      <c r="D481" s="160">
        <f>VLOOKUP(B481,[2]Report!$C$4:$J$1360,8,0)</f>
        <v>74188.320000000007</v>
      </c>
      <c r="E481" s="160">
        <f>VLOOKUP(B481,[3]Report!$C$4:$K$1395,9,0)</f>
        <v>74188.320000000007</v>
      </c>
      <c r="F481" s="160">
        <f>VLOOKUP(B481,[4]Report!$C$4:$K$1455,9,0)</f>
        <v>74188.320000000007</v>
      </c>
      <c r="G481" s="160">
        <f>VLOOKUP(B481,[5]Report!$C$4:$K$1497,9,0)</f>
        <v>74188.320000000007</v>
      </c>
      <c r="H481" s="160">
        <f>VLOOKUP(B481,[6]Report!$C$4:$K$1519,9,0)</f>
        <v>74188.320000000007</v>
      </c>
      <c r="I481" s="160">
        <f>VLOOKUP(B481,[7]Report!$C$4:$K$1553,9,0)</f>
        <v>74188.320000000007</v>
      </c>
      <c r="J481" s="160">
        <f>VLOOKUP(B481,[8]Report!$C$4:$K$1586,9,0)</f>
        <v>74188.320000000007</v>
      </c>
      <c r="K481" s="160">
        <f>VLOOKUP(B481,'[1]BS Dec 24'!$C$4:$I$1422,7,0)</f>
        <v>74188.320000000007</v>
      </c>
      <c r="L481" s="160">
        <f>VLOOKUP(B481,'[10]TB Jan 25'!$C$732:$I$1396,7,0)</f>
        <v>74188.320000000007</v>
      </c>
    </row>
    <row r="482" spans="2:12" x14ac:dyDescent="0.3">
      <c r="B482" s="158" t="s">
        <v>770</v>
      </c>
      <c r="C482" s="160">
        <v>265214.5</v>
      </c>
      <c r="D482" s="160">
        <f>VLOOKUP(B482,[2]Report!$C$4:$J$1360,8,0)</f>
        <v>265214.5</v>
      </c>
      <c r="E482" s="160">
        <f>VLOOKUP(B482,[3]Report!$C$4:$K$1395,9,0)</f>
        <v>284114.5</v>
      </c>
      <c r="F482" s="160">
        <f>VLOOKUP(B482,[4]Report!$C$4:$K$1455,9,0)</f>
        <v>284114.5</v>
      </c>
      <c r="G482" s="160">
        <f>VLOOKUP(B482,[5]Report!$C$4:$K$1497,9,0)</f>
        <v>284114.5</v>
      </c>
      <c r="H482" s="160">
        <f>VLOOKUP(B482,[6]Report!$C$4:$K$1519,9,0)</f>
        <v>284114.5</v>
      </c>
      <c r="I482" s="160">
        <f>VLOOKUP(B482,[7]Report!$C$4:$K$1553,9,0)</f>
        <v>284114.5</v>
      </c>
      <c r="J482" s="160">
        <f>VLOOKUP(B482,[8]Report!$C$4:$K$1586,9,0)</f>
        <v>260804.5</v>
      </c>
      <c r="K482" s="160">
        <f>VLOOKUP(B482,'[1]BS Dec 24'!$C$4:$I$1422,7,0)</f>
        <v>140456</v>
      </c>
      <c r="L482" s="160">
        <f>VLOOKUP(B482,'[10]TB Jan 25'!$C$732:$I$1396,7,0)</f>
        <v>69555</v>
      </c>
    </row>
    <row r="483" spans="2:12" x14ac:dyDescent="0.3">
      <c r="B483" s="158" t="s">
        <v>771</v>
      </c>
      <c r="C483" s="160">
        <v>10148</v>
      </c>
      <c r="D483" s="160">
        <f>VLOOKUP(B483,[2]Report!$C$4:$J$1360,8,0)</f>
        <v>10148</v>
      </c>
      <c r="E483" s="160">
        <f>VLOOKUP(B483,[3]Report!$C$4:$K$1395,9,0)</f>
        <v>10148</v>
      </c>
      <c r="F483" s="160">
        <f>VLOOKUP(B483,[4]Report!$C$4:$K$1455,9,0)</f>
        <v>10148</v>
      </c>
      <c r="G483" s="160">
        <f>VLOOKUP(B483,[5]Report!$C$4:$K$1497,9,0)</f>
        <v>10148</v>
      </c>
      <c r="H483" s="160">
        <f>VLOOKUP(B483,[6]Report!$C$4:$K$1519,9,0)</f>
        <v>10148</v>
      </c>
      <c r="I483" s="160">
        <f>VLOOKUP(B483,[7]Report!$C$4:$K$1553,9,0)</f>
        <v>10148</v>
      </c>
      <c r="J483" s="160">
        <f>VLOOKUP(B483,[8]Report!$C$4:$K$1586,9,0)</f>
        <v>10148</v>
      </c>
      <c r="K483" s="160">
        <f>VLOOKUP(B483,'[1]BS Dec 24'!$C$4:$I$1422,7,0)</f>
        <v>10148</v>
      </c>
      <c r="L483" s="160">
        <f>VLOOKUP(B483,'[10]TB Jan 25'!$C$732:$I$1396,7,0)</f>
        <v>10148</v>
      </c>
    </row>
    <row r="484" spans="2:12" x14ac:dyDescent="0.3">
      <c r="B484" s="158" t="s">
        <v>772</v>
      </c>
      <c r="C484" s="160">
        <v>579</v>
      </c>
      <c r="D484" s="160">
        <f>VLOOKUP(B484,[2]Report!$C$4:$J$1360,8,0)</f>
        <v>579</v>
      </c>
      <c r="E484" s="160">
        <f>VLOOKUP(B484,[3]Report!$C$4:$K$1395,9,0)</f>
        <v>0</v>
      </c>
      <c r="F484" s="160">
        <f>VLOOKUP(B484,[4]Report!$C$4:$K$1455,9,0)</f>
        <v>0</v>
      </c>
      <c r="G484" s="160">
        <f>VLOOKUP(B484,[5]Report!$C$4:$K$1497,9,0)</f>
        <v>0</v>
      </c>
      <c r="H484" s="160">
        <f>VLOOKUP(B484,[6]Report!$C$4:$K$1519,9,0)</f>
        <v>0</v>
      </c>
      <c r="I484" s="160">
        <f>VLOOKUP(B484,[7]Report!$C$4:$K$1553,9,0)</f>
        <v>0</v>
      </c>
      <c r="J484" s="160">
        <f>VLOOKUP(B484,[8]Report!$C$4:$K$1586,9,0)</f>
        <v>0</v>
      </c>
      <c r="K484" s="160"/>
      <c r="L484" s="160"/>
    </row>
    <row r="485" spans="2:12" x14ac:dyDescent="0.3">
      <c r="B485" s="158" t="s">
        <v>773</v>
      </c>
      <c r="C485" s="160">
        <v>5697.6</v>
      </c>
      <c r="D485" s="160">
        <f>VLOOKUP(B485,[2]Report!$C$4:$J$1360,8,0)</f>
        <v>-19283.400000000001</v>
      </c>
      <c r="E485" s="160">
        <f>VLOOKUP(B485,[3]Report!$C$4:$K$1395,9,0)</f>
        <v>33043.699999999997</v>
      </c>
      <c r="F485" s="160">
        <f>VLOOKUP(B485,[4]Report!$C$4:$K$1455,9,0)</f>
        <v>7473</v>
      </c>
      <c r="G485" s="160">
        <f>VLOOKUP(B485,[5]Report!$C$4:$K$1497,9,0)</f>
        <v>517</v>
      </c>
      <c r="H485" s="160">
        <f>VLOOKUP(B485,[6]Report!$C$4:$K$1519,9,0)</f>
        <v>-12290</v>
      </c>
      <c r="I485" s="160">
        <f>VLOOKUP(B485,[7]Report!$C$4:$K$1553,9,0)</f>
        <v>-52858</v>
      </c>
      <c r="J485" s="160">
        <f>VLOOKUP(B485,[8]Report!$C$4:$K$1586,9,0)</f>
        <v>1970.7</v>
      </c>
      <c r="K485" s="160">
        <f>VLOOKUP(B485,'[1]BS Dec 24'!$C$4:$I$1422,7,0)</f>
        <v>17428.7</v>
      </c>
      <c r="L485" s="160">
        <f>-VLOOKUP(B485,'[10]TB Jan 25'!$C$732:$I$1396,6,0)</f>
        <v>-5361.3</v>
      </c>
    </row>
    <row r="486" spans="2:12" x14ac:dyDescent="0.3">
      <c r="B486" s="158" t="s">
        <v>774</v>
      </c>
      <c r="C486" s="160">
        <v>26884</v>
      </c>
      <c r="D486" s="160">
        <f>VLOOKUP(B486,[2]Report!$C$4:$J$1360,8,0)</f>
        <v>26884</v>
      </c>
      <c r="E486" s="160">
        <f>VLOOKUP(B486,[3]Report!$C$4:$K$1395,9,0)</f>
        <v>26884</v>
      </c>
      <c r="F486" s="160">
        <f>VLOOKUP(B486,[4]Report!$C$4:$K$1455,9,0)</f>
        <v>26884</v>
      </c>
      <c r="G486" s="160">
        <f>VLOOKUP(B486,[5]Report!$C$4:$K$1497,9,0)</f>
        <v>26884</v>
      </c>
      <c r="H486" s="160">
        <f>VLOOKUP(B486,[6]Report!$C$4:$K$1519,9,0)</f>
        <v>26884</v>
      </c>
      <c r="I486" s="160">
        <f>VLOOKUP(B486,[7]Report!$C$4:$K$1553,9,0)</f>
        <v>26884</v>
      </c>
      <c r="J486" s="160">
        <f>VLOOKUP(B486,[8]Report!$C$4:$K$1586,9,0)</f>
        <v>26884</v>
      </c>
      <c r="K486" s="160">
        <f>VLOOKUP(B486,'[1]BS Dec 24'!$C$4:$I$1422,7,0)</f>
        <v>26884</v>
      </c>
      <c r="L486" s="160">
        <f>VLOOKUP(B486,'[10]TB Jan 25'!$C$732:$I$1396,7,0)</f>
        <v>26884</v>
      </c>
    </row>
    <row r="487" spans="2:12" x14ac:dyDescent="0.3">
      <c r="B487" s="158" t="s">
        <v>775</v>
      </c>
      <c r="C487" s="160"/>
      <c r="D487" s="160"/>
      <c r="E487" s="160"/>
      <c r="F487" s="160"/>
      <c r="G487" s="160"/>
      <c r="H487" s="160"/>
      <c r="I487" s="160">
        <f>VLOOKUP(B487,[7]Report!$C$4:$K$1553,9,0)</f>
        <v>98595</v>
      </c>
      <c r="J487" s="160">
        <f>VLOOKUP(B487,[8]Report!$C$4:$K$1586,9,0)</f>
        <v>0</v>
      </c>
      <c r="K487" s="160"/>
      <c r="L487" s="160"/>
    </row>
    <row r="488" spans="2:12" x14ac:dyDescent="0.3">
      <c r="B488" s="158" t="s">
        <v>776</v>
      </c>
      <c r="C488" s="160">
        <v>-1416</v>
      </c>
      <c r="D488" s="160">
        <f>VLOOKUP(B488,[2]Report!$C$4:$J$1360,8,0)</f>
        <v>-1416</v>
      </c>
      <c r="E488" s="160">
        <f>VLOOKUP(B488,[3]Report!$C$4:$K$1395,9,0)</f>
        <v>-1416</v>
      </c>
      <c r="F488" s="160">
        <f>VLOOKUP(B488,[4]Report!$C$4:$K$1455,9,0)</f>
        <v>-1416</v>
      </c>
      <c r="G488" s="160">
        <f>VLOOKUP(B488,[5]Report!$C$4:$K$1497,9,0)</f>
        <v>-1416</v>
      </c>
      <c r="H488" s="160">
        <f>VLOOKUP(B488,[6]Report!$C$4:$K$1519,9,0)</f>
        <v>-1416</v>
      </c>
      <c r="I488" s="160">
        <f>VLOOKUP(B488,[7]Report!$C$4:$K$1553,9,0)</f>
        <v>-1416</v>
      </c>
      <c r="J488" s="160">
        <f>VLOOKUP(B488,[8]Report!$C$4:$K$1586,9,0)</f>
        <v>-1416</v>
      </c>
      <c r="K488" s="160">
        <f>-VLOOKUP(B488,'[1]BS Dec 24'!$C$4:$H$1422,6,0)</f>
        <v>-1416</v>
      </c>
      <c r="L488" s="160">
        <f>-VLOOKUP(B488,'[10]TB Jan 25'!$C$732:$I$1396,6,0)</f>
        <v>-1416</v>
      </c>
    </row>
    <row r="489" spans="2:12" x14ac:dyDescent="0.3">
      <c r="B489" s="158" t="s">
        <v>777</v>
      </c>
      <c r="C489" s="160">
        <v>1</v>
      </c>
      <c r="D489" s="160">
        <f>VLOOKUP(B489,[2]Report!$C$4:$J$1360,8,0)</f>
        <v>1</v>
      </c>
      <c r="E489" s="160">
        <f>VLOOKUP(B489,[3]Report!$C$4:$K$1395,9,0)</f>
        <v>0</v>
      </c>
      <c r="F489" s="160">
        <f>VLOOKUP(B489,[4]Report!$C$4:$K$1455,9,0)</f>
        <v>0</v>
      </c>
      <c r="G489" s="160">
        <f>VLOOKUP(B489,[5]Report!$C$4:$K$1497,9,0)</f>
        <v>0</v>
      </c>
      <c r="H489" s="160">
        <f>VLOOKUP(B489,[6]Report!$C$4:$K$1519,9,0)</f>
        <v>0</v>
      </c>
      <c r="I489" s="160">
        <f>VLOOKUP(B489,[7]Report!$C$4:$K$1553,9,0)</f>
        <v>0</v>
      </c>
      <c r="J489" s="160">
        <f>VLOOKUP(B489,[8]Report!$C$4:$K$1586,9,0)</f>
        <v>0</v>
      </c>
      <c r="K489" s="160"/>
      <c r="L489" s="160"/>
    </row>
    <row r="490" spans="2:12" x14ac:dyDescent="0.3">
      <c r="B490" s="158" t="s">
        <v>778</v>
      </c>
      <c r="C490" s="160">
        <v>64411</v>
      </c>
      <c r="D490" s="160">
        <f>VLOOKUP(B490,[2]Report!$C$4:$J$1360,8,0)</f>
        <v>64411</v>
      </c>
      <c r="E490" s="160">
        <f>VLOOKUP(B490,[3]Report!$C$4:$K$1395,9,0)</f>
        <v>64411</v>
      </c>
      <c r="F490" s="160">
        <f>VLOOKUP(B490,[4]Report!$C$4:$K$1455,9,0)</f>
        <v>64411</v>
      </c>
      <c r="G490" s="160">
        <f>VLOOKUP(B490,[5]Report!$C$4:$K$1497,9,0)</f>
        <v>64411</v>
      </c>
      <c r="H490" s="160">
        <f>VLOOKUP(B490,[6]Report!$C$4:$K$1519,9,0)</f>
        <v>64411</v>
      </c>
      <c r="I490" s="160">
        <f>VLOOKUP(B490,[7]Report!$C$4:$K$1553,9,0)</f>
        <v>64411</v>
      </c>
      <c r="J490" s="160">
        <f>VLOOKUP(B490,[8]Report!$C$4:$K$1586,9,0)</f>
        <v>64411</v>
      </c>
      <c r="K490" s="160">
        <f>VLOOKUP(B490,'[1]BS Dec 24'!$C$4:$I$1422,7,0)</f>
        <v>64411</v>
      </c>
      <c r="L490" s="160">
        <f>VLOOKUP(B490,'[10]TB Jan 25'!$C$732:$I$1396,7,0)</f>
        <v>64411</v>
      </c>
    </row>
    <row r="491" spans="2:12" x14ac:dyDescent="0.3">
      <c r="B491" s="158" t="s">
        <v>779</v>
      </c>
      <c r="C491" s="160">
        <v>364452.37</v>
      </c>
      <c r="D491" s="160">
        <f>VLOOKUP(B491,[2]Report!$C$4:$J$1360,8,0)</f>
        <v>364452.37</v>
      </c>
      <c r="E491" s="160">
        <f>VLOOKUP(B491,[3]Report!$C$4:$K$1395,9,0)</f>
        <v>215529.37</v>
      </c>
      <c r="F491" s="160">
        <f>VLOOKUP(B491,[4]Report!$C$4:$K$1455,9,0)</f>
        <v>215529.37</v>
      </c>
      <c r="G491" s="160">
        <f>VLOOKUP(B491,[5]Report!$C$4:$K$1497,9,0)</f>
        <v>215529.37</v>
      </c>
      <c r="H491" s="160">
        <f>VLOOKUP(B491,[6]Report!$C$4:$K$1519,9,0)</f>
        <v>215529.37</v>
      </c>
      <c r="I491" s="160">
        <f>VLOOKUP(B491,[7]Report!$C$4:$K$1553,9,0)</f>
        <v>215529.37</v>
      </c>
      <c r="J491" s="160">
        <f>VLOOKUP(B491,[8]Report!$C$4:$K$1586,9,0)</f>
        <v>215529.37</v>
      </c>
      <c r="K491" s="160">
        <f>-VLOOKUP(B491,'[1]BS Dec 24'!$C$4:$H$1422,6,0)</f>
        <v>0</v>
      </c>
      <c r="L491" s="160"/>
    </row>
    <row r="492" spans="2:12" x14ac:dyDescent="0.3">
      <c r="B492" s="158" t="s">
        <v>780</v>
      </c>
      <c r="C492" s="160"/>
      <c r="D492" s="160"/>
      <c r="E492" s="160"/>
      <c r="F492" s="160"/>
      <c r="G492" s="160"/>
      <c r="H492" s="160"/>
      <c r="I492" s="160">
        <f>VLOOKUP(B492,[7]Report!$C$4:$K$1553,9,0)</f>
        <v>56343</v>
      </c>
      <c r="J492" s="160">
        <f>VLOOKUP(B492,[8]Report!$C$4:$K$1586,9,0)</f>
        <v>56343</v>
      </c>
      <c r="K492" s="160">
        <f>VLOOKUP(B492,'[1]BS Dec 24'!$C$4:$I$1422,7,0)</f>
        <v>135240</v>
      </c>
      <c r="L492" s="160">
        <f>-VLOOKUP(B492,'[10]TB Jan 25'!$C$732:$I$1396,6,0)</f>
        <v>0</v>
      </c>
    </row>
    <row r="493" spans="2:12" x14ac:dyDescent="0.3">
      <c r="B493" s="158" t="s">
        <v>781</v>
      </c>
      <c r="C493" s="160">
        <v>234</v>
      </c>
      <c r="D493" s="160">
        <f>VLOOKUP(B493,[2]Report!$C$4:$J$1360,8,0)</f>
        <v>234</v>
      </c>
      <c r="E493" s="160">
        <f>VLOOKUP(B493,[3]Report!$C$4:$K$1395,9,0)</f>
        <v>234</v>
      </c>
      <c r="F493" s="160">
        <f>VLOOKUP(B493,[4]Report!$C$4:$K$1455,9,0)</f>
        <v>0</v>
      </c>
      <c r="G493" s="160">
        <f>VLOOKUP(B493,[5]Report!$C$4:$K$1497,9,0)</f>
        <v>0</v>
      </c>
      <c r="H493" s="160">
        <f>VLOOKUP(B493,[6]Report!$C$4:$K$1519,9,0)</f>
        <v>0</v>
      </c>
      <c r="I493" s="160">
        <f>VLOOKUP(B493,[7]Report!$C$4:$K$1553,9,0)</f>
        <v>0</v>
      </c>
      <c r="J493" s="160">
        <f>VLOOKUP(B493,[8]Report!$C$4:$K$1586,9,0)</f>
        <v>0</v>
      </c>
      <c r="K493" s="160"/>
      <c r="L493" s="160"/>
    </row>
    <row r="494" spans="2:12" x14ac:dyDescent="0.3">
      <c r="B494" s="158" t="s">
        <v>782</v>
      </c>
      <c r="C494" s="160">
        <v>1</v>
      </c>
      <c r="D494" s="160">
        <f>VLOOKUP(B494,[2]Report!$C$4:$J$1360,8,0)</f>
        <v>1</v>
      </c>
      <c r="E494" s="160">
        <f>VLOOKUP(B494,[3]Report!$C$4:$K$1395,9,0)</f>
        <v>0</v>
      </c>
      <c r="F494" s="160">
        <f>VLOOKUP(B494,[4]Report!$C$4:$K$1455,9,0)</f>
        <v>0</v>
      </c>
      <c r="G494" s="160">
        <f>VLOOKUP(B494,[5]Report!$C$4:$K$1497,9,0)</f>
        <v>0</v>
      </c>
      <c r="H494" s="160">
        <f>VLOOKUP(B494,[6]Report!$C$4:$K$1519,9,0)</f>
        <v>0</v>
      </c>
      <c r="I494" s="160">
        <f>VLOOKUP(B494,[7]Report!$C$4:$K$1553,9,0)</f>
        <v>0</v>
      </c>
      <c r="J494" s="160">
        <f>VLOOKUP(B494,[8]Report!$C$4:$K$1586,9,0)</f>
        <v>0</v>
      </c>
      <c r="K494" s="160"/>
      <c r="L494" s="160"/>
    </row>
    <row r="495" spans="2:12" x14ac:dyDescent="0.3">
      <c r="B495" s="158" t="s">
        <v>783</v>
      </c>
      <c r="C495" s="160">
        <v>119976</v>
      </c>
      <c r="D495" s="160">
        <f>VLOOKUP(B495,[2]Report!$C$4:$J$1360,8,0)</f>
        <v>119976</v>
      </c>
      <c r="E495" s="160">
        <f>VLOOKUP(B495,[3]Report!$C$4:$K$1395,9,0)</f>
        <v>119976</v>
      </c>
      <c r="F495" s="160">
        <f>VLOOKUP(B495,[4]Report!$C$4:$K$1455,9,0)</f>
        <v>22806</v>
      </c>
      <c r="G495" s="160">
        <f>VLOOKUP(B495,[5]Report!$C$4:$K$1497,9,0)</f>
        <v>90690</v>
      </c>
      <c r="H495" s="160">
        <f>VLOOKUP(B495,[6]Report!$C$4:$K$1519,9,0)</f>
        <v>100482</v>
      </c>
      <c r="I495" s="160">
        <f>VLOOKUP(B495,[7]Report!$C$4:$K$1553,9,0)</f>
        <v>100482</v>
      </c>
      <c r="J495" s="160">
        <f>VLOOKUP(B495,[8]Report!$C$4:$K$1586,9,0)</f>
        <v>100482</v>
      </c>
      <c r="K495" s="160">
        <f>VLOOKUP(B495,'[1]BS Dec 24'!$C$4:$I$1422,7,0)</f>
        <v>5120</v>
      </c>
      <c r="L495" s="160">
        <f>VLOOKUP(B495,'[10]TB Jan 25'!$C$732:$I$1396,7,0)</f>
        <v>9840</v>
      </c>
    </row>
    <row r="496" spans="2:12" x14ac:dyDescent="0.3">
      <c r="B496" s="158" t="s">
        <v>784</v>
      </c>
      <c r="C496" s="160"/>
      <c r="D496" s="160"/>
      <c r="E496" s="160"/>
      <c r="F496" s="160"/>
      <c r="G496" s="160"/>
      <c r="H496" s="160">
        <f>VLOOKUP(B496,[6]Report!$C$4:$K$1519,9,0)</f>
        <v>9450</v>
      </c>
      <c r="I496" s="160">
        <f>VLOOKUP(B496,[7]Report!$C$4:$K$1553,9,0)</f>
        <v>9450</v>
      </c>
      <c r="J496" s="160">
        <f>VLOOKUP(B496,[8]Report!$C$4:$K$1586,9,0)</f>
        <v>9450</v>
      </c>
      <c r="K496" s="160">
        <f>VLOOKUP(B496,'[1]BS Dec 24'!$C$4:$I$1422,7,0)</f>
        <v>9450</v>
      </c>
      <c r="L496" s="160">
        <f>-VLOOKUP(B496,'[10]TB Jan 25'!$C$732:$I$1396,6,0)</f>
        <v>0</v>
      </c>
    </row>
    <row r="497" spans="2:12" x14ac:dyDescent="0.3">
      <c r="B497" s="158" t="s">
        <v>785</v>
      </c>
      <c r="C497" s="160"/>
      <c r="D497" s="160"/>
      <c r="E497" s="160"/>
      <c r="F497" s="160"/>
      <c r="G497" s="160"/>
      <c r="H497" s="160"/>
      <c r="I497" s="160"/>
      <c r="J497" s="160">
        <f>VLOOKUP(B497,[8]Report!$C$4:$K$1586,9,0)</f>
        <v>26890</v>
      </c>
      <c r="K497" s="160">
        <f>VLOOKUP(B497,'[1]BS Dec 24'!$C$4:$I$1422,7,0)</f>
        <v>26890</v>
      </c>
      <c r="L497" s="160">
        <f>-VLOOKUP(B497,'[10]TB Jan 25'!$C$732:$I$1396,6,0)</f>
        <v>0</v>
      </c>
    </row>
    <row r="498" spans="2:12" x14ac:dyDescent="0.3">
      <c r="B498" s="158" t="s">
        <v>786</v>
      </c>
      <c r="C498" s="160"/>
      <c r="D498" s="160">
        <f>VLOOKUP(B498,[2]Report!$C$4:$J$1360,8,0)</f>
        <v>30467</v>
      </c>
      <c r="E498" s="160">
        <f>VLOOKUP(B498,[3]Report!$C$4:$K$1395,9,0)</f>
        <v>-7871</v>
      </c>
      <c r="F498" s="160">
        <f>VLOOKUP(B498,[4]Report!$C$4:$K$1455,9,0)</f>
        <v>0</v>
      </c>
      <c r="G498" s="160">
        <f>VLOOKUP(B498,[5]Report!$C$4:$K$1497,9,0)</f>
        <v>8090</v>
      </c>
      <c r="H498" s="160">
        <f>VLOOKUP(B498,[6]Report!$C$4:$K$1519,9,0)</f>
        <v>0</v>
      </c>
      <c r="I498" s="160">
        <f>VLOOKUP(B498,[7]Report!$C$4:$K$1553,9,0)</f>
        <v>0</v>
      </c>
      <c r="J498" s="160">
        <f>VLOOKUP(B498,[8]Report!$C$4:$K$1586,9,0)</f>
        <v>15286</v>
      </c>
      <c r="K498" s="160">
        <f>VLOOKUP(B498,'[1]BS Dec 24'!$C$4:$I$1422,7,0)</f>
        <v>15730</v>
      </c>
      <c r="L498" s="160">
        <f>VLOOKUP(B498,'[10]TB Jan 25'!$C$732:$I$1396,7,0)</f>
        <v>10620</v>
      </c>
    </row>
    <row r="499" spans="2:12" x14ac:dyDescent="0.3">
      <c r="B499" s="158" t="s">
        <v>787</v>
      </c>
      <c r="C499" s="160">
        <v>2369</v>
      </c>
      <c r="D499" s="160">
        <f>VLOOKUP(B499,[2]Report!$C$4:$J$1360,8,0)</f>
        <v>2369</v>
      </c>
      <c r="E499" s="160">
        <f>VLOOKUP(B499,[3]Report!$C$4:$K$1395,9,0)</f>
        <v>2369</v>
      </c>
      <c r="F499" s="160">
        <f>VLOOKUP(B499,[4]Report!$C$4:$K$1455,9,0)</f>
        <v>2369</v>
      </c>
      <c r="G499" s="160">
        <f>VLOOKUP(B499,[5]Report!$C$4:$K$1497,9,0)</f>
        <v>2369</v>
      </c>
      <c r="H499" s="160">
        <f>VLOOKUP(B499,[6]Report!$C$4:$K$1519,9,0)</f>
        <v>2369</v>
      </c>
      <c r="I499" s="160">
        <f>VLOOKUP(B499,[7]Report!$C$4:$K$1553,9,0)</f>
        <v>7673</v>
      </c>
      <c r="J499" s="160">
        <f>VLOOKUP(B499,[8]Report!$C$4:$K$1586,9,0)</f>
        <v>2639</v>
      </c>
      <c r="K499" s="160">
        <f>VLOOKUP(B499,'[1]BS Dec 24'!$C$4:$I$1422,7,0)</f>
        <v>2639</v>
      </c>
      <c r="L499" s="160">
        <f>VLOOKUP(B499,'[10]TB Jan 25'!$C$732:$I$1396,7,0)</f>
        <v>2639</v>
      </c>
    </row>
    <row r="500" spans="2:12" x14ac:dyDescent="0.3">
      <c r="B500" s="158" t="s">
        <v>788</v>
      </c>
      <c r="C500" s="160"/>
      <c r="D500" s="160">
        <f>VLOOKUP(B500,[2]Report!$C$4:$J$1360,8,0)</f>
        <v>0</v>
      </c>
      <c r="E500" s="160">
        <f>VLOOKUP(B500,[3]Report!$C$4:$K$1395,9,0)</f>
        <v>0</v>
      </c>
      <c r="F500" s="160">
        <f>VLOOKUP(B500,[4]Report!$C$4:$K$1455,9,0)</f>
        <v>0</v>
      </c>
      <c r="G500" s="160">
        <f>VLOOKUP(B500,[5]Report!$C$4:$K$1497,9,0)</f>
        <v>0</v>
      </c>
      <c r="H500" s="160">
        <f>VLOOKUP(B500,[6]Report!$C$4:$K$1519,9,0)</f>
        <v>0</v>
      </c>
      <c r="I500" s="160">
        <f>VLOOKUP(B500,[7]Report!$C$4:$K$1553,9,0)</f>
        <v>0</v>
      </c>
      <c r="J500" s="160">
        <f>VLOOKUP(B500,[8]Report!$C$4:$K$1586,9,0)</f>
        <v>0</v>
      </c>
      <c r="K500" s="160"/>
      <c r="L500" s="160"/>
    </row>
    <row r="501" spans="2:12" x14ac:dyDescent="0.3">
      <c r="B501" s="158" t="s">
        <v>789</v>
      </c>
      <c r="C501" s="160">
        <v>89</v>
      </c>
      <c r="D501" s="160">
        <f>VLOOKUP(B501,[2]Report!$C$4:$J$1360,8,0)</f>
        <v>89</v>
      </c>
      <c r="E501" s="160">
        <f>VLOOKUP(B501,[3]Report!$C$4:$K$1395,9,0)</f>
        <v>89</v>
      </c>
      <c r="F501" s="160">
        <f>VLOOKUP(B501,[4]Report!$C$4:$K$1455,9,0)</f>
        <v>0</v>
      </c>
      <c r="G501" s="160">
        <f>VLOOKUP(B501,[5]Report!$C$4:$K$1497,9,0)</f>
        <v>0</v>
      </c>
      <c r="H501" s="160">
        <f>VLOOKUP(B501,[6]Report!$C$4:$K$1519,9,0)</f>
        <v>0</v>
      </c>
      <c r="I501" s="160">
        <f>VLOOKUP(B501,[7]Report!$C$4:$K$1553,9,0)</f>
        <v>0</v>
      </c>
      <c r="J501" s="160">
        <f>VLOOKUP(B501,[8]Report!$C$4:$K$1586,9,0)</f>
        <v>0</v>
      </c>
      <c r="K501" s="160"/>
      <c r="L501" s="160"/>
    </row>
    <row r="502" spans="2:12" x14ac:dyDescent="0.3">
      <c r="B502" s="158" t="s">
        <v>1383</v>
      </c>
      <c r="C502" s="160"/>
      <c r="D502" s="160"/>
      <c r="E502" s="160"/>
      <c r="F502" s="160"/>
      <c r="G502" s="160"/>
      <c r="H502" s="160"/>
      <c r="I502" s="160"/>
      <c r="J502" s="160"/>
      <c r="K502" s="160"/>
      <c r="L502" s="160">
        <f>VLOOKUP(B502,'[10]TB Jan 25'!$C$732:$I$1396,7,0)</f>
        <v>37848</v>
      </c>
    </row>
    <row r="503" spans="2:12" x14ac:dyDescent="0.3">
      <c r="B503" s="158" t="s">
        <v>1384</v>
      </c>
      <c r="C503" s="160"/>
      <c r="D503" s="160"/>
      <c r="E503" s="160"/>
      <c r="F503" s="160"/>
      <c r="G503" s="160"/>
      <c r="H503" s="160"/>
      <c r="I503" s="160"/>
      <c r="J503" s="160"/>
      <c r="K503" s="160"/>
      <c r="L503" s="160">
        <f>VLOOKUP(B503,'[10]TB Jan 25'!$C$732:$I$1396,7,0)</f>
        <v>3150</v>
      </c>
    </row>
    <row r="504" spans="2:12" x14ac:dyDescent="0.3">
      <c r="B504" s="158" t="s">
        <v>1385</v>
      </c>
      <c r="C504" s="160"/>
      <c r="D504" s="160"/>
      <c r="E504" s="160"/>
      <c r="F504" s="160"/>
      <c r="G504" s="160"/>
      <c r="H504" s="160"/>
      <c r="I504" s="160"/>
      <c r="J504" s="160"/>
      <c r="K504" s="160"/>
      <c r="L504" s="160">
        <f>VLOOKUP(B504,'[10]TB Jan 25'!$C$732:$I$1396,7,0)</f>
        <v>28875</v>
      </c>
    </row>
    <row r="505" spans="2:12" x14ac:dyDescent="0.3">
      <c r="B505" s="158" t="s">
        <v>1386</v>
      </c>
      <c r="C505" s="160"/>
      <c r="D505" s="160"/>
      <c r="E505" s="160"/>
      <c r="F505" s="160"/>
      <c r="G505" s="160"/>
      <c r="H505" s="160"/>
      <c r="I505" s="160"/>
      <c r="J505" s="160"/>
      <c r="K505" s="160"/>
      <c r="L505" s="160">
        <f>-VLOOKUP(B505,'[10]TB Jan 25'!$C$732:$I$1396,6,0)</f>
        <v>-20352</v>
      </c>
    </row>
    <row r="506" spans="2:12" x14ac:dyDescent="0.3">
      <c r="B506" s="158" t="s">
        <v>1387</v>
      </c>
      <c r="C506" s="160"/>
      <c r="D506" s="160"/>
      <c r="E506" s="160"/>
      <c r="F506" s="160"/>
      <c r="G506" s="160"/>
      <c r="H506" s="160"/>
      <c r="I506" s="160"/>
      <c r="J506" s="160"/>
      <c r="K506" s="160"/>
      <c r="L506" s="160">
        <f>-VLOOKUP(B506,'[10]TB Jan 25'!$C$732:$I$1396,6,0)</f>
        <v>-6758</v>
      </c>
    </row>
    <row r="507" spans="2:12" x14ac:dyDescent="0.3">
      <c r="B507" s="158"/>
      <c r="C507" s="160"/>
      <c r="D507" s="160"/>
      <c r="E507" s="160"/>
      <c r="F507" s="160"/>
      <c r="G507" s="160"/>
      <c r="H507" s="160"/>
      <c r="I507" s="160"/>
      <c r="J507" s="160"/>
      <c r="K507" s="160"/>
      <c r="L507" s="160"/>
    </row>
    <row r="508" spans="2:12" s="7" customFormat="1" x14ac:dyDescent="0.3">
      <c r="B508" s="156" t="s">
        <v>790</v>
      </c>
      <c r="C508" s="161">
        <f>SUM(C509:C616)</f>
        <v>41354579.920000002</v>
      </c>
      <c r="D508" s="161">
        <f>VLOOKUP(B508,[2]Report!$C$4:$J$1360,8,0)</f>
        <v>43931439.32</v>
      </c>
      <c r="E508" s="161">
        <f>VLOOKUP(B508,[3]Report!$C$4:$K$1395,9,0)</f>
        <v>48723774.82</v>
      </c>
      <c r="F508" s="161">
        <f>VLOOKUP(B508,[4]Report!$C$4:$K$1455,9,0)</f>
        <v>48585110.25</v>
      </c>
      <c r="G508" s="161">
        <f>VLOOKUP(B508,[5]Report!$C$4:$K$1497,9,0)</f>
        <v>49398195.399999999</v>
      </c>
      <c r="H508" s="161">
        <f>VLOOKUP(B508,[6]Report!$C$4:$K$1519,9,0)</f>
        <v>43313950.5</v>
      </c>
      <c r="I508" s="161">
        <f>VLOOKUP(B508,[7]Report!$C$4:$K$1553,9,0)</f>
        <v>38496535.759999998</v>
      </c>
      <c r="J508" s="161">
        <f>VLOOKUP(B508,[8]Report!$C$4:$K$1586,9,0)</f>
        <v>38167481.420000002</v>
      </c>
      <c r="K508" s="161">
        <f>VLOOKUP(B508,'[1]BS Dec 24'!$C$4:$I$1422,7,0)</f>
        <v>44271277.369999997</v>
      </c>
      <c r="L508" s="161">
        <f>VLOOKUP(B508,'[10]TB Jan 25'!$C$732:$I$1396,7,0)</f>
        <v>40930375.340000004</v>
      </c>
    </row>
    <row r="509" spans="2:12" x14ac:dyDescent="0.3">
      <c r="B509" s="158" t="s">
        <v>791</v>
      </c>
      <c r="C509" s="160">
        <v>1180.76</v>
      </c>
      <c r="D509" s="160">
        <f>VLOOKUP(B509,[2]Report!$C$4:$J$1360,8,0)</f>
        <v>1180.76</v>
      </c>
      <c r="E509" s="160">
        <f>VLOOKUP(B509,[3]Report!$C$4:$K$1395,9,0)</f>
        <v>1180.76</v>
      </c>
      <c r="F509" s="160">
        <f>VLOOKUP(B509,[4]Report!$C$4:$K$1455,9,0)</f>
        <v>1180.76</v>
      </c>
      <c r="G509" s="160">
        <f>VLOOKUP(B509,[5]Report!$C$4:$K$1497,9,0)</f>
        <v>1180.76</v>
      </c>
      <c r="H509" s="160">
        <f>VLOOKUP(B509,[6]Report!$C$4:$K$1519,9,0)</f>
        <v>1180.76</v>
      </c>
      <c r="I509" s="160">
        <f>VLOOKUP(B509,[7]Report!$C$4:$K$1553,9,0)</f>
        <v>1180.76</v>
      </c>
      <c r="J509" s="160">
        <f>VLOOKUP(B509,[8]Report!$C$4:$K$1586,9,0)</f>
        <v>1180.76</v>
      </c>
      <c r="K509" s="160">
        <f>VLOOKUP(B509,'[1]BS Dec 24'!$C$4:$I$1422,7,0)</f>
        <v>1180.76</v>
      </c>
      <c r="L509" s="160">
        <f>VLOOKUP(B509,'[10]TB Jan 25'!$C$732:$I$1396,7,0)</f>
        <v>1180.76</v>
      </c>
    </row>
    <row r="510" spans="2:12" x14ac:dyDescent="0.3">
      <c r="B510" s="158" t="s">
        <v>792</v>
      </c>
      <c r="C510" s="160">
        <v>2950</v>
      </c>
      <c r="D510" s="160">
        <f>VLOOKUP(B510,[2]Report!$C$4:$J$1360,8,0)</f>
        <v>2950</v>
      </c>
      <c r="E510" s="160">
        <f>VLOOKUP(B510,[3]Report!$C$4:$K$1395,9,0)</f>
        <v>2950</v>
      </c>
      <c r="F510" s="160">
        <f>VLOOKUP(B510,[4]Report!$C$4:$K$1455,9,0)</f>
        <v>2950</v>
      </c>
      <c r="G510" s="160">
        <f>VLOOKUP(B510,[5]Report!$C$4:$K$1497,9,0)</f>
        <v>2950</v>
      </c>
      <c r="H510" s="160">
        <f>VLOOKUP(B510,[6]Report!$C$4:$K$1519,9,0)</f>
        <v>2950</v>
      </c>
      <c r="I510" s="160">
        <f>VLOOKUP(B510,[7]Report!$C$4:$K$1553,9,0)</f>
        <v>2950</v>
      </c>
      <c r="J510" s="160">
        <f>VLOOKUP(B510,[8]Report!$C$4:$K$1586,9,0)</f>
        <v>2950</v>
      </c>
      <c r="K510" s="160">
        <f>VLOOKUP(B510,'[1]BS Dec 24'!$C$4:$I$1422,7,0)</f>
        <v>2950</v>
      </c>
      <c r="L510" s="160">
        <f>VLOOKUP(B510,'[10]TB Jan 25'!$C$732:$I$1396,7,0)</f>
        <v>2950</v>
      </c>
    </row>
    <row r="511" spans="2:12" x14ac:dyDescent="0.3">
      <c r="B511" s="158" t="s">
        <v>793</v>
      </c>
      <c r="C511" s="160">
        <v>8017</v>
      </c>
      <c r="D511" s="160">
        <f>VLOOKUP(B511,[2]Report!$C$4:$J$1360,8,0)</f>
        <v>8017</v>
      </c>
      <c r="E511" s="160">
        <f>VLOOKUP(B511,[3]Report!$C$4:$K$1395,9,0)</f>
        <v>8017</v>
      </c>
      <c r="F511" s="160">
        <f>VLOOKUP(B511,[4]Report!$C$4:$K$1455,9,0)</f>
        <v>8017</v>
      </c>
      <c r="G511" s="160">
        <f>VLOOKUP(B511,[5]Report!$C$4:$K$1497,9,0)</f>
        <v>8017</v>
      </c>
      <c r="H511" s="160">
        <f>VLOOKUP(B511,[6]Report!$C$4:$K$1519,9,0)</f>
        <v>8017</v>
      </c>
      <c r="I511" s="160">
        <f>VLOOKUP(B511,[7]Report!$C$4:$K$1553,9,0)</f>
        <v>8017</v>
      </c>
      <c r="J511" s="160">
        <f>VLOOKUP(B511,[8]Report!$C$4:$K$1586,9,0)</f>
        <v>8017</v>
      </c>
      <c r="K511" s="160">
        <f>VLOOKUP(B511,'[1]BS Dec 24'!$C$4:$I$1422,7,0)</f>
        <v>8017</v>
      </c>
      <c r="L511" s="160">
        <f>VLOOKUP(B511,'[10]TB Jan 25'!$C$732:$I$1396,7,0)</f>
        <v>8017</v>
      </c>
    </row>
    <row r="512" spans="2:12" x14ac:dyDescent="0.3">
      <c r="B512" s="158" t="s">
        <v>794</v>
      </c>
      <c r="C512" s="160">
        <v>2429651.7999999998</v>
      </c>
      <c r="D512" s="160">
        <f>VLOOKUP(B512,[2]Report!$C$4:$J$1360,8,0)</f>
        <v>2429651.7999999998</v>
      </c>
      <c r="E512" s="160">
        <f>VLOOKUP(B512,[3]Report!$C$4:$K$1395,9,0)</f>
        <v>1920387.8</v>
      </c>
      <c r="F512" s="160">
        <f>VLOOKUP(B512,[4]Report!$C$4:$K$1455,9,0)</f>
        <v>1920387.8</v>
      </c>
      <c r="G512" s="160">
        <f>VLOOKUP(B512,[5]Report!$C$4:$K$1497,9,0)</f>
        <v>1729091.8</v>
      </c>
      <c r="H512" s="160">
        <f>VLOOKUP(B512,[6]Report!$C$4:$K$1519,9,0)</f>
        <v>1554371.8</v>
      </c>
      <c r="I512" s="160">
        <f>VLOOKUP(B512,[7]Report!$C$4:$K$1553,9,0)</f>
        <v>1554371.8</v>
      </c>
      <c r="J512" s="160">
        <f>VLOOKUP(B512,[8]Report!$C$4:$K$1586,9,0)</f>
        <v>1554371.8</v>
      </c>
      <c r="K512" s="160">
        <f>VLOOKUP(B512,'[1]BS Dec 24'!$C$4:$I$1422,7,0)</f>
        <v>1464771.8</v>
      </c>
      <c r="L512" s="160">
        <f>VLOOKUP(B512,'[10]TB Jan 25'!$C$732:$I$1396,7,0)</f>
        <v>978292.8</v>
      </c>
    </row>
    <row r="513" spans="2:12" x14ac:dyDescent="0.3">
      <c r="B513" s="158" t="s">
        <v>795</v>
      </c>
      <c r="C513" s="160">
        <v>1740</v>
      </c>
      <c r="D513" s="160">
        <f>VLOOKUP(B513,[2]Report!$C$4:$J$1360,8,0)</f>
        <v>1740</v>
      </c>
      <c r="E513" s="160">
        <f>VLOOKUP(B513,[3]Report!$C$4:$K$1395,9,0)</f>
        <v>1740</v>
      </c>
      <c r="F513" s="160">
        <f>VLOOKUP(B513,[4]Report!$C$4:$K$1455,9,0)</f>
        <v>1740</v>
      </c>
      <c r="G513" s="160">
        <f>VLOOKUP(B513,[5]Report!$C$4:$K$1497,9,0)</f>
        <v>1740</v>
      </c>
      <c r="H513" s="160">
        <f>VLOOKUP(B513,[6]Report!$C$4:$K$1519,9,0)</f>
        <v>1740</v>
      </c>
      <c r="I513" s="160">
        <f>VLOOKUP(B513,[7]Report!$C$4:$K$1553,9,0)</f>
        <v>1740</v>
      </c>
      <c r="J513" s="160">
        <f>VLOOKUP(B513,[8]Report!$C$4:$K$1586,9,0)</f>
        <v>1740</v>
      </c>
      <c r="K513" s="160">
        <f>VLOOKUP(B513,'[1]BS Dec 24'!$C$4:$I$1422,7,0)</f>
        <v>1740</v>
      </c>
      <c r="L513" s="160">
        <f>VLOOKUP(B513,'[10]TB Jan 25'!$C$732:$I$1396,7,0)</f>
        <v>1740</v>
      </c>
    </row>
    <row r="514" spans="2:12" x14ac:dyDescent="0.3">
      <c r="B514" s="158" t="s">
        <v>796</v>
      </c>
      <c r="C514" s="160">
        <v>5930</v>
      </c>
      <c r="D514" s="160">
        <f>VLOOKUP(B514,[2]Report!$C$4:$J$1360,8,0)</f>
        <v>5930</v>
      </c>
      <c r="E514" s="160">
        <f>VLOOKUP(B514,[3]Report!$C$4:$K$1395,9,0)</f>
        <v>5930</v>
      </c>
      <c r="F514" s="160">
        <f>VLOOKUP(B514,[4]Report!$C$4:$K$1455,9,0)</f>
        <v>5930</v>
      </c>
      <c r="G514" s="160">
        <f>VLOOKUP(B514,[5]Report!$C$4:$K$1497,9,0)</f>
        <v>5930</v>
      </c>
      <c r="H514" s="160">
        <f>VLOOKUP(B514,[6]Report!$C$4:$K$1519,9,0)</f>
        <v>5930</v>
      </c>
      <c r="I514" s="160">
        <f>VLOOKUP(B514,[7]Report!$C$4:$K$1553,9,0)</f>
        <v>5930</v>
      </c>
      <c r="J514" s="160">
        <f>VLOOKUP(B514,[8]Report!$C$4:$K$1586,9,0)</f>
        <v>5930</v>
      </c>
      <c r="K514" s="160">
        <f>VLOOKUP(B514,'[1]BS Dec 24'!$C$4:$I$1422,7,0)</f>
        <v>5930</v>
      </c>
      <c r="L514" s="160">
        <f>VLOOKUP(B514,'[10]TB Jan 25'!$C$732:$I$1396,7,0)</f>
        <v>5930</v>
      </c>
    </row>
    <row r="515" spans="2:12" x14ac:dyDescent="0.3">
      <c r="B515" s="158" t="s">
        <v>797</v>
      </c>
      <c r="C515" s="160">
        <v>12679</v>
      </c>
      <c r="D515" s="160">
        <f>VLOOKUP(B515,[2]Report!$C$4:$J$1360,8,0)</f>
        <v>12679</v>
      </c>
      <c r="E515" s="160">
        <f>VLOOKUP(B515,[3]Report!$C$4:$K$1395,9,0)</f>
        <v>12679</v>
      </c>
      <c r="F515" s="160">
        <f>VLOOKUP(B515,[4]Report!$C$4:$K$1455,9,0)</f>
        <v>12679</v>
      </c>
      <c r="G515" s="160">
        <f>VLOOKUP(B515,[5]Report!$C$4:$K$1497,9,0)</f>
        <v>12679</v>
      </c>
      <c r="H515" s="160">
        <f>VLOOKUP(B515,[6]Report!$C$4:$K$1519,9,0)</f>
        <v>12679</v>
      </c>
      <c r="I515" s="160">
        <f>VLOOKUP(B515,[7]Report!$C$4:$K$1553,9,0)</f>
        <v>12679</v>
      </c>
      <c r="J515" s="160">
        <f>VLOOKUP(B515,[8]Report!$C$4:$K$1586,9,0)</f>
        <v>12679</v>
      </c>
      <c r="K515" s="160">
        <f>VLOOKUP(B515,'[1]BS Dec 24'!$C$4:$I$1422,7,0)</f>
        <v>12679</v>
      </c>
      <c r="L515" s="160">
        <f>VLOOKUP(B515,'[10]TB Jan 25'!$C$732:$I$1396,7,0)</f>
        <v>12679</v>
      </c>
    </row>
    <row r="516" spans="2:12" x14ac:dyDescent="0.3">
      <c r="B516" s="158" t="s">
        <v>798</v>
      </c>
      <c r="C516" s="160">
        <v>9450</v>
      </c>
      <c r="D516" s="160">
        <f>VLOOKUP(B516,[2]Report!$C$4:$J$1360,8,0)</f>
        <v>9450</v>
      </c>
      <c r="E516" s="160">
        <f>VLOOKUP(B516,[3]Report!$C$4:$K$1395,9,0)</f>
        <v>9450</v>
      </c>
      <c r="F516" s="160">
        <f>VLOOKUP(B516,[4]Report!$C$4:$K$1455,9,0)</f>
        <v>9450</v>
      </c>
      <c r="G516" s="160">
        <f>VLOOKUP(B516,[5]Report!$C$4:$K$1497,9,0)</f>
        <v>9450</v>
      </c>
      <c r="H516" s="160">
        <f>VLOOKUP(B516,[6]Report!$C$4:$K$1519,9,0)</f>
        <v>9450</v>
      </c>
      <c r="I516" s="160">
        <f>VLOOKUP(B516,[7]Report!$C$4:$K$1553,9,0)</f>
        <v>9450</v>
      </c>
      <c r="J516" s="160">
        <f>VLOOKUP(B516,[8]Report!$C$4:$K$1586,9,0)</f>
        <v>9450</v>
      </c>
      <c r="K516" s="160">
        <f>VLOOKUP(B516,'[1]BS Dec 24'!$C$4:$I$1422,7,0)</f>
        <v>9450</v>
      </c>
      <c r="L516" s="160">
        <f>VLOOKUP(B516,'[10]TB Jan 25'!$C$732:$I$1396,7,0)</f>
        <v>9450</v>
      </c>
    </row>
    <row r="517" spans="2:12" x14ac:dyDescent="0.3">
      <c r="B517" s="158" t="s">
        <v>799</v>
      </c>
      <c r="C517" s="160">
        <v>193436</v>
      </c>
      <c r="D517" s="160">
        <f>VLOOKUP(B517,[2]Report!$C$4:$J$1360,8,0)</f>
        <v>0</v>
      </c>
      <c r="E517" s="160">
        <f>VLOOKUP(B517,[3]Report!$C$4:$K$1395,9,0)</f>
        <v>0</v>
      </c>
      <c r="F517" s="160">
        <f>VLOOKUP(B517,[4]Report!$C$4:$K$1455,9,0)</f>
        <v>0</v>
      </c>
      <c r="G517" s="160">
        <f>VLOOKUP(B517,[5]Report!$C$4:$K$1497,9,0)</f>
        <v>0</v>
      </c>
      <c r="H517" s="160">
        <f>VLOOKUP(B517,[6]Report!$C$4:$K$1519,9,0)</f>
        <v>307100</v>
      </c>
      <c r="I517" s="160">
        <f>VLOOKUP(B517,[7]Report!$C$4:$K$1553,9,0)</f>
        <v>622774</v>
      </c>
      <c r="J517" s="160">
        <f>VLOOKUP(B517,[8]Report!$C$4:$K$1586,9,0)</f>
        <v>743396</v>
      </c>
      <c r="K517" s="160">
        <f>VLOOKUP(B517,'[1]BS Dec 24'!$C$4:$I$1422,7,0)</f>
        <v>436296</v>
      </c>
      <c r="L517" s="160">
        <f>VLOOKUP(B517,'[10]TB Jan 25'!$C$732:$I$1396,7,0)</f>
        <v>120622</v>
      </c>
    </row>
    <row r="518" spans="2:12" x14ac:dyDescent="0.3">
      <c r="B518" s="158" t="s">
        <v>800</v>
      </c>
      <c r="C518" s="160">
        <v>841715.5</v>
      </c>
      <c r="D518" s="160">
        <f>VLOOKUP(B518,[2]Report!$C$4:$J$1360,8,0)</f>
        <v>141223.5</v>
      </c>
      <c r="E518" s="160">
        <f>VLOOKUP(B518,[3]Report!$C$4:$K$1395,9,0)</f>
        <v>141223.5</v>
      </c>
      <c r="F518" s="160">
        <f>VLOOKUP(B518,[4]Report!$C$4:$K$1455,9,0)</f>
        <v>1226002.5</v>
      </c>
      <c r="G518" s="160">
        <f>VLOOKUP(B518,[5]Report!$C$4:$K$1497,9,0)</f>
        <v>1226002.5</v>
      </c>
      <c r="H518" s="160">
        <f>VLOOKUP(B518,[6]Report!$C$4:$K$1519,9,0)</f>
        <v>614097.30000000005</v>
      </c>
      <c r="I518" s="160">
        <f>VLOOKUP(B518,[7]Report!$C$4:$K$1553,9,0)</f>
        <v>0</v>
      </c>
      <c r="J518" s="160">
        <f>VLOOKUP(B518,[8]Report!$C$4:$K$1586,9,0)</f>
        <v>0</v>
      </c>
      <c r="K518" s="160"/>
      <c r="L518" s="160"/>
    </row>
    <row r="519" spans="2:12" x14ac:dyDescent="0.3">
      <c r="B519" s="158" t="s">
        <v>801</v>
      </c>
      <c r="C519" s="160">
        <v>-52976</v>
      </c>
      <c r="D519" s="160">
        <f>VLOOKUP(B519,[2]Report!$C$4:$J$1360,8,0)</f>
        <v>-52976</v>
      </c>
      <c r="E519" s="160">
        <f>VLOOKUP(B519,[3]Report!$C$4:$K$1395,9,0)</f>
        <v>-52976</v>
      </c>
      <c r="F519" s="160">
        <f>VLOOKUP(B519,[4]Report!$C$4:$K$1455,9,0)</f>
        <v>-36075</v>
      </c>
      <c r="G519" s="160">
        <f>VLOOKUP(B519,[5]Report!$C$4:$K$1497,9,0)</f>
        <v>-36075</v>
      </c>
      <c r="H519" s="160">
        <f>VLOOKUP(B519,[6]Report!$C$4:$K$1519,9,0)</f>
        <v>-36075</v>
      </c>
      <c r="I519" s="160">
        <f>VLOOKUP(B519,[7]Report!$C$4:$K$1553,9,0)</f>
        <v>-36075</v>
      </c>
      <c r="J519" s="160">
        <f>VLOOKUP(B519,[8]Report!$C$4:$K$1586,9,0)</f>
        <v>-36075</v>
      </c>
      <c r="K519" s="160">
        <f>-VLOOKUP(B519,'[1]BS Dec 24'!$C$4:$H$1422,6,0)</f>
        <v>-22093</v>
      </c>
      <c r="L519" s="160">
        <f>-VLOOKUP(B519,'[10]TB Jan 25'!$C$732:$I$1396,6,0)</f>
        <v>-22093</v>
      </c>
    </row>
    <row r="520" spans="2:12" x14ac:dyDescent="0.3">
      <c r="B520" s="158" t="s">
        <v>802</v>
      </c>
      <c r="C520" s="160">
        <v>-8704</v>
      </c>
      <c r="D520" s="160">
        <f>VLOOKUP(B520,[2]Report!$C$4:$J$1360,8,0)</f>
        <v>-8704</v>
      </c>
      <c r="E520" s="160">
        <f>VLOOKUP(B520,[3]Report!$C$4:$K$1395,9,0)</f>
        <v>-8704</v>
      </c>
      <c r="F520" s="160">
        <f>VLOOKUP(B520,[4]Report!$C$4:$K$1455,9,0)</f>
        <v>-8704</v>
      </c>
      <c r="G520" s="160">
        <f>VLOOKUP(B520,[5]Report!$C$4:$K$1497,9,0)</f>
        <v>-8704</v>
      </c>
      <c r="H520" s="160">
        <f>VLOOKUP(B520,[6]Report!$C$4:$K$1519,9,0)</f>
        <v>-8704</v>
      </c>
      <c r="I520" s="160">
        <f>VLOOKUP(B520,[7]Report!$C$4:$K$1553,9,0)</f>
        <v>-8704</v>
      </c>
      <c r="J520" s="160">
        <f>VLOOKUP(B520,[8]Report!$C$4:$K$1586,9,0)</f>
        <v>-8704</v>
      </c>
      <c r="K520" s="160">
        <f>-VLOOKUP(B520,'[1]BS Dec 24'!$C$4:$H$1422,6,0)</f>
        <v>-8704</v>
      </c>
      <c r="L520" s="160">
        <f>-VLOOKUP(B520,'[10]TB Jan 25'!$C$732:$I$1396,6,0)</f>
        <v>-8704</v>
      </c>
    </row>
    <row r="521" spans="2:12" x14ac:dyDescent="0.3">
      <c r="B521" s="158" t="s">
        <v>803</v>
      </c>
      <c r="C521" s="160">
        <v>10533.88</v>
      </c>
      <c r="D521" s="160">
        <f>VLOOKUP(B521,[2]Report!$C$4:$J$1360,8,0)</f>
        <v>10533.88</v>
      </c>
      <c r="E521" s="160">
        <f>VLOOKUP(B521,[3]Report!$C$4:$K$1395,9,0)</f>
        <v>10533.88</v>
      </c>
      <c r="F521" s="160">
        <f>VLOOKUP(B521,[4]Report!$C$4:$K$1455,9,0)</f>
        <v>10533.88</v>
      </c>
      <c r="G521" s="160">
        <f>VLOOKUP(B521,[5]Report!$C$4:$K$1497,9,0)</f>
        <v>10533.88</v>
      </c>
      <c r="H521" s="160">
        <f>VLOOKUP(B521,[6]Report!$C$4:$K$1519,9,0)</f>
        <v>10533.88</v>
      </c>
      <c r="I521" s="160">
        <f>VLOOKUP(B521,[7]Report!$C$4:$K$1553,9,0)</f>
        <v>10533.88</v>
      </c>
      <c r="J521" s="160">
        <f>VLOOKUP(B521,[8]Report!$C$4:$K$1586,9,0)</f>
        <v>10533.88</v>
      </c>
      <c r="K521" s="160">
        <f>VLOOKUP(B521,'[1]BS Dec 24'!$C$4:$I$1422,7,0)</f>
        <v>10533.88</v>
      </c>
      <c r="L521" s="160">
        <f>VLOOKUP(B521,'[10]TB Jan 25'!$C$732:$I$1396,7,0)</f>
        <v>10533.88</v>
      </c>
    </row>
    <row r="522" spans="2:12" x14ac:dyDescent="0.3">
      <c r="B522" s="158" t="s">
        <v>804</v>
      </c>
      <c r="C522" s="160"/>
      <c r="D522" s="160"/>
      <c r="E522" s="160"/>
      <c r="F522" s="160"/>
      <c r="G522" s="160">
        <f>VLOOKUP(B522,[5]Report!$C$4:$K$1497,9,0)</f>
        <v>163240</v>
      </c>
      <c r="H522" s="160">
        <f>VLOOKUP(B522,[6]Report!$C$4:$K$1519,9,0)</f>
        <v>536486</v>
      </c>
      <c r="I522" s="160">
        <f>VLOOKUP(B522,[7]Report!$C$4:$K$1553,9,0)</f>
        <v>740967</v>
      </c>
      <c r="J522" s="160">
        <f>VLOOKUP(B522,[8]Report!$C$4:$K$1586,9,0)</f>
        <v>574562</v>
      </c>
      <c r="K522" s="160">
        <f>VLOOKUP(B522,'[1]BS Dec 24'!$C$4:$I$1422,7,0)</f>
        <v>437355</v>
      </c>
      <c r="L522" s="160">
        <f>VLOOKUP(B522,'[10]TB Jan 25'!$C$732:$I$1396,7,0)</f>
        <v>69634</v>
      </c>
    </row>
    <row r="523" spans="2:12" x14ac:dyDescent="0.3">
      <c r="B523" s="158" t="s">
        <v>805</v>
      </c>
      <c r="C523" s="160">
        <v>8295</v>
      </c>
      <c r="D523" s="160">
        <f>VLOOKUP(B523,[2]Report!$C$4:$J$1360,8,0)</f>
        <v>8295</v>
      </c>
      <c r="E523" s="160">
        <f>VLOOKUP(B523,[3]Report!$C$4:$K$1395,9,0)</f>
        <v>8295</v>
      </c>
      <c r="F523" s="160">
        <f>VLOOKUP(B523,[4]Report!$C$4:$K$1455,9,0)</f>
        <v>8295</v>
      </c>
      <c r="G523" s="160">
        <f>VLOOKUP(B523,[5]Report!$C$4:$K$1497,9,0)</f>
        <v>8295</v>
      </c>
      <c r="H523" s="160">
        <f>VLOOKUP(B523,[6]Report!$C$4:$K$1519,9,0)</f>
        <v>8295</v>
      </c>
      <c r="I523" s="160">
        <f>VLOOKUP(B523,[7]Report!$C$4:$K$1553,9,0)</f>
        <v>8295</v>
      </c>
      <c r="J523" s="160">
        <f>VLOOKUP(B523,[8]Report!$C$4:$K$1586,9,0)</f>
        <v>8295</v>
      </c>
      <c r="K523" s="160">
        <f>VLOOKUP(B523,'[1]BS Dec 24'!$C$4:$I$1422,7,0)</f>
        <v>8295</v>
      </c>
      <c r="L523" s="160">
        <f>VLOOKUP(B523,'[10]TB Jan 25'!$C$732:$I$1396,7,0)</f>
        <v>8295</v>
      </c>
    </row>
    <row r="524" spans="2:12" x14ac:dyDescent="0.3">
      <c r="B524" s="158" t="s">
        <v>806</v>
      </c>
      <c r="C524" s="160">
        <v>1365</v>
      </c>
      <c r="D524" s="160">
        <f>VLOOKUP(B524,[2]Report!$C$4:$J$1360,8,0)</f>
        <v>1365</v>
      </c>
      <c r="E524" s="160">
        <f>VLOOKUP(B524,[3]Report!$C$4:$K$1395,9,0)</f>
        <v>1365</v>
      </c>
      <c r="F524" s="160">
        <f>VLOOKUP(B524,[4]Report!$C$4:$K$1455,9,0)</f>
        <v>1365</v>
      </c>
      <c r="G524" s="160">
        <f>VLOOKUP(B524,[5]Report!$C$4:$K$1497,9,0)</f>
        <v>1365</v>
      </c>
      <c r="H524" s="160">
        <f>VLOOKUP(B524,[6]Report!$C$4:$K$1519,9,0)</f>
        <v>1365</v>
      </c>
      <c r="I524" s="160">
        <f>VLOOKUP(B524,[7]Report!$C$4:$K$1553,9,0)</f>
        <v>1365</v>
      </c>
      <c r="J524" s="160">
        <f>VLOOKUP(B524,[8]Report!$C$4:$K$1586,9,0)</f>
        <v>1365</v>
      </c>
      <c r="K524" s="160">
        <f>VLOOKUP(B524,'[1]BS Dec 24'!$C$4:$I$1422,7,0)</f>
        <v>1365</v>
      </c>
      <c r="L524" s="160">
        <f>VLOOKUP(B524,'[10]TB Jan 25'!$C$732:$I$1396,7,0)</f>
        <v>1365</v>
      </c>
    </row>
    <row r="525" spans="2:12" x14ac:dyDescent="0.3">
      <c r="B525" s="158" t="s">
        <v>807</v>
      </c>
      <c r="C525" s="160">
        <v>15300</v>
      </c>
      <c r="D525" s="160">
        <f>VLOOKUP(B525,[2]Report!$C$4:$J$1360,8,0)</f>
        <v>15300</v>
      </c>
      <c r="E525" s="160">
        <f>VLOOKUP(B525,[3]Report!$C$4:$K$1395,9,0)</f>
        <v>15300</v>
      </c>
      <c r="F525" s="160">
        <f>VLOOKUP(B525,[4]Report!$C$4:$K$1455,9,0)</f>
        <v>15300</v>
      </c>
      <c r="G525" s="160">
        <f>VLOOKUP(B525,[5]Report!$C$4:$K$1497,9,0)</f>
        <v>15300</v>
      </c>
      <c r="H525" s="160">
        <f>VLOOKUP(B525,[6]Report!$C$4:$K$1519,9,0)</f>
        <v>15300</v>
      </c>
      <c r="I525" s="160">
        <f>VLOOKUP(B525,[7]Report!$C$4:$K$1553,9,0)</f>
        <v>15300</v>
      </c>
      <c r="J525" s="160">
        <f>VLOOKUP(B525,[8]Report!$C$4:$K$1586,9,0)</f>
        <v>15300</v>
      </c>
      <c r="K525" s="160">
        <f>VLOOKUP(B525,'[1]BS Dec 24'!$C$4:$I$1422,7,0)</f>
        <v>15300</v>
      </c>
      <c r="L525" s="160">
        <f>VLOOKUP(B525,'[10]TB Jan 25'!$C$732:$I$1396,7,0)</f>
        <v>15300</v>
      </c>
    </row>
    <row r="526" spans="2:12" x14ac:dyDescent="0.3">
      <c r="B526" s="158" t="s">
        <v>808</v>
      </c>
      <c r="C526" s="160">
        <v>9128</v>
      </c>
      <c r="D526" s="160">
        <f>VLOOKUP(B526,[2]Report!$C$4:$J$1360,8,0)</f>
        <v>9128</v>
      </c>
      <c r="E526" s="160">
        <f>VLOOKUP(B526,[3]Report!$C$4:$K$1395,9,0)</f>
        <v>9128</v>
      </c>
      <c r="F526" s="160">
        <f>VLOOKUP(B526,[4]Report!$C$4:$K$1455,9,0)</f>
        <v>9128</v>
      </c>
      <c r="G526" s="160">
        <f>VLOOKUP(B526,[5]Report!$C$4:$K$1497,9,0)</f>
        <v>9128</v>
      </c>
      <c r="H526" s="160">
        <f>VLOOKUP(B526,[6]Report!$C$4:$K$1519,9,0)</f>
        <v>9128</v>
      </c>
      <c r="I526" s="160">
        <f>VLOOKUP(B526,[7]Report!$C$4:$K$1553,9,0)</f>
        <v>9128</v>
      </c>
      <c r="J526" s="160">
        <f>VLOOKUP(B526,[8]Report!$C$4:$K$1586,9,0)</f>
        <v>9128</v>
      </c>
      <c r="K526" s="160">
        <f>VLOOKUP(B526,'[1]BS Dec 24'!$C$4:$I$1422,7,0)</f>
        <v>9128</v>
      </c>
      <c r="L526" s="160">
        <f>VLOOKUP(B526,'[10]TB Jan 25'!$C$732:$I$1396,7,0)</f>
        <v>9128</v>
      </c>
    </row>
    <row r="527" spans="2:12" x14ac:dyDescent="0.3">
      <c r="B527" s="158" t="s">
        <v>809</v>
      </c>
      <c r="C527" s="160">
        <v>-30008</v>
      </c>
      <c r="D527" s="160">
        <f>VLOOKUP(B527,[2]Report!$C$4:$J$1360,8,0)</f>
        <v>-30008</v>
      </c>
      <c r="E527" s="160">
        <f>VLOOKUP(B527,[3]Report!$C$4:$K$1395,9,0)</f>
        <v>-30008</v>
      </c>
      <c r="F527" s="160">
        <f>VLOOKUP(B527,[4]Report!$C$4:$K$1455,9,0)</f>
        <v>-30008</v>
      </c>
      <c r="G527" s="160">
        <f>VLOOKUP(B527,[5]Report!$C$4:$K$1497,9,0)</f>
        <v>-30008</v>
      </c>
      <c r="H527" s="160">
        <f>VLOOKUP(B527,[6]Report!$C$4:$K$1519,9,0)</f>
        <v>-30008</v>
      </c>
      <c r="I527" s="160">
        <f>VLOOKUP(B527,[7]Report!$C$4:$K$1553,9,0)</f>
        <v>-30008</v>
      </c>
      <c r="J527" s="160">
        <f>VLOOKUP(B527,[8]Report!$C$4:$K$1586,9,0)</f>
        <v>-30008</v>
      </c>
      <c r="K527" s="160">
        <f>-VLOOKUP(B527,'[1]BS Dec 24'!$C$4:$H$1422,6,0)</f>
        <v>-30008</v>
      </c>
      <c r="L527" s="160"/>
    </row>
    <row r="528" spans="2:12" x14ac:dyDescent="0.3">
      <c r="B528" s="158" t="s">
        <v>810</v>
      </c>
      <c r="C528" s="160"/>
      <c r="D528" s="160"/>
      <c r="E528" s="160"/>
      <c r="F528" s="160"/>
      <c r="G528" s="160"/>
      <c r="H528" s="160">
        <f>VLOOKUP(B528,[6]Report!$C$4:$K$1519,9,0)</f>
        <v>11385</v>
      </c>
      <c r="I528" s="160">
        <f>VLOOKUP(B528,[7]Report!$C$4:$K$1553,9,0)</f>
        <v>11385</v>
      </c>
      <c r="J528" s="160">
        <f>VLOOKUP(B528,[8]Report!$C$4:$K$1586,9,0)</f>
        <v>11385</v>
      </c>
      <c r="K528" s="160">
        <f>VLOOKUP(B528,'[1]BS Dec 24'!$C$4:$I$1422,7,0)</f>
        <v>11385</v>
      </c>
      <c r="L528" s="160">
        <f>VLOOKUP(B528,'[10]TB Jan 25'!$C$732:$I$1396,7,0)</f>
        <v>11385</v>
      </c>
    </row>
    <row r="529" spans="2:12" x14ac:dyDescent="0.3">
      <c r="B529" s="158" t="s">
        <v>811</v>
      </c>
      <c r="C529" s="160"/>
      <c r="D529" s="160"/>
      <c r="E529" s="160"/>
      <c r="F529" s="160">
        <f>VLOOKUP(B529,[4]Report!$C$4:$K$1455,9,0)</f>
        <v>3508</v>
      </c>
      <c r="G529" s="160">
        <f>VLOOKUP(B529,[5]Report!$C$4:$K$1497,9,0)</f>
        <v>3508</v>
      </c>
      <c r="H529" s="160">
        <f>VLOOKUP(B529,[6]Report!$C$4:$K$1519,9,0)</f>
        <v>3508</v>
      </c>
      <c r="I529" s="160">
        <f>VLOOKUP(B529,[7]Report!$C$4:$K$1553,9,0)</f>
        <v>3508</v>
      </c>
      <c r="J529" s="160">
        <f>VLOOKUP(B529,[8]Report!$C$4:$K$1586,9,0)</f>
        <v>3508</v>
      </c>
      <c r="K529" s="160">
        <f>-VLOOKUP(B529,'[1]BS Dec 24'!$C$4:$H$1422,6,0)</f>
        <v>0</v>
      </c>
      <c r="L529" s="160">
        <f>-VLOOKUP(B529,'[10]TB Jan 25'!$C$732:$I$1396,6,0)</f>
        <v>-32520.6</v>
      </c>
    </row>
    <row r="530" spans="2:12" x14ac:dyDescent="0.3">
      <c r="B530" s="158" t="s">
        <v>812</v>
      </c>
      <c r="C530" s="160">
        <v>257823</v>
      </c>
      <c r="D530" s="160">
        <f>VLOOKUP(B530,[2]Report!$C$4:$J$1360,8,0)</f>
        <v>257823</v>
      </c>
      <c r="E530" s="160">
        <f>VLOOKUP(B530,[3]Report!$C$4:$K$1395,9,0)</f>
        <v>257823</v>
      </c>
      <c r="F530" s="160">
        <f>VLOOKUP(B530,[4]Report!$C$4:$K$1455,9,0)</f>
        <v>257823</v>
      </c>
      <c r="G530" s="160">
        <f>VLOOKUP(B530,[5]Report!$C$4:$K$1497,9,0)</f>
        <v>257823</v>
      </c>
      <c r="H530" s="160">
        <f>VLOOKUP(B530,[6]Report!$C$4:$K$1519,9,0)</f>
        <v>257823</v>
      </c>
      <c r="I530" s="160">
        <f>VLOOKUP(B530,[7]Report!$C$4:$K$1553,9,0)</f>
        <v>257823</v>
      </c>
      <c r="J530" s="160">
        <f>VLOOKUP(B530,[8]Report!$C$4:$K$1586,9,0)</f>
        <v>257823</v>
      </c>
      <c r="K530" s="160">
        <f>VLOOKUP(B530,'[1]BS Dec 24'!$C$4:$I$1422,7,0)</f>
        <v>257823</v>
      </c>
      <c r="L530" s="160">
        <f>VLOOKUP(B530,'[10]TB Jan 25'!$C$732:$I$1396,7,0)</f>
        <v>257823</v>
      </c>
    </row>
    <row r="531" spans="2:12" x14ac:dyDescent="0.3">
      <c r="B531" s="158" t="s">
        <v>813</v>
      </c>
      <c r="C531" s="160">
        <v>4634222.41</v>
      </c>
      <c r="D531" s="160">
        <f>VLOOKUP(B531,[2]Report!$C$4:$J$1360,8,0)</f>
        <v>4634222.41</v>
      </c>
      <c r="E531" s="160">
        <f>VLOOKUP(B531,[3]Report!$C$4:$K$1395,9,0)</f>
        <v>4634222.41</v>
      </c>
      <c r="F531" s="160">
        <f>VLOOKUP(B531,[4]Report!$C$4:$K$1455,9,0)</f>
        <v>4654336.41</v>
      </c>
      <c r="G531" s="160">
        <f>VLOOKUP(B531,[5]Report!$C$4:$K$1497,9,0)</f>
        <v>4654336.41</v>
      </c>
      <c r="H531" s="160">
        <f>VLOOKUP(B531,[6]Report!$C$4:$K$1519,9,0)</f>
        <v>4684426.41</v>
      </c>
      <c r="I531" s="160">
        <f>VLOOKUP(B531,[7]Report!$C$4:$K$1553,9,0)</f>
        <v>5494344.4100000001</v>
      </c>
      <c r="J531" s="160">
        <f>VLOOKUP(B531,[8]Report!$C$4:$K$1586,9,0)</f>
        <v>5494344.4100000001</v>
      </c>
      <c r="K531" s="160">
        <f>VLOOKUP(B531,'[1]BS Dec 24'!$C$4:$I$1422,7,0)</f>
        <v>5502256.4100000001</v>
      </c>
      <c r="L531" s="160">
        <f>VLOOKUP(B531,'[10]TB Jan 25'!$C$732:$I$1396,7,0)</f>
        <v>2886056.41</v>
      </c>
    </row>
    <row r="532" spans="2:12" x14ac:dyDescent="0.3">
      <c r="B532" s="158" t="s">
        <v>814</v>
      </c>
      <c r="C532" s="160"/>
      <c r="D532" s="160"/>
      <c r="E532" s="160"/>
      <c r="F532" s="160"/>
      <c r="G532" s="160"/>
      <c r="H532" s="160">
        <f>VLOOKUP(B532,[6]Report!$C$4:$K$1519,9,0)</f>
        <v>15483</v>
      </c>
      <c r="I532" s="160">
        <f>VLOOKUP(B532,[7]Report!$C$4:$K$1553,9,0)</f>
        <v>12096</v>
      </c>
      <c r="J532" s="160">
        <f>VLOOKUP(B532,[8]Report!$C$4:$K$1586,9,0)</f>
        <v>12096</v>
      </c>
      <c r="K532" s="160">
        <f>-VLOOKUP(B532,'[1]BS Dec 24'!$C$4:$H$1422,6,0)</f>
        <v>0</v>
      </c>
      <c r="L532" s="160"/>
    </row>
    <row r="533" spans="2:12" x14ac:dyDescent="0.3">
      <c r="B533" s="158" t="s">
        <v>815</v>
      </c>
      <c r="C533" s="160">
        <v>141580</v>
      </c>
      <c r="D533" s="160">
        <f>VLOOKUP(B533,[2]Report!$C$4:$J$1360,8,0)</f>
        <v>141580</v>
      </c>
      <c r="E533" s="160">
        <f>VLOOKUP(B533,[3]Report!$C$4:$K$1395,9,0)</f>
        <v>141580</v>
      </c>
      <c r="F533" s="160">
        <f>VLOOKUP(B533,[4]Report!$C$4:$K$1455,9,0)</f>
        <v>141580</v>
      </c>
      <c r="G533" s="160">
        <f>VLOOKUP(B533,[5]Report!$C$4:$K$1497,9,0)</f>
        <v>141580</v>
      </c>
      <c r="H533" s="160">
        <f>VLOOKUP(B533,[6]Report!$C$4:$K$1519,9,0)</f>
        <v>141580</v>
      </c>
      <c r="I533" s="160">
        <f>VLOOKUP(B533,[7]Report!$C$4:$K$1553,9,0)</f>
        <v>141580</v>
      </c>
      <c r="J533" s="160">
        <f>VLOOKUP(B533,[8]Report!$C$4:$K$1586,9,0)</f>
        <v>141580</v>
      </c>
      <c r="K533" s="160">
        <f>VLOOKUP(B533,'[1]BS Dec 24'!$C$4:$I$1422,7,0)</f>
        <v>141580</v>
      </c>
      <c r="L533" s="160">
        <f>VLOOKUP(B533,'[10]TB Jan 25'!$C$732:$I$1396,7,0)</f>
        <v>141580</v>
      </c>
    </row>
    <row r="534" spans="2:12" x14ac:dyDescent="0.3">
      <c r="B534" s="158" t="s">
        <v>816</v>
      </c>
      <c r="C534" s="160">
        <v>-1621</v>
      </c>
      <c r="D534" s="160">
        <f>VLOOKUP(B534,[2]Report!$C$4:$J$1360,8,0)</f>
        <v>-1621</v>
      </c>
      <c r="E534" s="160">
        <f>VLOOKUP(B534,[3]Report!$C$4:$K$1395,9,0)</f>
        <v>-1621</v>
      </c>
      <c r="F534" s="160">
        <f>VLOOKUP(B534,[4]Report!$C$4:$K$1455,9,0)</f>
        <v>-1621</v>
      </c>
      <c r="G534" s="160">
        <f>VLOOKUP(B534,[5]Report!$C$4:$K$1497,9,0)</f>
        <v>-1621</v>
      </c>
      <c r="H534" s="160">
        <f>VLOOKUP(B534,[6]Report!$C$4:$K$1519,9,0)</f>
        <v>-1621</v>
      </c>
      <c r="I534" s="160">
        <f>VLOOKUP(B534,[7]Report!$C$4:$K$1553,9,0)</f>
        <v>-1621</v>
      </c>
      <c r="J534" s="160">
        <f>VLOOKUP(B534,[8]Report!$C$4:$K$1586,9,0)</f>
        <v>-1621</v>
      </c>
      <c r="K534" s="160">
        <f>-VLOOKUP(B534,'[1]BS Dec 24'!$C$4:$H$1422,6,0)</f>
        <v>-1621</v>
      </c>
      <c r="L534" s="160">
        <f>-VLOOKUP(B534,'[10]TB Jan 25'!$C$732:$I$1396,6,0)</f>
        <v>-1621</v>
      </c>
    </row>
    <row r="535" spans="2:12" x14ac:dyDescent="0.3">
      <c r="B535" s="158" t="s">
        <v>817</v>
      </c>
      <c r="C535" s="160">
        <v>-4830</v>
      </c>
      <c r="D535" s="160">
        <f>VLOOKUP(B535,[2]Report!$C$4:$J$1360,8,0)</f>
        <v>-4830</v>
      </c>
      <c r="E535" s="160">
        <f>VLOOKUP(B535,[3]Report!$C$4:$K$1395,9,0)</f>
        <v>-4830</v>
      </c>
      <c r="F535" s="160">
        <f>VLOOKUP(B535,[4]Report!$C$4:$K$1455,9,0)</f>
        <v>-4830</v>
      </c>
      <c r="G535" s="160">
        <f>VLOOKUP(B535,[5]Report!$C$4:$K$1497,9,0)</f>
        <v>-4830</v>
      </c>
      <c r="H535" s="160">
        <f>VLOOKUP(B535,[6]Report!$C$4:$K$1519,9,0)</f>
        <v>-4830</v>
      </c>
      <c r="I535" s="160">
        <f>VLOOKUP(B535,[7]Report!$C$4:$K$1553,9,0)</f>
        <v>-4830</v>
      </c>
      <c r="J535" s="160">
        <f>VLOOKUP(B535,[8]Report!$C$4:$K$1586,9,0)</f>
        <v>-4830</v>
      </c>
      <c r="K535" s="160">
        <f>-VLOOKUP(B535,'[1]BS Dec 24'!$C$4:$H$1422,6,0)</f>
        <v>-4830</v>
      </c>
      <c r="L535" s="160">
        <f>-VLOOKUP(B535,'[10]TB Jan 25'!$C$732:$I$1396,6,0)</f>
        <v>-4830</v>
      </c>
    </row>
    <row r="536" spans="2:12" x14ac:dyDescent="0.3">
      <c r="B536" s="158" t="s">
        <v>818</v>
      </c>
      <c r="C536" s="160">
        <v>1</v>
      </c>
      <c r="D536" s="160">
        <f>VLOOKUP(B536,[2]Report!$C$4:$J$1360,8,0)</f>
        <v>1</v>
      </c>
      <c r="E536" s="160">
        <f>VLOOKUP(B536,[3]Report!$C$4:$K$1395,9,0)</f>
        <v>0</v>
      </c>
      <c r="F536" s="160">
        <f>VLOOKUP(B536,[4]Report!$C$4:$K$1455,9,0)</f>
        <v>0</v>
      </c>
      <c r="G536" s="160">
        <f>VLOOKUP(B536,[5]Report!$C$4:$K$1497,9,0)</f>
        <v>0</v>
      </c>
      <c r="H536" s="160">
        <f>VLOOKUP(B536,[6]Report!$C$4:$K$1519,9,0)</f>
        <v>0</v>
      </c>
      <c r="I536" s="160">
        <f>VLOOKUP(B536,[7]Report!$C$4:$K$1553,9,0)</f>
        <v>0</v>
      </c>
      <c r="J536" s="160">
        <f>VLOOKUP(B536,[8]Report!$C$4:$K$1586,9,0)</f>
        <v>0</v>
      </c>
      <c r="K536" s="160"/>
      <c r="L536" s="160"/>
    </row>
    <row r="537" spans="2:12" x14ac:dyDescent="0.3">
      <c r="B537" s="158" t="s">
        <v>819</v>
      </c>
      <c r="C537" s="160">
        <v>1169894</v>
      </c>
      <c r="D537" s="160">
        <f>VLOOKUP(B537,[2]Report!$C$4:$J$1360,8,0)</f>
        <v>1169894</v>
      </c>
      <c r="E537" s="160">
        <f>VLOOKUP(B537,[3]Report!$C$4:$K$1395,9,0)</f>
        <v>1018956</v>
      </c>
      <c r="F537" s="160">
        <f>VLOOKUP(B537,[4]Report!$C$4:$K$1455,9,0)</f>
        <v>912308</v>
      </c>
      <c r="G537" s="160">
        <f>VLOOKUP(B537,[5]Report!$C$4:$K$1497,9,0)</f>
        <v>822250.2</v>
      </c>
      <c r="H537" s="160">
        <f>VLOOKUP(B537,[6]Report!$C$4:$K$1519,9,0)</f>
        <v>742285.2</v>
      </c>
      <c r="I537" s="160">
        <f>VLOOKUP(B537,[7]Report!$C$4:$K$1553,9,0)</f>
        <v>678580.4</v>
      </c>
      <c r="J537" s="160">
        <f>VLOOKUP(B537,[8]Report!$C$4:$K$1586,9,0)</f>
        <v>597318</v>
      </c>
      <c r="K537" s="160">
        <f>VLOOKUP(B537,'[1]BS Dec 24'!$C$4:$I$1422,7,0)</f>
        <v>479846</v>
      </c>
      <c r="L537" s="160">
        <f>VLOOKUP(B537,'[10]TB Jan 25'!$C$732:$I$1396,7,0)</f>
        <v>279846</v>
      </c>
    </row>
    <row r="538" spans="2:12" x14ac:dyDescent="0.3">
      <c r="B538" s="158" t="s">
        <v>820</v>
      </c>
      <c r="C538" s="160">
        <v>-796796</v>
      </c>
      <c r="D538" s="160">
        <f>VLOOKUP(B538,[2]Report!$C$4:$J$1360,8,0)</f>
        <v>-796796</v>
      </c>
      <c r="E538" s="160">
        <f>VLOOKUP(B538,[3]Report!$C$4:$K$1395,9,0)</f>
        <v>-796796</v>
      </c>
      <c r="F538" s="160">
        <f>VLOOKUP(B538,[4]Report!$C$4:$K$1455,9,0)</f>
        <v>-796189</v>
      </c>
      <c r="G538" s="160">
        <f>VLOOKUP(B538,[5]Report!$C$4:$K$1497,9,0)</f>
        <v>-796189</v>
      </c>
      <c r="H538" s="160">
        <f>VLOOKUP(B538,[6]Report!$C$4:$K$1519,9,0)</f>
        <v>-796189</v>
      </c>
      <c r="I538" s="160">
        <f>VLOOKUP(B538,[7]Report!$C$4:$K$1553,9,0)</f>
        <v>-796189</v>
      </c>
      <c r="J538" s="160">
        <f>VLOOKUP(B538,[8]Report!$C$4:$K$1586,9,0)</f>
        <v>-796189</v>
      </c>
      <c r="K538" s="160">
        <f>-VLOOKUP(B538,'[1]BS Dec 24'!$C$4:$H$1422,6,0)</f>
        <v>-796189</v>
      </c>
      <c r="L538" s="160">
        <f>-VLOOKUP(B538,'[10]TB Jan 25'!$C$732:$I$1396,6,0)</f>
        <v>-796189</v>
      </c>
    </row>
    <row r="539" spans="2:12" x14ac:dyDescent="0.3">
      <c r="B539" s="158" t="s">
        <v>821</v>
      </c>
      <c r="C539" s="160">
        <v>-5443</v>
      </c>
      <c r="D539" s="160">
        <f>VLOOKUP(B539,[2]Report!$C$4:$J$1360,8,0)</f>
        <v>-5443</v>
      </c>
      <c r="E539" s="160">
        <f>VLOOKUP(B539,[3]Report!$C$4:$K$1395,9,0)</f>
        <v>-5443</v>
      </c>
      <c r="F539" s="160">
        <f>VLOOKUP(B539,[4]Report!$C$4:$K$1455,9,0)</f>
        <v>-5443</v>
      </c>
      <c r="G539" s="160">
        <f>VLOOKUP(B539,[5]Report!$C$4:$K$1497,9,0)</f>
        <v>-5443</v>
      </c>
      <c r="H539" s="160">
        <f>VLOOKUP(B539,[6]Report!$C$4:$K$1519,9,0)</f>
        <v>-5443</v>
      </c>
      <c r="I539" s="160">
        <f>VLOOKUP(B539,[7]Report!$C$4:$K$1553,9,0)</f>
        <v>-5443</v>
      </c>
      <c r="J539" s="160">
        <f>VLOOKUP(B539,[8]Report!$C$4:$K$1586,9,0)</f>
        <v>-5443</v>
      </c>
      <c r="K539" s="160">
        <f>-VLOOKUP(B539,'[1]BS Dec 24'!$C$4:$H$1422,6,0)</f>
        <v>-5443</v>
      </c>
      <c r="L539" s="160">
        <f>-VLOOKUP(B539,'[10]TB Jan 25'!$C$732:$I$1396,6,0)</f>
        <v>-6256.83</v>
      </c>
    </row>
    <row r="540" spans="2:12" x14ac:dyDescent="0.3">
      <c r="B540" s="158" t="s">
        <v>822</v>
      </c>
      <c r="C540" s="160">
        <v>0</v>
      </c>
      <c r="D540" s="160">
        <f>VLOOKUP(B540,[2]Report!$C$4:$J$1360,8,0)</f>
        <v>0</v>
      </c>
      <c r="E540" s="160">
        <f>VLOOKUP(B540,[3]Report!$C$4:$K$1395,9,0)</f>
        <v>0</v>
      </c>
      <c r="F540" s="160">
        <f>VLOOKUP(B540,[4]Report!$C$4:$K$1455,9,0)</f>
        <v>0</v>
      </c>
      <c r="G540" s="160">
        <f>VLOOKUP(B540,[5]Report!$C$4:$K$1497,9,0)</f>
        <v>0</v>
      </c>
      <c r="H540" s="160">
        <f>VLOOKUP(B540,[6]Report!$C$4:$K$1519,9,0)</f>
        <v>0</v>
      </c>
      <c r="I540" s="160">
        <f>VLOOKUP(B540,[7]Report!$C$4:$K$1553,9,0)</f>
        <v>0</v>
      </c>
      <c r="J540" s="160">
        <f>VLOOKUP(B540,[8]Report!$C$4:$K$1586,9,0)</f>
        <v>0</v>
      </c>
      <c r="K540" s="160">
        <f>VLOOKUP(B540,'[1]BS Dec 24'!$C$4:$I$1422,7,0)</f>
        <v>29120</v>
      </c>
      <c r="L540" s="160">
        <f>-VLOOKUP(B540,'[10]TB Jan 25'!$C$732:$I$1396,6,0)</f>
        <v>0</v>
      </c>
    </row>
    <row r="541" spans="2:12" x14ac:dyDescent="0.3">
      <c r="B541" s="158" t="s">
        <v>823</v>
      </c>
      <c r="C541" s="160">
        <v>-1600</v>
      </c>
      <c r="D541" s="160">
        <f>VLOOKUP(B541,[2]Report!$C$4:$J$1360,8,0)</f>
        <v>-1600</v>
      </c>
      <c r="E541" s="160">
        <f>VLOOKUP(B541,[3]Report!$C$4:$K$1395,9,0)</f>
        <v>-1600</v>
      </c>
      <c r="F541" s="160">
        <f>VLOOKUP(B541,[4]Report!$C$4:$K$1455,9,0)</f>
        <v>-1600</v>
      </c>
      <c r="G541" s="160">
        <f>VLOOKUP(B541,[5]Report!$C$4:$K$1497,9,0)</f>
        <v>-1600</v>
      </c>
      <c r="H541" s="160">
        <f>VLOOKUP(B541,[6]Report!$C$4:$K$1519,9,0)</f>
        <v>-1600</v>
      </c>
      <c r="I541" s="160">
        <f>VLOOKUP(B541,[7]Report!$C$4:$K$1553,9,0)</f>
        <v>-1600</v>
      </c>
      <c r="J541" s="160">
        <f>VLOOKUP(B541,[8]Report!$C$4:$K$1586,9,0)</f>
        <v>-1600</v>
      </c>
      <c r="K541" s="160">
        <f>-VLOOKUP(B541,'[1]BS Dec 24'!$C$4:$H$1422,6,0)</f>
        <v>-1600</v>
      </c>
      <c r="L541" s="160">
        <f>-VLOOKUP(B541,'[10]TB Jan 25'!$C$732:$I$1396,6,0)</f>
        <v>-1600</v>
      </c>
    </row>
    <row r="542" spans="2:12" x14ac:dyDescent="0.3">
      <c r="B542" s="158" t="s">
        <v>824</v>
      </c>
      <c r="C542" s="160">
        <v>-4171</v>
      </c>
      <c r="D542" s="160">
        <f>VLOOKUP(B542,[2]Report!$C$4:$J$1360,8,0)</f>
        <v>-4171</v>
      </c>
      <c r="E542" s="160">
        <f>VLOOKUP(B542,[3]Report!$C$4:$K$1395,9,0)</f>
        <v>-4171</v>
      </c>
      <c r="F542" s="160">
        <f>VLOOKUP(B542,[4]Report!$C$4:$K$1455,9,0)</f>
        <v>-4171</v>
      </c>
      <c r="G542" s="160">
        <f>VLOOKUP(B542,[5]Report!$C$4:$K$1497,9,0)</f>
        <v>-4171</v>
      </c>
      <c r="H542" s="160">
        <f>VLOOKUP(B542,[6]Report!$C$4:$K$1519,9,0)</f>
        <v>-4171</v>
      </c>
      <c r="I542" s="160">
        <f>VLOOKUP(B542,[7]Report!$C$4:$K$1553,9,0)</f>
        <v>-4171</v>
      </c>
      <c r="J542" s="160">
        <f>VLOOKUP(B542,[8]Report!$C$4:$K$1586,9,0)</f>
        <v>-4171</v>
      </c>
      <c r="K542" s="160">
        <f>-VLOOKUP(B542,'[1]BS Dec 24'!$C$4:$H$1422,6,0)</f>
        <v>-4171</v>
      </c>
      <c r="L542" s="160">
        <f>-VLOOKUP(B542,'[10]TB Jan 25'!$C$732:$I$1396,6,0)</f>
        <v>-4171</v>
      </c>
    </row>
    <row r="543" spans="2:12" x14ac:dyDescent="0.3">
      <c r="B543" s="158" t="s">
        <v>825</v>
      </c>
      <c r="C543" s="160"/>
      <c r="D543" s="160"/>
      <c r="E543" s="160"/>
      <c r="F543" s="160">
        <f>VLOOKUP(B543,[4]Report!$C$4:$K$1455,9,0)</f>
        <v>6955</v>
      </c>
      <c r="G543" s="160">
        <f>VLOOKUP(B543,[5]Report!$C$4:$K$1497,9,0)</f>
        <v>6955</v>
      </c>
      <c r="H543" s="160">
        <f>VLOOKUP(B543,[6]Report!$C$4:$K$1519,9,0)</f>
        <v>87746</v>
      </c>
      <c r="I543" s="160">
        <f>VLOOKUP(B543,[7]Report!$C$4:$K$1553,9,0)</f>
        <v>87746</v>
      </c>
      <c r="J543" s="160">
        <f>VLOOKUP(B543,[8]Report!$C$4:$K$1586,9,0)</f>
        <v>9811</v>
      </c>
      <c r="K543" s="160">
        <f>VLOOKUP(B543,'[1]BS Dec 24'!$C$4:$I$1422,7,0)</f>
        <v>9811</v>
      </c>
      <c r="L543" s="160">
        <f>-VLOOKUP(B543,'[10]TB Jan 25'!$C$732:$I$1396,6,0)</f>
        <v>0</v>
      </c>
    </row>
    <row r="544" spans="2:12" x14ac:dyDescent="0.3">
      <c r="B544" s="158" t="s">
        <v>826</v>
      </c>
      <c r="C544" s="160">
        <v>1260</v>
      </c>
      <c r="D544" s="160">
        <f>VLOOKUP(B544,[2]Report!$C$4:$J$1360,8,0)</f>
        <v>1260</v>
      </c>
      <c r="E544" s="160">
        <f>VLOOKUP(B544,[3]Report!$C$4:$K$1395,9,0)</f>
        <v>1260</v>
      </c>
      <c r="F544" s="160">
        <f>VLOOKUP(B544,[4]Report!$C$4:$K$1455,9,0)</f>
        <v>1260</v>
      </c>
      <c r="G544" s="160">
        <f>VLOOKUP(B544,[5]Report!$C$4:$K$1497,9,0)</f>
        <v>1260</v>
      </c>
      <c r="H544" s="160">
        <f>VLOOKUP(B544,[6]Report!$C$4:$K$1519,9,0)</f>
        <v>1260</v>
      </c>
      <c r="I544" s="160">
        <f>VLOOKUP(B544,[7]Report!$C$4:$K$1553,9,0)</f>
        <v>1260</v>
      </c>
      <c r="J544" s="160">
        <f>VLOOKUP(B544,[8]Report!$C$4:$K$1586,9,0)</f>
        <v>1260</v>
      </c>
      <c r="K544" s="160">
        <f>VLOOKUP(B544,'[1]BS Dec 24'!$C$4:$I$1422,7,0)</f>
        <v>1260</v>
      </c>
      <c r="L544" s="160">
        <f>VLOOKUP(B544,'[10]TB Jan 25'!$C$732:$I$1396,7,0)</f>
        <v>1260</v>
      </c>
    </row>
    <row r="545" spans="2:12" x14ac:dyDescent="0.3">
      <c r="B545" s="158" t="s">
        <v>827</v>
      </c>
      <c r="C545" s="160">
        <v>264137.44</v>
      </c>
      <c r="D545" s="160">
        <f>VLOOKUP(B545,[2]Report!$C$4:$J$1360,8,0)</f>
        <v>264137.44</v>
      </c>
      <c r="E545" s="160">
        <f>VLOOKUP(B545,[3]Report!$C$4:$K$1395,9,0)</f>
        <v>264137.44</v>
      </c>
      <c r="F545" s="160">
        <f>VLOOKUP(B545,[4]Report!$C$4:$K$1455,9,0)</f>
        <v>264137.44</v>
      </c>
      <c r="G545" s="160">
        <f>VLOOKUP(B545,[5]Report!$C$4:$K$1497,9,0)</f>
        <v>264137.44</v>
      </c>
      <c r="H545" s="160">
        <f>VLOOKUP(B545,[6]Report!$C$4:$K$1519,9,0)</f>
        <v>264137.44</v>
      </c>
      <c r="I545" s="160">
        <f>VLOOKUP(B545,[7]Report!$C$4:$K$1553,9,0)</f>
        <v>264137.44</v>
      </c>
      <c r="J545" s="160">
        <f>VLOOKUP(B545,[8]Report!$C$4:$K$1586,9,0)</f>
        <v>264137.44</v>
      </c>
      <c r="K545" s="160">
        <f>VLOOKUP(B545,'[1]BS Dec 24'!$C$4:$I$1422,7,0)</f>
        <v>264137.44</v>
      </c>
      <c r="L545" s="160">
        <f>VLOOKUP(B545,'[10]TB Jan 25'!$C$732:$I$1396,7,0)</f>
        <v>264137.44</v>
      </c>
    </row>
    <row r="546" spans="2:12" x14ac:dyDescent="0.3">
      <c r="B546" s="158" t="s">
        <v>828</v>
      </c>
      <c r="C546" s="160">
        <v>525</v>
      </c>
      <c r="D546" s="160">
        <f>VLOOKUP(B546,[2]Report!$C$4:$J$1360,8,0)</f>
        <v>525</v>
      </c>
      <c r="E546" s="160">
        <f>VLOOKUP(B546,[3]Report!$C$4:$K$1395,9,0)</f>
        <v>525</v>
      </c>
      <c r="F546" s="160">
        <f>VLOOKUP(B546,[4]Report!$C$4:$K$1455,9,0)</f>
        <v>525</v>
      </c>
      <c r="G546" s="160">
        <f>VLOOKUP(B546,[5]Report!$C$4:$K$1497,9,0)</f>
        <v>525</v>
      </c>
      <c r="H546" s="160">
        <f>VLOOKUP(B546,[6]Report!$C$4:$K$1519,9,0)</f>
        <v>525</v>
      </c>
      <c r="I546" s="160">
        <f>VLOOKUP(B546,[7]Report!$C$4:$K$1553,9,0)</f>
        <v>525</v>
      </c>
      <c r="J546" s="160">
        <f>VLOOKUP(B546,[8]Report!$C$4:$K$1586,9,0)</f>
        <v>525</v>
      </c>
      <c r="K546" s="160">
        <f>VLOOKUP(B546,'[1]BS Dec 24'!$C$4:$I$1422,7,0)</f>
        <v>525</v>
      </c>
      <c r="L546" s="160">
        <f>VLOOKUP(B546,'[10]TB Jan 25'!$C$732:$I$1396,7,0)</f>
        <v>525</v>
      </c>
    </row>
    <row r="547" spans="2:12" x14ac:dyDescent="0.3">
      <c r="B547" s="158" t="s">
        <v>829</v>
      </c>
      <c r="C547" s="160">
        <v>353659</v>
      </c>
      <c r="D547" s="160">
        <f>VLOOKUP(B547,[2]Report!$C$4:$J$1360,8,0)</f>
        <v>353659</v>
      </c>
      <c r="E547" s="160">
        <f>VLOOKUP(B547,[3]Report!$C$4:$K$1395,9,0)</f>
        <v>709595</v>
      </c>
      <c r="F547" s="160">
        <f>VLOOKUP(B547,[4]Report!$C$4:$K$1455,9,0)</f>
        <v>821371</v>
      </c>
      <c r="G547" s="160">
        <f>VLOOKUP(B547,[5]Report!$C$4:$K$1497,9,0)</f>
        <v>821371</v>
      </c>
      <c r="H547" s="160">
        <f>VLOOKUP(B547,[6]Report!$C$4:$K$1519,9,0)</f>
        <v>947371</v>
      </c>
      <c r="I547" s="160">
        <f>VLOOKUP(B547,[7]Report!$C$4:$K$1553,9,0)</f>
        <v>947371</v>
      </c>
      <c r="J547" s="160">
        <f>VLOOKUP(B547,[8]Report!$C$4:$K$1586,9,0)</f>
        <v>1048171</v>
      </c>
      <c r="K547" s="160">
        <f>VLOOKUP(B547,'[1]BS Dec 24'!$C$4:$I$1422,7,0)</f>
        <v>1048171</v>
      </c>
      <c r="L547" s="160">
        <f>VLOOKUP(B547,'[10]TB Jan 25'!$C$732:$I$1396,7,0)</f>
        <v>1101931</v>
      </c>
    </row>
    <row r="548" spans="2:12" x14ac:dyDescent="0.3">
      <c r="B548" s="158" t="s">
        <v>830</v>
      </c>
      <c r="C548" s="160">
        <v>-72131</v>
      </c>
      <c r="D548" s="160">
        <f>VLOOKUP(B548,[2]Report!$C$4:$J$1360,8,0)</f>
        <v>-72131</v>
      </c>
      <c r="E548" s="160">
        <f>VLOOKUP(B548,[3]Report!$C$4:$K$1395,9,0)</f>
        <v>-72131</v>
      </c>
      <c r="F548" s="160">
        <f>VLOOKUP(B548,[4]Report!$C$4:$K$1455,9,0)</f>
        <v>-72131</v>
      </c>
      <c r="G548" s="160">
        <f>VLOOKUP(B548,[5]Report!$C$4:$K$1497,9,0)</f>
        <v>-72131</v>
      </c>
      <c r="H548" s="160">
        <f>VLOOKUP(B548,[6]Report!$C$4:$K$1519,9,0)</f>
        <v>-72131</v>
      </c>
      <c r="I548" s="160">
        <f>VLOOKUP(B548,[7]Report!$C$4:$K$1553,9,0)</f>
        <v>-72131</v>
      </c>
      <c r="J548" s="160">
        <f>VLOOKUP(B548,[8]Report!$C$4:$K$1586,9,0)</f>
        <v>-72131</v>
      </c>
      <c r="K548" s="160">
        <f>-VLOOKUP(B548,'[1]BS Dec 24'!$C$4:$H$1422,6,0)</f>
        <v>0</v>
      </c>
      <c r="L548" s="160"/>
    </row>
    <row r="549" spans="2:12" x14ac:dyDescent="0.3">
      <c r="B549" s="158" t="s">
        <v>831</v>
      </c>
      <c r="C549" s="160">
        <v>337666</v>
      </c>
      <c r="D549" s="160">
        <f>VLOOKUP(B549,[2]Report!$C$4:$J$1360,8,0)</f>
        <v>337666</v>
      </c>
      <c r="E549" s="160">
        <f>VLOOKUP(B549,[3]Report!$C$4:$K$1395,9,0)</f>
        <v>337666</v>
      </c>
      <c r="F549" s="160">
        <f>VLOOKUP(B549,[4]Report!$C$4:$K$1455,9,0)</f>
        <v>337666</v>
      </c>
      <c r="G549" s="160">
        <f>VLOOKUP(B549,[5]Report!$C$4:$K$1497,9,0)</f>
        <v>182280</v>
      </c>
      <c r="H549" s="160">
        <f>VLOOKUP(B549,[6]Report!$C$4:$K$1519,9,0)</f>
        <v>182280</v>
      </c>
      <c r="I549" s="160">
        <f>VLOOKUP(B549,[7]Report!$C$4:$K$1553,9,0)</f>
        <v>182280</v>
      </c>
      <c r="J549" s="160">
        <f>VLOOKUP(B549,[8]Report!$C$4:$K$1586,9,0)</f>
        <v>182280</v>
      </c>
      <c r="K549" s="160">
        <f>VLOOKUP(B549,'[1]BS Dec 24'!$C$4:$I$1422,7,0)</f>
        <v>182280</v>
      </c>
      <c r="L549" s="160">
        <f>VLOOKUP(B549,'[10]TB Jan 25'!$C$732:$I$1396,7,0)</f>
        <v>182280</v>
      </c>
    </row>
    <row r="550" spans="2:12" x14ac:dyDescent="0.3">
      <c r="B550" s="158" t="s">
        <v>832</v>
      </c>
      <c r="C550" s="160">
        <v>68426</v>
      </c>
      <c r="D550" s="160">
        <f>VLOOKUP(B550,[2]Report!$C$4:$J$1360,8,0)</f>
        <v>68426</v>
      </c>
      <c r="E550" s="160">
        <f>VLOOKUP(B550,[3]Report!$C$4:$K$1395,9,0)</f>
        <v>68426</v>
      </c>
      <c r="F550" s="160">
        <f>VLOOKUP(B550,[4]Report!$C$4:$K$1455,9,0)</f>
        <v>68426</v>
      </c>
      <c r="G550" s="160">
        <f>VLOOKUP(B550,[5]Report!$C$4:$K$1497,9,0)</f>
        <v>68426</v>
      </c>
      <c r="H550" s="160">
        <f>VLOOKUP(B550,[6]Report!$C$4:$K$1519,9,0)</f>
        <v>68426</v>
      </c>
      <c r="I550" s="160">
        <f>VLOOKUP(B550,[7]Report!$C$4:$K$1553,9,0)</f>
        <v>68426</v>
      </c>
      <c r="J550" s="160">
        <f>VLOOKUP(B550,[8]Report!$C$4:$K$1586,9,0)</f>
        <v>68426</v>
      </c>
      <c r="K550" s="160">
        <f>-VLOOKUP(B550,'[1]BS Dec 24'!$C$4:$H$1422,6,0)</f>
        <v>0</v>
      </c>
      <c r="L550" s="160"/>
    </row>
    <row r="551" spans="2:12" x14ac:dyDescent="0.3">
      <c r="B551" s="158" t="s">
        <v>833</v>
      </c>
      <c r="C551" s="160">
        <v>1589865</v>
      </c>
      <c r="D551" s="160">
        <f>VLOOKUP(B551,[2]Report!$C$4:$J$1360,8,0)</f>
        <v>1590348</v>
      </c>
      <c r="E551" s="160">
        <f>VLOOKUP(B551,[3]Report!$C$4:$K$1395,9,0)</f>
        <v>1590348</v>
      </c>
      <c r="F551" s="160">
        <f>VLOOKUP(B551,[4]Report!$C$4:$K$1455,9,0)</f>
        <v>1590348</v>
      </c>
      <c r="G551" s="160">
        <f>VLOOKUP(B551,[5]Report!$C$4:$K$1497,9,0)</f>
        <v>1590348</v>
      </c>
      <c r="H551" s="160">
        <f>VLOOKUP(B551,[6]Report!$C$4:$K$1519,9,0)</f>
        <v>1590348</v>
      </c>
      <c r="I551" s="160">
        <f>VLOOKUP(B551,[7]Report!$C$4:$K$1553,9,0)</f>
        <v>1590348</v>
      </c>
      <c r="J551" s="160">
        <f>VLOOKUP(B551,[8]Report!$C$4:$K$1586,9,0)</f>
        <v>1590348</v>
      </c>
      <c r="K551" s="160">
        <f>VLOOKUP(B551,'[1]BS Dec 24'!$C$4:$I$1422,7,0)</f>
        <v>1590348</v>
      </c>
      <c r="L551" s="160">
        <f>VLOOKUP(B551,'[10]TB Jan 25'!$C$732:$I$1396,7,0)</f>
        <v>1111626</v>
      </c>
    </row>
    <row r="552" spans="2:12" x14ac:dyDescent="0.3">
      <c r="B552" s="158" t="s">
        <v>834</v>
      </c>
      <c r="C552" s="160">
        <v>-69085.789999999994</v>
      </c>
      <c r="D552" s="160">
        <f>VLOOKUP(B552,[2]Report!$C$4:$J$1360,8,0)</f>
        <v>-69085.789999999994</v>
      </c>
      <c r="E552" s="160">
        <f>VLOOKUP(B552,[3]Report!$C$4:$K$1395,9,0)</f>
        <v>-69085.789999999994</v>
      </c>
      <c r="F552" s="160">
        <f>VLOOKUP(B552,[4]Report!$C$4:$K$1455,9,0)</f>
        <v>-69085.789999999994</v>
      </c>
      <c r="G552" s="160">
        <f>VLOOKUP(B552,[5]Report!$C$4:$K$1497,9,0)</f>
        <v>-69085.789999999994</v>
      </c>
      <c r="H552" s="160">
        <f>VLOOKUP(B552,[6]Report!$C$4:$K$1519,9,0)</f>
        <v>-69085.789999999994</v>
      </c>
      <c r="I552" s="160">
        <f>VLOOKUP(B552,[7]Report!$C$4:$K$1553,9,0)</f>
        <v>-69085.789999999994</v>
      </c>
      <c r="J552" s="160">
        <f>VLOOKUP(B552,[8]Report!$C$4:$K$1586,9,0)</f>
        <v>-69085.789999999994</v>
      </c>
      <c r="K552" s="160">
        <f>-VLOOKUP(B552,'[1]BS Dec 24'!$C$4:$H$1422,6,0)</f>
        <v>-69085.789999999994</v>
      </c>
      <c r="L552" s="160">
        <f>-VLOOKUP(B552,'[10]TB Jan 25'!$C$732:$I$1396,6,0)</f>
        <v>-69085.789999999994</v>
      </c>
    </row>
    <row r="553" spans="2:12" x14ac:dyDescent="0.3">
      <c r="B553" s="158" t="s">
        <v>835</v>
      </c>
      <c r="C553" s="160">
        <v>4071530</v>
      </c>
      <c r="D553" s="160">
        <f>VLOOKUP(B553,[2]Report!$C$4:$J$1360,8,0)</f>
        <v>4071530</v>
      </c>
      <c r="E553" s="160">
        <f>VLOOKUP(B553,[3]Report!$C$4:$K$1395,9,0)</f>
        <v>4071530</v>
      </c>
      <c r="F553" s="160">
        <f>VLOOKUP(B553,[4]Report!$C$4:$K$1455,9,0)</f>
        <v>4071530</v>
      </c>
      <c r="G553" s="160">
        <f>VLOOKUP(B553,[5]Report!$C$4:$K$1497,9,0)</f>
        <v>3671530</v>
      </c>
      <c r="H553" s="160">
        <f>VLOOKUP(B553,[6]Report!$C$4:$K$1519,9,0)</f>
        <v>2871530</v>
      </c>
      <c r="I553" s="160">
        <f>VLOOKUP(B553,[7]Report!$C$4:$K$1553,9,0)</f>
        <v>2371530</v>
      </c>
      <c r="J553" s="160">
        <f>VLOOKUP(B553,[8]Report!$C$4:$K$1586,9,0)</f>
        <v>1971530</v>
      </c>
      <c r="K553" s="160">
        <f>VLOOKUP(B553,'[1]BS Dec 24'!$C$4:$I$1422,7,0)</f>
        <v>1571530</v>
      </c>
      <c r="L553" s="160">
        <f>VLOOKUP(B553,'[10]TB Jan 25'!$C$732:$I$1396,7,0)</f>
        <v>1071530</v>
      </c>
    </row>
    <row r="554" spans="2:12" x14ac:dyDescent="0.3">
      <c r="B554" s="158" t="s">
        <v>836</v>
      </c>
      <c r="C554" s="160">
        <v>-80395</v>
      </c>
      <c r="D554" s="160">
        <f>VLOOKUP(B554,[2]Report!$C$4:$J$1360,8,0)</f>
        <v>-80395</v>
      </c>
      <c r="E554" s="160">
        <f>VLOOKUP(B554,[3]Report!$C$4:$K$1395,9,0)</f>
        <v>-80395</v>
      </c>
      <c r="F554" s="160">
        <f>VLOOKUP(B554,[4]Report!$C$4:$K$1455,9,0)</f>
        <v>-80395</v>
      </c>
      <c r="G554" s="160">
        <f>VLOOKUP(B554,[5]Report!$C$4:$K$1497,9,0)</f>
        <v>-80395</v>
      </c>
      <c r="H554" s="160">
        <f>VLOOKUP(B554,[6]Report!$C$4:$K$1519,9,0)</f>
        <v>-80395</v>
      </c>
      <c r="I554" s="160">
        <f>VLOOKUP(B554,[7]Report!$C$4:$K$1553,9,0)</f>
        <v>-80395</v>
      </c>
      <c r="J554" s="160">
        <f>VLOOKUP(B554,[8]Report!$C$4:$K$1586,9,0)</f>
        <v>-80395</v>
      </c>
      <c r="K554" s="160">
        <f>-VLOOKUP(B554,'[1]BS Dec 24'!$C$4:$H$1422,6,0)</f>
        <v>-80395</v>
      </c>
      <c r="L554" s="160">
        <f>-VLOOKUP(B554,'[10]TB Jan 25'!$C$732:$I$1396,6,0)</f>
        <v>-80395</v>
      </c>
    </row>
    <row r="555" spans="2:12" x14ac:dyDescent="0.3">
      <c r="B555" s="158" t="s">
        <v>837</v>
      </c>
      <c r="C555" s="160"/>
      <c r="D555" s="160"/>
      <c r="E555" s="160">
        <f>VLOOKUP(B555,[3]Report!$C$4:$K$1395,9,0)</f>
        <v>8201.0300000000007</v>
      </c>
      <c r="F555" s="160">
        <f>VLOOKUP(B555,[4]Report!$C$4:$K$1455,9,0)</f>
        <v>8201.0300000000007</v>
      </c>
      <c r="G555" s="160">
        <f>VLOOKUP(B555,[5]Report!$C$4:$K$1497,9,0)</f>
        <v>8201.0300000000007</v>
      </c>
      <c r="H555" s="160">
        <f>VLOOKUP(B555,[6]Report!$C$4:$K$1519,9,0)</f>
        <v>8201.0300000000007</v>
      </c>
      <c r="I555" s="160">
        <f>VLOOKUP(B555,[7]Report!$C$4:$K$1553,9,0)</f>
        <v>8201.0300000000007</v>
      </c>
      <c r="J555" s="160">
        <f>VLOOKUP(B555,[8]Report!$C$4:$K$1586,9,0)</f>
        <v>8201.0300000000007</v>
      </c>
      <c r="K555" s="160">
        <f>VLOOKUP(B555,'[1]BS Dec 24'!$C$4:$I$1422,7,0)</f>
        <v>8201.0300000000007</v>
      </c>
      <c r="L555" s="160">
        <f>VLOOKUP(B555,'[10]TB Jan 25'!$C$732:$I$1396,7,0)</f>
        <v>8201.0300000000007</v>
      </c>
    </row>
    <row r="556" spans="2:12" x14ac:dyDescent="0.3">
      <c r="B556" s="158" t="s">
        <v>838</v>
      </c>
      <c r="C556" s="160">
        <v>-42038</v>
      </c>
      <c r="D556" s="160">
        <f>VLOOKUP(B556,[2]Report!$C$4:$J$1360,8,0)</f>
        <v>-42038</v>
      </c>
      <c r="E556" s="160">
        <f>VLOOKUP(B556,[3]Report!$C$4:$K$1395,9,0)</f>
        <v>-41565</v>
      </c>
      <c r="F556" s="160">
        <f>VLOOKUP(B556,[4]Report!$C$4:$K$1455,9,0)</f>
        <v>-41565</v>
      </c>
      <c r="G556" s="160">
        <f>VLOOKUP(B556,[5]Report!$C$4:$K$1497,9,0)</f>
        <v>-41565</v>
      </c>
      <c r="H556" s="160">
        <f>VLOOKUP(B556,[6]Report!$C$4:$K$1519,9,0)</f>
        <v>-41565</v>
      </c>
      <c r="I556" s="160">
        <f>VLOOKUP(B556,[7]Report!$C$4:$K$1553,9,0)</f>
        <v>-41565</v>
      </c>
      <c r="J556" s="160">
        <f>VLOOKUP(B556,[8]Report!$C$4:$K$1586,9,0)</f>
        <v>-41565</v>
      </c>
      <c r="K556" s="160">
        <f>-VLOOKUP(B556,'[1]BS Dec 24'!$C$4:$H$1422,6,0)</f>
        <v>-41565</v>
      </c>
      <c r="L556" s="160">
        <f>-VLOOKUP(B556,'[10]TB Jan 25'!$C$732:$I$1396,6,0)</f>
        <v>-41565</v>
      </c>
    </row>
    <row r="557" spans="2:12" x14ac:dyDescent="0.3">
      <c r="B557" s="158" t="s">
        <v>839</v>
      </c>
      <c r="C557" s="160">
        <v>-34000</v>
      </c>
      <c r="D557" s="160">
        <f>VLOOKUP(B557,[2]Report!$C$4:$J$1360,8,0)</f>
        <v>-34000</v>
      </c>
      <c r="E557" s="160">
        <f>VLOOKUP(B557,[3]Report!$C$4:$K$1395,9,0)</f>
        <v>-34000</v>
      </c>
      <c r="F557" s="160">
        <f>VLOOKUP(B557,[4]Report!$C$4:$K$1455,9,0)</f>
        <v>-34000</v>
      </c>
      <c r="G557" s="160">
        <f>VLOOKUP(B557,[5]Report!$C$4:$K$1497,9,0)</f>
        <v>-34000</v>
      </c>
      <c r="H557" s="160">
        <f>VLOOKUP(B557,[6]Report!$C$4:$K$1519,9,0)</f>
        <v>-34000</v>
      </c>
      <c r="I557" s="160">
        <f>VLOOKUP(B557,[7]Report!$C$4:$K$1553,9,0)</f>
        <v>-34000</v>
      </c>
      <c r="J557" s="160">
        <f>VLOOKUP(B557,[8]Report!$C$4:$K$1586,9,0)</f>
        <v>-34000</v>
      </c>
      <c r="K557" s="160">
        <f>-VLOOKUP(B557,'[1]BS Dec 24'!$C$4:$H$1422,6,0)</f>
        <v>-34000</v>
      </c>
      <c r="L557" s="160">
        <f>-VLOOKUP(B557,'[10]TB Jan 25'!$C$732:$I$1396,6,0)</f>
        <v>-34000</v>
      </c>
    </row>
    <row r="558" spans="2:12" x14ac:dyDescent="0.3">
      <c r="B558" s="158" t="s">
        <v>840</v>
      </c>
      <c r="C558" s="160">
        <v>66070</v>
      </c>
      <c r="D558" s="160">
        <f>VLOOKUP(B558,[2]Report!$C$4:$J$1360,8,0)</f>
        <v>-9027</v>
      </c>
      <c r="E558" s="160">
        <f>VLOOKUP(B558,[3]Report!$C$4:$K$1395,9,0)</f>
        <v>-12822</v>
      </c>
      <c r="F558" s="160">
        <f>VLOOKUP(B558,[4]Report!$C$4:$K$1455,9,0)</f>
        <v>-12822</v>
      </c>
      <c r="G558" s="160">
        <f>VLOOKUP(B558,[5]Report!$C$4:$K$1497,9,0)</f>
        <v>-43791</v>
      </c>
      <c r="H558" s="160">
        <f>VLOOKUP(B558,[6]Report!$C$4:$K$1519,9,0)</f>
        <v>588833</v>
      </c>
      <c r="I558" s="160">
        <f>VLOOKUP(B558,[7]Report!$C$4:$K$1553,9,0)</f>
        <v>0</v>
      </c>
      <c r="J558" s="160">
        <f>VLOOKUP(B558,[8]Report!$C$4:$K$1586,9,0)</f>
        <v>0</v>
      </c>
      <c r="K558" s="160"/>
      <c r="L558" s="160"/>
    </row>
    <row r="559" spans="2:12" x14ac:dyDescent="0.3">
      <c r="B559" s="158" t="s">
        <v>841</v>
      </c>
      <c r="C559" s="160">
        <v>-61113</v>
      </c>
      <c r="D559" s="160">
        <f>VLOOKUP(B559,[2]Report!$C$4:$J$1360,8,0)</f>
        <v>-54219</v>
      </c>
      <c r="E559" s="160">
        <f>VLOOKUP(B559,[3]Report!$C$4:$K$1395,9,0)</f>
        <v>-54219</v>
      </c>
      <c r="F559" s="160">
        <f>VLOOKUP(B559,[4]Report!$C$4:$K$1455,9,0)</f>
        <v>-54219</v>
      </c>
      <c r="G559" s="160">
        <f>VLOOKUP(B559,[5]Report!$C$4:$K$1497,9,0)</f>
        <v>-54219</v>
      </c>
      <c r="H559" s="160">
        <f>VLOOKUP(B559,[6]Report!$C$4:$K$1519,9,0)</f>
        <v>-54219</v>
      </c>
      <c r="I559" s="160">
        <f>VLOOKUP(B559,[7]Report!$C$4:$K$1553,9,0)</f>
        <v>-54219</v>
      </c>
      <c r="J559" s="160">
        <f>VLOOKUP(B559,[8]Report!$C$4:$K$1586,9,0)</f>
        <v>-54219</v>
      </c>
      <c r="K559" s="160">
        <f>-VLOOKUP(B559,'[1]BS Dec 24'!$C$4:$H$1422,6,0)</f>
        <v>-54219</v>
      </c>
      <c r="L559" s="160">
        <f>-VLOOKUP(B559,'[10]TB Jan 25'!$C$732:$I$1396,6,0)</f>
        <v>-54219</v>
      </c>
    </row>
    <row r="560" spans="2:12" x14ac:dyDescent="0.3">
      <c r="B560" s="158" t="s">
        <v>842</v>
      </c>
      <c r="C560" s="160"/>
      <c r="D560" s="160"/>
      <c r="E560" s="160"/>
      <c r="F560" s="160"/>
      <c r="G560" s="160"/>
      <c r="H560" s="160"/>
      <c r="I560" s="160">
        <f>VLOOKUP(B560,[7]Report!$C$4:$K$1553,9,0)</f>
        <v>546158</v>
      </c>
      <c r="J560" s="160">
        <f>VLOOKUP(B560,[8]Report!$C$4:$K$1586,9,0)</f>
        <v>4840564.5</v>
      </c>
      <c r="K560" s="160">
        <f>VLOOKUP(B560,'[1]BS Dec 24'!$C$4:$I$1422,7,0)</f>
        <v>8210670</v>
      </c>
      <c r="L560" s="160">
        <f>VLOOKUP(B560,'[10]TB Jan 25'!$C$732:$I$1396,7,0)</f>
        <v>12509834</v>
      </c>
    </row>
    <row r="561" spans="2:12" x14ac:dyDescent="0.3">
      <c r="B561" s="158" t="s">
        <v>843</v>
      </c>
      <c r="C561" s="160">
        <v>130139</v>
      </c>
      <c r="D561" s="160">
        <f>VLOOKUP(B561,[2]Report!$C$4:$J$1360,8,0)</f>
        <v>130139</v>
      </c>
      <c r="E561" s="160">
        <f>VLOOKUP(B561,[3]Report!$C$4:$K$1395,9,0)</f>
        <v>130139</v>
      </c>
      <c r="F561" s="160">
        <f>VLOOKUP(B561,[4]Report!$C$4:$K$1455,9,0)</f>
        <v>130139</v>
      </c>
      <c r="G561" s="160">
        <f>VLOOKUP(B561,[5]Report!$C$4:$K$1497,9,0)</f>
        <v>130139</v>
      </c>
      <c r="H561" s="160">
        <f>VLOOKUP(B561,[6]Report!$C$4:$K$1519,9,0)</f>
        <v>130139</v>
      </c>
      <c r="I561" s="160">
        <f>VLOOKUP(B561,[7]Report!$C$4:$K$1553,9,0)</f>
        <v>130139</v>
      </c>
      <c r="J561" s="160">
        <f>VLOOKUP(B561,[8]Report!$C$4:$K$1586,9,0)</f>
        <v>130139</v>
      </c>
      <c r="K561" s="160">
        <f>VLOOKUP(B561,'[1]BS Dec 24'!$C$4:$I$1422,7,0)</f>
        <v>130139</v>
      </c>
      <c r="L561" s="160">
        <f>VLOOKUP(B561,'[10]TB Jan 25'!$C$732:$I$1396,7,0)</f>
        <v>130139</v>
      </c>
    </row>
    <row r="562" spans="2:12" x14ac:dyDescent="0.3">
      <c r="B562" s="158" t="s">
        <v>844</v>
      </c>
      <c r="C562" s="160">
        <v>-2594</v>
      </c>
      <c r="D562" s="160">
        <f>VLOOKUP(B562,[2]Report!$C$4:$J$1360,8,0)</f>
        <v>-2594</v>
      </c>
      <c r="E562" s="160">
        <f>VLOOKUP(B562,[3]Report!$C$4:$K$1395,9,0)</f>
        <v>-2594</v>
      </c>
      <c r="F562" s="160">
        <f>VLOOKUP(B562,[4]Report!$C$4:$K$1455,9,0)</f>
        <v>-2594</v>
      </c>
      <c r="G562" s="160">
        <f>VLOOKUP(B562,[5]Report!$C$4:$K$1497,9,0)</f>
        <v>-2594</v>
      </c>
      <c r="H562" s="160">
        <f>VLOOKUP(B562,[6]Report!$C$4:$K$1519,9,0)</f>
        <v>-2594</v>
      </c>
      <c r="I562" s="160">
        <f>VLOOKUP(B562,[7]Report!$C$4:$K$1553,9,0)</f>
        <v>-2594</v>
      </c>
      <c r="J562" s="160">
        <f>VLOOKUP(B562,[8]Report!$C$4:$K$1586,9,0)</f>
        <v>-2594</v>
      </c>
      <c r="K562" s="160">
        <f>-VLOOKUP(B562,'[1]BS Dec 24'!$C$4:$H$1422,6,0)</f>
        <v>-2594</v>
      </c>
      <c r="L562" s="160"/>
    </row>
    <row r="563" spans="2:12" x14ac:dyDescent="0.3">
      <c r="B563" s="158" t="s">
        <v>845</v>
      </c>
      <c r="C563" s="160">
        <v>360850</v>
      </c>
      <c r="D563" s="160">
        <f>VLOOKUP(B563,[2]Report!$C$4:$J$1360,8,0)</f>
        <v>488577</v>
      </c>
      <c r="E563" s="160">
        <f>VLOOKUP(B563,[3]Report!$C$4:$K$1395,9,0)</f>
        <v>383340</v>
      </c>
      <c r="F563" s="160">
        <f>VLOOKUP(B563,[4]Report!$C$4:$K$1455,9,0)</f>
        <v>459885</v>
      </c>
      <c r="G563" s="160">
        <f>VLOOKUP(B563,[5]Report!$C$4:$K$1497,9,0)</f>
        <v>118299</v>
      </c>
      <c r="H563" s="160">
        <f>VLOOKUP(B563,[6]Report!$C$4:$K$1519,9,0)</f>
        <v>1801</v>
      </c>
      <c r="I563" s="160">
        <f>VLOOKUP(B563,[7]Report!$C$4:$K$1553,9,0)</f>
        <v>132265</v>
      </c>
      <c r="J563" s="160">
        <f>VLOOKUP(B563,[8]Report!$C$4:$K$1586,9,0)</f>
        <v>485941</v>
      </c>
      <c r="K563" s="160">
        <f>VLOOKUP(B563,'[1]BS Dec 24'!$C$4:$I$1422,7,0)</f>
        <v>624508</v>
      </c>
      <c r="L563" s="160">
        <f>VLOOKUP(B563,'[10]TB Jan 25'!$C$732:$I$1396,7,0)</f>
        <v>827347.4</v>
      </c>
    </row>
    <row r="564" spans="2:12" x14ac:dyDescent="0.3">
      <c r="B564" s="158" t="s">
        <v>846</v>
      </c>
      <c r="C564" s="160">
        <v>755156</v>
      </c>
      <c r="D564" s="160">
        <f>VLOOKUP(B564,[2]Report!$C$4:$J$1360,8,0)</f>
        <v>755156</v>
      </c>
      <c r="E564" s="160">
        <f>VLOOKUP(B564,[3]Report!$C$4:$K$1395,9,0)</f>
        <v>970284</v>
      </c>
      <c r="F564" s="160">
        <f>VLOOKUP(B564,[4]Report!$C$4:$K$1455,9,0)</f>
        <v>970284</v>
      </c>
      <c r="G564" s="160">
        <f>VLOOKUP(B564,[5]Report!$C$4:$K$1497,9,0)</f>
        <v>970284</v>
      </c>
      <c r="H564" s="160">
        <f>VLOOKUP(B564,[6]Report!$C$4:$K$1519,9,0)</f>
        <v>970284</v>
      </c>
      <c r="I564" s="160">
        <f>VLOOKUP(B564,[7]Report!$C$4:$K$1553,9,0)</f>
        <v>970284</v>
      </c>
      <c r="J564" s="160">
        <f>VLOOKUP(B564,[8]Report!$C$4:$K$1586,9,0)</f>
        <v>970284</v>
      </c>
      <c r="K564" s="160">
        <f>VLOOKUP(B564,'[1]BS Dec 24'!$C$4:$I$1422,7,0)</f>
        <v>970284</v>
      </c>
      <c r="L564" s="160">
        <f>VLOOKUP(B564,'[10]TB Jan 25'!$C$732:$I$1396,7,0)</f>
        <v>970284</v>
      </c>
    </row>
    <row r="565" spans="2:12" x14ac:dyDescent="0.3">
      <c r="B565" s="158" t="s">
        <v>847</v>
      </c>
      <c r="C565" s="160">
        <v>507374</v>
      </c>
      <c r="D565" s="160">
        <f>VLOOKUP(B565,[2]Report!$C$4:$J$1360,8,0)</f>
        <v>826139</v>
      </c>
      <c r="E565" s="160">
        <f>VLOOKUP(B565,[3]Report!$C$4:$K$1395,9,0)</f>
        <v>1056152</v>
      </c>
      <c r="F565" s="160">
        <f>VLOOKUP(B565,[4]Report!$C$4:$K$1455,9,0)</f>
        <v>1646675</v>
      </c>
      <c r="G565" s="160">
        <f>VLOOKUP(B565,[5]Report!$C$4:$K$1497,9,0)</f>
        <v>1966794</v>
      </c>
      <c r="H565" s="160">
        <f>VLOOKUP(B565,[6]Report!$C$4:$K$1519,9,0)</f>
        <v>1966794</v>
      </c>
      <c r="I565" s="160">
        <f>VLOOKUP(B565,[7]Report!$C$4:$K$1553,9,0)</f>
        <v>1742709</v>
      </c>
      <c r="J565" s="160">
        <f>VLOOKUP(B565,[8]Report!$C$4:$K$1586,9,0)</f>
        <v>2113590</v>
      </c>
      <c r="K565" s="160">
        <f>VLOOKUP(B565,'[1]BS Dec 24'!$C$4:$I$1422,7,0)</f>
        <v>2116096</v>
      </c>
      <c r="L565" s="160">
        <f>VLOOKUP(B565,'[10]TB Jan 25'!$C$732:$I$1396,7,0)</f>
        <v>2004586</v>
      </c>
    </row>
    <row r="566" spans="2:12" x14ac:dyDescent="0.3">
      <c r="B566" s="158" t="s">
        <v>848</v>
      </c>
      <c r="C566" s="160">
        <v>13125</v>
      </c>
      <c r="D566" s="160">
        <f>VLOOKUP(B566,[2]Report!$C$4:$J$1360,8,0)</f>
        <v>13125</v>
      </c>
      <c r="E566" s="160">
        <f>VLOOKUP(B566,[3]Report!$C$4:$K$1395,9,0)</f>
        <v>13125</v>
      </c>
      <c r="F566" s="160">
        <f>VLOOKUP(B566,[4]Report!$C$4:$K$1455,9,0)</f>
        <v>13125</v>
      </c>
      <c r="G566" s="160">
        <f>VLOOKUP(B566,[5]Report!$C$4:$K$1497,9,0)</f>
        <v>13125</v>
      </c>
      <c r="H566" s="160">
        <f>VLOOKUP(B566,[6]Report!$C$4:$K$1519,9,0)</f>
        <v>13125</v>
      </c>
      <c r="I566" s="160">
        <f>VLOOKUP(B566,[7]Report!$C$4:$K$1553,9,0)</f>
        <v>13125</v>
      </c>
      <c r="J566" s="160">
        <f>VLOOKUP(B566,[8]Report!$C$4:$K$1586,9,0)</f>
        <v>13125</v>
      </c>
      <c r="K566" s="160">
        <f>VLOOKUP(B566,'[1]BS Dec 24'!$C$4:$I$1422,7,0)</f>
        <v>13125</v>
      </c>
      <c r="L566" s="160">
        <f>VLOOKUP(B566,'[10]TB Jan 25'!$C$732:$I$1396,7,0)</f>
        <v>13125</v>
      </c>
    </row>
    <row r="567" spans="2:12" x14ac:dyDescent="0.3">
      <c r="B567" s="158" t="s">
        <v>849</v>
      </c>
      <c r="C567" s="160">
        <v>2548702</v>
      </c>
      <c r="D567" s="160">
        <f>VLOOKUP(B567,[2]Report!$C$4:$J$1360,8,0)</f>
        <v>2563846</v>
      </c>
      <c r="E567" s="160">
        <f>VLOOKUP(B567,[3]Report!$C$4:$K$1395,9,0)</f>
        <v>1098385</v>
      </c>
      <c r="F567" s="160">
        <f>VLOOKUP(B567,[4]Report!$C$4:$K$1455,9,0)</f>
        <v>-15204</v>
      </c>
      <c r="G567" s="160">
        <f>VLOOKUP(B567,[5]Report!$C$4:$K$1497,9,0)</f>
        <v>456908.55</v>
      </c>
      <c r="H567" s="160">
        <f>VLOOKUP(B567,[6]Report!$C$4:$K$1519,9,0)</f>
        <v>1153058.8500000001</v>
      </c>
      <c r="I567" s="160">
        <f>VLOOKUP(B567,[7]Report!$C$4:$K$1553,9,0)</f>
        <v>1354675.05</v>
      </c>
      <c r="J567" s="160">
        <f>VLOOKUP(B567,[8]Report!$C$4:$K$1586,9,0)</f>
        <v>1072847.05</v>
      </c>
      <c r="K567" s="160">
        <f>VLOOKUP(B567,'[1]BS Dec 24'!$C$4:$I$1422,7,0)</f>
        <v>712250.05</v>
      </c>
      <c r="L567" s="160">
        <f>VLOOKUP(B567,'[10]TB Jan 25'!$C$732:$I$1396,7,0)</f>
        <v>706165.05</v>
      </c>
    </row>
    <row r="568" spans="2:12" x14ac:dyDescent="0.3">
      <c r="B568" s="158" t="s">
        <v>850</v>
      </c>
      <c r="C568" s="160">
        <v>-28875</v>
      </c>
      <c r="D568" s="160">
        <f>VLOOKUP(B568,[2]Report!$C$4:$J$1360,8,0)</f>
        <v>-28875</v>
      </c>
      <c r="E568" s="160">
        <f>VLOOKUP(B568,[3]Report!$C$4:$K$1395,9,0)</f>
        <v>-28875</v>
      </c>
      <c r="F568" s="160">
        <f>VLOOKUP(B568,[4]Report!$C$4:$K$1455,9,0)</f>
        <v>-28875</v>
      </c>
      <c r="G568" s="160">
        <f>VLOOKUP(B568,[5]Report!$C$4:$K$1497,9,0)</f>
        <v>-28875</v>
      </c>
      <c r="H568" s="160">
        <f>VLOOKUP(B568,[6]Report!$C$4:$K$1519,9,0)</f>
        <v>-28875</v>
      </c>
      <c r="I568" s="160">
        <f>VLOOKUP(B568,[7]Report!$C$4:$K$1553,9,0)</f>
        <v>-28875</v>
      </c>
      <c r="J568" s="160">
        <f>VLOOKUP(B568,[8]Report!$C$4:$K$1586,9,0)</f>
        <v>-28875</v>
      </c>
      <c r="K568" s="160">
        <f>-VLOOKUP(B568,'[1]BS Dec 24'!$C$4:$H$1422,6,0)</f>
        <v>-28875</v>
      </c>
      <c r="L568" s="160">
        <f>-VLOOKUP(B568,'[10]TB Jan 25'!$C$732:$I$1396,6,0)</f>
        <v>-28875</v>
      </c>
    </row>
    <row r="569" spans="2:12" x14ac:dyDescent="0.3">
      <c r="B569" s="158" t="s">
        <v>851</v>
      </c>
      <c r="C569" s="160">
        <v>-9963</v>
      </c>
      <c r="D569" s="160">
        <f>VLOOKUP(B569,[2]Report!$C$4:$J$1360,8,0)</f>
        <v>-9963</v>
      </c>
      <c r="E569" s="160">
        <f>VLOOKUP(B569,[3]Report!$C$4:$K$1395,9,0)</f>
        <v>-9963</v>
      </c>
      <c r="F569" s="160">
        <f>VLOOKUP(B569,[4]Report!$C$4:$K$1455,9,0)</f>
        <v>-9963</v>
      </c>
      <c r="G569" s="160">
        <f>VLOOKUP(B569,[5]Report!$C$4:$K$1497,9,0)</f>
        <v>-9963</v>
      </c>
      <c r="H569" s="160">
        <f>VLOOKUP(B569,[6]Report!$C$4:$K$1519,9,0)</f>
        <v>-9963</v>
      </c>
      <c r="I569" s="160">
        <f>VLOOKUP(B569,[7]Report!$C$4:$K$1553,9,0)</f>
        <v>-9963</v>
      </c>
      <c r="J569" s="160">
        <f>VLOOKUP(B569,[8]Report!$C$4:$K$1586,9,0)</f>
        <v>-9963</v>
      </c>
      <c r="K569" s="160">
        <f>-VLOOKUP(B569,'[1]BS Dec 24'!$C$4:$H$1422,6,0)</f>
        <v>-9963</v>
      </c>
      <c r="L569" s="160">
        <f>-VLOOKUP(B569,'[10]TB Jan 25'!$C$732:$I$1396,6,0)</f>
        <v>-9963</v>
      </c>
    </row>
    <row r="570" spans="2:12" x14ac:dyDescent="0.3">
      <c r="B570" s="158" t="s">
        <v>852</v>
      </c>
      <c r="C570" s="160">
        <v>13504</v>
      </c>
      <c r="D570" s="160">
        <f>VLOOKUP(B570,[2]Report!$C$4:$J$1360,8,0)</f>
        <v>13504</v>
      </c>
      <c r="E570" s="160">
        <f>VLOOKUP(B570,[3]Report!$C$4:$K$1395,9,0)</f>
        <v>13504</v>
      </c>
      <c r="F570" s="160">
        <f>VLOOKUP(B570,[4]Report!$C$4:$K$1455,9,0)</f>
        <v>13504</v>
      </c>
      <c r="G570" s="160">
        <f>VLOOKUP(B570,[5]Report!$C$4:$K$1497,9,0)</f>
        <v>13504</v>
      </c>
      <c r="H570" s="160">
        <f>VLOOKUP(B570,[6]Report!$C$4:$K$1519,9,0)</f>
        <v>13504</v>
      </c>
      <c r="I570" s="160">
        <f>VLOOKUP(B570,[7]Report!$C$4:$K$1553,9,0)</f>
        <v>13504</v>
      </c>
      <c r="J570" s="160">
        <f>VLOOKUP(B570,[8]Report!$C$4:$K$1586,9,0)</f>
        <v>13504</v>
      </c>
      <c r="K570" s="160">
        <f>VLOOKUP(B570,'[1]BS Dec 24'!$C$4:$I$1422,7,0)</f>
        <v>13504</v>
      </c>
      <c r="L570" s="160">
        <f>VLOOKUP(B570,'[10]TB Jan 25'!$C$732:$I$1396,7,0)</f>
        <v>13504</v>
      </c>
    </row>
    <row r="571" spans="2:12" x14ac:dyDescent="0.3">
      <c r="B571" s="158" t="s">
        <v>853</v>
      </c>
      <c r="C571" s="160">
        <v>3654461</v>
      </c>
      <c r="D571" s="160">
        <f>VLOOKUP(B571,[2]Report!$C$4:$J$1360,8,0)</f>
        <v>6217042</v>
      </c>
      <c r="E571" s="160">
        <f>VLOOKUP(B571,[3]Report!$C$4:$K$1395,9,0)</f>
        <v>6416743</v>
      </c>
      <c r="F571" s="160">
        <f>VLOOKUP(B571,[4]Report!$C$4:$K$1455,9,0)</f>
        <v>5263388.5999999996</v>
      </c>
      <c r="G571" s="160">
        <f>VLOOKUP(B571,[5]Report!$C$4:$K$1497,9,0)</f>
        <v>4113436</v>
      </c>
      <c r="H571" s="160">
        <f>VLOOKUP(B571,[6]Report!$C$4:$K$1519,9,0)</f>
        <v>595291</v>
      </c>
      <c r="I571" s="160">
        <f>VLOOKUP(B571,[7]Report!$C$4:$K$1553,9,0)</f>
        <v>-35781</v>
      </c>
      <c r="J571" s="160">
        <f>VLOOKUP(B571,[8]Report!$C$4:$K$1586,9,0)</f>
        <v>-16896</v>
      </c>
      <c r="K571" s="160">
        <f>VLOOKUP(B571,'[1]BS Dec 24'!$C$4:$I$1422,7,0)</f>
        <v>1365568</v>
      </c>
      <c r="L571" s="160">
        <f>VLOOKUP(B571,'[10]TB Jan 25'!$C$732:$I$1396,7,0)</f>
        <v>1365568</v>
      </c>
    </row>
    <row r="572" spans="2:12" x14ac:dyDescent="0.3">
      <c r="B572" s="158" t="s">
        <v>854</v>
      </c>
      <c r="C572" s="160"/>
      <c r="D572" s="160">
        <f>VLOOKUP(B572,[2]Report!$C$4:$J$1360,8,0)</f>
        <v>4781</v>
      </c>
      <c r="E572" s="160">
        <f>VLOOKUP(B572,[3]Report!$C$4:$K$1395,9,0)</f>
        <v>4781</v>
      </c>
      <c r="F572" s="160">
        <f>VLOOKUP(B572,[4]Report!$C$4:$K$1455,9,0)</f>
        <v>4781</v>
      </c>
      <c r="G572" s="160">
        <f>VLOOKUP(B572,[5]Report!$C$4:$K$1497,9,0)</f>
        <v>4781</v>
      </c>
      <c r="H572" s="160">
        <f>VLOOKUP(B572,[6]Report!$C$4:$K$1519,9,0)</f>
        <v>4781</v>
      </c>
      <c r="I572" s="160">
        <f>VLOOKUP(B572,[7]Report!$C$4:$K$1553,9,0)</f>
        <v>4781</v>
      </c>
      <c r="J572" s="160">
        <f>VLOOKUP(B572,[8]Report!$C$4:$K$1586,9,0)</f>
        <v>4781</v>
      </c>
      <c r="K572" s="160">
        <f>VLOOKUP(B572,'[1]BS Dec 24'!$C$4:$I$1422,7,0)</f>
        <v>4781</v>
      </c>
      <c r="L572" s="160">
        <f>VLOOKUP(B572,'[10]TB Jan 25'!$C$732:$I$1396,7,0)</f>
        <v>4781</v>
      </c>
    </row>
    <row r="573" spans="2:12" x14ac:dyDescent="0.3">
      <c r="B573" s="158" t="s">
        <v>855</v>
      </c>
      <c r="C573" s="160">
        <v>-4038</v>
      </c>
      <c r="D573" s="160">
        <f>VLOOKUP(B573,[2]Report!$C$4:$J$1360,8,0)</f>
        <v>-4038</v>
      </c>
      <c r="E573" s="160">
        <f>VLOOKUP(B573,[3]Report!$C$4:$K$1395,9,0)</f>
        <v>-4038</v>
      </c>
      <c r="F573" s="160">
        <f>VLOOKUP(B573,[4]Report!$C$4:$K$1455,9,0)</f>
        <v>-4038</v>
      </c>
      <c r="G573" s="160">
        <f>VLOOKUP(B573,[5]Report!$C$4:$K$1497,9,0)</f>
        <v>-4038</v>
      </c>
      <c r="H573" s="160">
        <f>VLOOKUP(B573,[6]Report!$C$4:$K$1519,9,0)</f>
        <v>-4038</v>
      </c>
      <c r="I573" s="160">
        <f>VLOOKUP(B573,[7]Report!$C$4:$K$1553,9,0)</f>
        <v>-4038</v>
      </c>
      <c r="J573" s="160">
        <f>VLOOKUP(B573,[8]Report!$C$4:$K$1586,9,0)</f>
        <v>-4038</v>
      </c>
      <c r="K573" s="160">
        <f>-VLOOKUP(B573,'[1]BS Dec 24'!$C$4:$H$1422,6,0)</f>
        <v>-4038</v>
      </c>
      <c r="L573" s="160">
        <f>-VLOOKUP(B573,'[10]TB Jan 25'!$C$732:$I$1396,6,0)</f>
        <v>-4038</v>
      </c>
    </row>
    <row r="574" spans="2:12" x14ac:dyDescent="0.3">
      <c r="B574" s="158" t="s">
        <v>856</v>
      </c>
      <c r="C574" s="160">
        <v>366671</v>
      </c>
      <c r="D574" s="160">
        <f>VLOOKUP(B574,[2]Report!$C$4:$J$1360,8,0)</f>
        <v>1</v>
      </c>
      <c r="E574" s="160">
        <f>VLOOKUP(B574,[3]Report!$C$4:$K$1395,9,0)</f>
        <v>1</v>
      </c>
      <c r="F574" s="160">
        <f>VLOOKUP(B574,[4]Report!$C$4:$K$1455,9,0)</f>
        <v>0</v>
      </c>
      <c r="G574" s="160">
        <f>VLOOKUP(B574,[5]Report!$C$4:$K$1497,9,0)</f>
        <v>0</v>
      </c>
      <c r="H574" s="160">
        <f>VLOOKUP(B574,[6]Report!$C$4:$K$1519,9,0)</f>
        <v>0</v>
      </c>
      <c r="I574" s="160">
        <f>VLOOKUP(B574,[7]Report!$C$4:$K$1553,9,0)</f>
        <v>0</v>
      </c>
      <c r="J574" s="160">
        <f>VLOOKUP(B574,[8]Report!$C$4:$K$1586,9,0)</f>
        <v>0</v>
      </c>
      <c r="K574" s="160"/>
      <c r="L574" s="160"/>
    </row>
    <row r="575" spans="2:12" x14ac:dyDescent="0.3">
      <c r="B575" s="158" t="s">
        <v>857</v>
      </c>
      <c r="C575" s="160">
        <v>1345187.92</v>
      </c>
      <c r="D575" s="160">
        <f>VLOOKUP(B575,[2]Report!$C$4:$J$1360,8,0)</f>
        <v>4584316.92</v>
      </c>
      <c r="E575" s="160">
        <f>VLOOKUP(B575,[3]Report!$C$4:$K$1395,9,0)</f>
        <v>9697035.9199999999</v>
      </c>
      <c r="F575" s="160">
        <f>VLOOKUP(B575,[4]Report!$C$4:$K$1455,9,0)</f>
        <v>9605652.9199999999</v>
      </c>
      <c r="G575" s="160">
        <f>VLOOKUP(B575,[5]Report!$C$4:$K$1497,9,0)</f>
        <v>6435553.9199999999</v>
      </c>
      <c r="H575" s="160">
        <f>VLOOKUP(B575,[6]Report!$C$4:$K$1519,9,0)</f>
        <v>2416414.92</v>
      </c>
      <c r="I575" s="160">
        <f>VLOOKUP(B575,[7]Report!$C$4:$K$1553,9,0)</f>
        <v>1337381.92</v>
      </c>
      <c r="J575" s="160">
        <f>VLOOKUP(B575,[8]Report!$C$4:$K$1586,9,0)</f>
        <v>-121062.08</v>
      </c>
      <c r="K575" s="160">
        <f>VLOOKUP(B575,'[1]BS Dec 24'!$C$4:$I$1422,7,0)</f>
        <v>2204252.92</v>
      </c>
      <c r="L575" s="160">
        <f>VLOOKUP(B575,'[10]TB Jan 25'!$C$732:$I$1396,7,0)</f>
        <v>4954192.92</v>
      </c>
    </row>
    <row r="576" spans="2:12" x14ac:dyDescent="0.3">
      <c r="B576" s="158" t="s">
        <v>858</v>
      </c>
      <c r="C576" s="160">
        <v>785062.5</v>
      </c>
      <c r="D576" s="160">
        <f>VLOOKUP(B576,[2]Report!$C$4:$J$1360,8,0)</f>
        <v>798451.5</v>
      </c>
      <c r="E576" s="160">
        <f>VLOOKUP(B576,[3]Report!$C$4:$K$1395,9,0)</f>
        <v>798451.5</v>
      </c>
      <c r="F576" s="160">
        <f>VLOOKUP(B576,[4]Report!$C$4:$K$1455,9,0)</f>
        <v>763666.53</v>
      </c>
      <c r="G576" s="160">
        <f>VLOOKUP(B576,[5]Report!$C$4:$K$1497,9,0)</f>
        <v>4391499.53</v>
      </c>
      <c r="H576" s="160">
        <f>VLOOKUP(B576,[6]Report!$C$4:$K$1519,9,0)</f>
        <v>6823296.5300000003</v>
      </c>
      <c r="I576" s="160">
        <f>VLOOKUP(B576,[7]Report!$C$4:$K$1553,9,0)</f>
        <v>4652015.53</v>
      </c>
      <c r="J576" s="160">
        <f>VLOOKUP(B576,[8]Report!$C$4:$K$1586,9,0)</f>
        <v>3390668.53</v>
      </c>
      <c r="K576" s="160">
        <f>VLOOKUP(B576,'[1]BS Dec 24'!$C$4:$I$1422,7,0)</f>
        <v>3386972.53</v>
      </c>
      <c r="L576" s="160">
        <f>VLOOKUP(B576,'[10]TB Jan 25'!$C$732:$I$1396,7,0)</f>
        <v>2469533.5299999998</v>
      </c>
    </row>
    <row r="577" spans="2:12" x14ac:dyDescent="0.3">
      <c r="B577" s="158" t="s">
        <v>859</v>
      </c>
      <c r="C577" s="160">
        <v>0</v>
      </c>
      <c r="D577" s="160">
        <f>VLOOKUP(B577,[2]Report!$C$4:$J$1360,8,0)</f>
        <v>0</v>
      </c>
      <c r="E577" s="160">
        <f>VLOOKUP(B577,[3]Report!$C$4:$K$1395,9,0)</f>
        <v>0</v>
      </c>
      <c r="F577" s="160">
        <f>VLOOKUP(B577,[4]Report!$C$4:$K$1455,9,0)</f>
        <v>0</v>
      </c>
      <c r="G577" s="160">
        <f>VLOOKUP(B577,[5]Report!$C$4:$K$1497,9,0)</f>
        <v>0</v>
      </c>
      <c r="H577" s="160">
        <f>VLOOKUP(B577,[6]Report!$C$4:$K$1519,9,0)</f>
        <v>0</v>
      </c>
      <c r="I577" s="160">
        <f>VLOOKUP(B577,[7]Report!$C$4:$K$1553,9,0)</f>
        <v>0</v>
      </c>
      <c r="J577" s="160">
        <f>VLOOKUP(B577,[8]Report!$C$4:$K$1586,9,0)</f>
        <v>0</v>
      </c>
      <c r="K577" s="160"/>
      <c r="L577" s="160"/>
    </row>
    <row r="578" spans="2:12" x14ac:dyDescent="0.3">
      <c r="B578" s="158" t="s">
        <v>860</v>
      </c>
      <c r="C578" s="160">
        <v>3285187.5</v>
      </c>
      <c r="D578" s="160">
        <f>VLOOKUP(B578,[2]Report!$C$4:$J$1360,8,0)</f>
        <v>3782944.5</v>
      </c>
      <c r="E578" s="160">
        <f>VLOOKUP(B578,[3]Report!$C$4:$K$1395,9,0)</f>
        <v>3735360.5</v>
      </c>
      <c r="F578" s="160">
        <f>VLOOKUP(B578,[4]Report!$C$4:$K$1455,9,0)</f>
        <v>3735360.5</v>
      </c>
      <c r="G578" s="160">
        <f>VLOOKUP(B578,[5]Report!$C$4:$K$1497,9,0)</f>
        <v>3735360.5</v>
      </c>
      <c r="H578" s="160">
        <f>VLOOKUP(B578,[6]Report!$C$4:$K$1519,9,0)</f>
        <v>3735360.5</v>
      </c>
      <c r="I578" s="160">
        <f>VLOOKUP(B578,[7]Report!$C$4:$K$1553,9,0)</f>
        <v>3535360.5</v>
      </c>
      <c r="J578" s="160">
        <f>VLOOKUP(B578,[8]Report!$C$4:$K$1586,9,0)</f>
        <v>3340389.5</v>
      </c>
      <c r="K578" s="160">
        <f>VLOOKUP(B578,'[1]BS Dec 24'!$C$4:$I$1422,7,0)</f>
        <v>3103707.5</v>
      </c>
      <c r="L578" s="160">
        <f>VLOOKUP(B578,'[10]TB Jan 25'!$C$732:$I$1396,7,0)</f>
        <v>1016530.5</v>
      </c>
    </row>
    <row r="579" spans="2:12" x14ac:dyDescent="0.3">
      <c r="B579" s="158" t="s">
        <v>861</v>
      </c>
      <c r="C579" s="160"/>
      <c r="D579" s="160"/>
      <c r="E579" s="160">
        <f>VLOOKUP(B579,[3]Report!$C$4:$K$1395,9,0)</f>
        <v>3112</v>
      </c>
      <c r="F579" s="160">
        <f>VLOOKUP(B579,[4]Report!$C$4:$K$1455,9,0)</f>
        <v>3112</v>
      </c>
      <c r="G579" s="160">
        <f>VLOOKUP(B579,[5]Report!$C$4:$K$1497,9,0)</f>
        <v>530133</v>
      </c>
      <c r="H579" s="160">
        <f>VLOOKUP(B579,[6]Report!$C$4:$K$1519,9,0)</f>
        <v>1069302</v>
      </c>
      <c r="I579" s="160">
        <f>VLOOKUP(B579,[7]Report!$C$4:$K$1553,9,0)</f>
        <v>1069302</v>
      </c>
      <c r="J579" s="160">
        <f>VLOOKUP(B579,[8]Report!$C$4:$K$1586,9,0)</f>
        <v>528601</v>
      </c>
      <c r="K579" s="160">
        <f>VLOOKUP(B579,'[1]BS Dec 24'!$C$4:$I$1422,7,0)</f>
        <v>226207</v>
      </c>
      <c r="L579" s="160">
        <f>VLOOKUP(B579,'[10]TB Jan 25'!$C$732:$I$1396,7,0)</f>
        <v>226207</v>
      </c>
    </row>
    <row r="580" spans="2:12" x14ac:dyDescent="0.3">
      <c r="B580" s="158" t="s">
        <v>862</v>
      </c>
      <c r="C580" s="160">
        <v>2003</v>
      </c>
      <c r="D580" s="160">
        <f>VLOOKUP(B580,[2]Report!$C$4:$J$1360,8,0)</f>
        <v>2003</v>
      </c>
      <c r="E580" s="160">
        <f>VLOOKUP(B580,[3]Report!$C$4:$K$1395,9,0)</f>
        <v>2003</v>
      </c>
      <c r="F580" s="160">
        <f>VLOOKUP(B580,[4]Report!$C$4:$K$1455,9,0)</f>
        <v>2003</v>
      </c>
      <c r="G580" s="160">
        <f>VLOOKUP(B580,[5]Report!$C$4:$K$1497,9,0)</f>
        <v>2003</v>
      </c>
      <c r="H580" s="160">
        <f>VLOOKUP(B580,[6]Report!$C$4:$K$1519,9,0)</f>
        <v>2003</v>
      </c>
      <c r="I580" s="160">
        <f>VLOOKUP(B580,[7]Report!$C$4:$K$1553,9,0)</f>
        <v>2003</v>
      </c>
      <c r="J580" s="160">
        <f>VLOOKUP(B580,[8]Report!$C$4:$K$1586,9,0)</f>
        <v>2003</v>
      </c>
      <c r="K580" s="160">
        <f>VLOOKUP(B580,'[1]BS Dec 24'!$C$4:$I$1422,7,0)</f>
        <v>2003</v>
      </c>
      <c r="L580" s="160">
        <f>VLOOKUP(B580,'[10]TB Jan 25'!$C$732:$I$1396,7,0)</f>
        <v>2003</v>
      </c>
    </row>
    <row r="581" spans="2:12" x14ac:dyDescent="0.3">
      <c r="B581" s="158" t="s">
        <v>863</v>
      </c>
      <c r="C581" s="160">
        <v>4769</v>
      </c>
      <c r="D581" s="160">
        <f>VLOOKUP(B581,[2]Report!$C$4:$J$1360,8,0)</f>
        <v>4769</v>
      </c>
      <c r="E581" s="160">
        <f>VLOOKUP(B581,[3]Report!$C$4:$K$1395,9,0)</f>
        <v>4769</v>
      </c>
      <c r="F581" s="160">
        <f>VLOOKUP(B581,[4]Report!$C$4:$K$1455,9,0)</f>
        <v>4769</v>
      </c>
      <c r="G581" s="160">
        <f>VLOOKUP(B581,[5]Report!$C$4:$K$1497,9,0)</f>
        <v>4769</v>
      </c>
      <c r="H581" s="160">
        <f>VLOOKUP(B581,[6]Report!$C$4:$K$1519,9,0)</f>
        <v>4769</v>
      </c>
      <c r="I581" s="160">
        <f>VLOOKUP(B581,[7]Report!$C$4:$K$1553,9,0)</f>
        <v>4769</v>
      </c>
      <c r="J581" s="160">
        <f>VLOOKUP(B581,[8]Report!$C$4:$K$1586,9,0)</f>
        <v>4769</v>
      </c>
      <c r="K581" s="160">
        <f>VLOOKUP(B581,'[1]BS Dec 24'!$C$4:$I$1422,7,0)</f>
        <v>4769</v>
      </c>
      <c r="L581" s="160">
        <f>VLOOKUP(B581,'[10]TB Jan 25'!$C$732:$I$1396,7,0)</f>
        <v>4769</v>
      </c>
    </row>
    <row r="582" spans="2:12" x14ac:dyDescent="0.3">
      <c r="B582" s="158" t="s">
        <v>864</v>
      </c>
      <c r="C582" s="160">
        <v>2979</v>
      </c>
      <c r="D582" s="160">
        <f>VLOOKUP(B582,[2]Report!$C$4:$J$1360,8,0)</f>
        <v>1</v>
      </c>
      <c r="E582" s="160">
        <f>VLOOKUP(B582,[3]Report!$C$4:$K$1395,9,0)</f>
        <v>0</v>
      </c>
      <c r="F582" s="160">
        <f>VLOOKUP(B582,[4]Report!$C$4:$K$1455,9,0)</f>
        <v>0</v>
      </c>
      <c r="G582" s="160">
        <f>VLOOKUP(B582,[5]Report!$C$4:$K$1497,9,0)</f>
        <v>0</v>
      </c>
      <c r="H582" s="160">
        <f>VLOOKUP(B582,[6]Report!$C$4:$K$1519,9,0)</f>
        <v>0</v>
      </c>
      <c r="I582" s="160">
        <f>VLOOKUP(B582,[7]Report!$C$4:$K$1553,9,0)</f>
        <v>0</v>
      </c>
      <c r="J582" s="160">
        <f>VLOOKUP(B582,[8]Report!$C$4:$K$1586,9,0)</f>
        <v>0</v>
      </c>
      <c r="K582" s="160"/>
      <c r="L582" s="160"/>
    </row>
    <row r="583" spans="2:12" x14ac:dyDescent="0.3">
      <c r="B583" s="158" t="s">
        <v>865</v>
      </c>
      <c r="C583" s="160">
        <v>-1470</v>
      </c>
      <c r="D583" s="160">
        <f>VLOOKUP(B583,[2]Report!$C$4:$J$1360,8,0)</f>
        <v>-1470</v>
      </c>
      <c r="E583" s="160">
        <f>VLOOKUP(B583,[3]Report!$C$4:$K$1395,9,0)</f>
        <v>-1470</v>
      </c>
      <c r="F583" s="160">
        <f>VLOOKUP(B583,[4]Report!$C$4:$K$1455,9,0)</f>
        <v>-1470</v>
      </c>
      <c r="G583" s="160">
        <f>VLOOKUP(B583,[5]Report!$C$4:$K$1497,9,0)</f>
        <v>-1470</v>
      </c>
      <c r="H583" s="160">
        <f>VLOOKUP(B583,[6]Report!$C$4:$K$1519,9,0)</f>
        <v>-1470</v>
      </c>
      <c r="I583" s="160">
        <f>VLOOKUP(B583,[7]Report!$C$4:$K$1553,9,0)</f>
        <v>-2940</v>
      </c>
      <c r="J583" s="160">
        <f>VLOOKUP(B583,[8]Report!$C$4:$K$1586,9,0)</f>
        <v>-2940</v>
      </c>
      <c r="K583" s="160">
        <f>-VLOOKUP(B583,'[1]BS Dec 24'!$C$4:$H$1422,6,0)</f>
        <v>-2940</v>
      </c>
      <c r="L583" s="160">
        <f>-VLOOKUP(B583,'[10]TB Jan 25'!$C$732:$I$1396,6,0)</f>
        <v>-2940</v>
      </c>
    </row>
    <row r="584" spans="2:12" x14ac:dyDescent="0.3">
      <c r="B584" s="158" t="s">
        <v>866</v>
      </c>
      <c r="C584" s="160">
        <v>7446</v>
      </c>
      <c r="D584" s="160">
        <f>VLOOKUP(B584,[2]Report!$C$4:$J$1360,8,0)</f>
        <v>7446</v>
      </c>
      <c r="E584" s="160">
        <f>VLOOKUP(B584,[3]Report!$C$4:$K$1395,9,0)</f>
        <v>7446</v>
      </c>
      <c r="F584" s="160">
        <f>VLOOKUP(B584,[4]Report!$C$4:$K$1455,9,0)</f>
        <v>7446</v>
      </c>
      <c r="G584" s="160">
        <f>VLOOKUP(B584,[5]Report!$C$4:$K$1497,9,0)</f>
        <v>7446</v>
      </c>
      <c r="H584" s="160">
        <f>VLOOKUP(B584,[6]Report!$C$4:$K$1519,9,0)</f>
        <v>7446</v>
      </c>
      <c r="I584" s="160">
        <f>VLOOKUP(B584,[7]Report!$C$4:$K$1553,9,0)</f>
        <v>7446</v>
      </c>
      <c r="J584" s="160">
        <f>VLOOKUP(B584,[8]Report!$C$4:$K$1586,9,0)</f>
        <v>7446</v>
      </c>
      <c r="K584" s="160">
        <f>VLOOKUP(B584,'[1]BS Dec 24'!$C$4:$I$1422,7,0)</f>
        <v>7446</v>
      </c>
      <c r="L584" s="160">
        <f>VLOOKUP(B584,'[10]TB Jan 25'!$C$732:$I$1396,7,0)</f>
        <v>7446</v>
      </c>
    </row>
    <row r="585" spans="2:12" x14ac:dyDescent="0.3">
      <c r="B585" s="158" t="s">
        <v>867</v>
      </c>
      <c r="C585" s="160"/>
      <c r="D585" s="160"/>
      <c r="E585" s="160"/>
      <c r="F585" s="160"/>
      <c r="G585" s="160">
        <f>VLOOKUP(B585,[5]Report!$C$4:$K$1497,9,0)</f>
        <v>37433</v>
      </c>
      <c r="H585" s="160">
        <f>VLOOKUP(B585,[6]Report!$C$4:$K$1519,9,0)</f>
        <v>37433</v>
      </c>
      <c r="I585" s="160">
        <f>VLOOKUP(B585,[7]Report!$C$4:$K$1553,9,0)</f>
        <v>1</v>
      </c>
      <c r="J585" s="160">
        <f>VLOOKUP(B585,[8]Report!$C$4:$K$1586,9,0)</f>
        <v>0</v>
      </c>
      <c r="K585" s="160"/>
      <c r="L585" s="160"/>
    </row>
    <row r="586" spans="2:12" x14ac:dyDescent="0.3">
      <c r="B586" s="158" t="s">
        <v>868</v>
      </c>
      <c r="C586" s="160">
        <v>3541</v>
      </c>
      <c r="D586" s="160">
        <f>VLOOKUP(B586,[2]Report!$C$4:$J$1360,8,0)</f>
        <v>3541</v>
      </c>
      <c r="E586" s="160">
        <f>VLOOKUP(B586,[3]Report!$C$4:$K$1395,9,0)</f>
        <v>3541</v>
      </c>
      <c r="F586" s="160">
        <f>VLOOKUP(B586,[4]Report!$C$4:$K$1455,9,0)</f>
        <v>3541</v>
      </c>
      <c r="G586" s="160">
        <f>VLOOKUP(B586,[5]Report!$C$4:$K$1497,9,0)</f>
        <v>3541</v>
      </c>
      <c r="H586" s="160">
        <f>VLOOKUP(B586,[6]Report!$C$4:$K$1519,9,0)</f>
        <v>3541</v>
      </c>
      <c r="I586" s="160">
        <f>VLOOKUP(B586,[7]Report!$C$4:$K$1553,9,0)</f>
        <v>3541</v>
      </c>
      <c r="J586" s="160">
        <f>VLOOKUP(B586,[8]Report!$C$4:$K$1586,9,0)</f>
        <v>3541</v>
      </c>
      <c r="K586" s="160">
        <f>VLOOKUP(B586,'[1]BS Dec 24'!$C$4:$I$1422,7,0)</f>
        <v>3541</v>
      </c>
      <c r="L586" s="160">
        <f>VLOOKUP(B586,'[10]TB Jan 25'!$C$732:$I$1396,7,0)</f>
        <v>3541</v>
      </c>
    </row>
    <row r="587" spans="2:12" x14ac:dyDescent="0.3">
      <c r="B587" s="158" t="s">
        <v>869</v>
      </c>
      <c r="C587" s="160">
        <v>-5032</v>
      </c>
      <c r="D587" s="160">
        <f>VLOOKUP(B587,[2]Report!$C$4:$J$1360,8,0)</f>
        <v>-5032</v>
      </c>
      <c r="E587" s="160">
        <f>VLOOKUP(B587,[3]Report!$C$4:$K$1395,9,0)</f>
        <v>-93142</v>
      </c>
      <c r="F587" s="160">
        <f>VLOOKUP(B587,[4]Report!$C$4:$K$1455,9,0)</f>
        <v>-93142</v>
      </c>
      <c r="G587" s="160">
        <f>VLOOKUP(B587,[5]Report!$C$4:$K$1497,9,0)</f>
        <v>-93142</v>
      </c>
      <c r="H587" s="160">
        <f>VLOOKUP(B587,[6]Report!$C$4:$K$1519,9,0)</f>
        <v>-5032</v>
      </c>
      <c r="I587" s="160">
        <f>VLOOKUP(B587,[7]Report!$C$4:$K$1553,9,0)</f>
        <v>-5032</v>
      </c>
      <c r="J587" s="160">
        <f>VLOOKUP(B587,[8]Report!$C$4:$K$1586,9,0)</f>
        <v>-5032</v>
      </c>
      <c r="K587" s="160">
        <f>-VLOOKUP(B587,'[1]BS Dec 24'!$C$4:$H$1422,6,0)</f>
        <v>-5032</v>
      </c>
      <c r="L587" s="160">
        <f>-VLOOKUP(B587,'[10]TB Jan 25'!$C$732:$I$1396,6,0)</f>
        <v>-5032</v>
      </c>
    </row>
    <row r="588" spans="2:12" x14ac:dyDescent="0.3">
      <c r="B588" s="158" t="s">
        <v>870</v>
      </c>
      <c r="C588" s="160">
        <v>1</v>
      </c>
      <c r="D588" s="160">
        <f>VLOOKUP(B588,[2]Report!$C$4:$J$1360,8,0)</f>
        <v>1</v>
      </c>
      <c r="E588" s="160">
        <f>VLOOKUP(B588,[3]Report!$C$4:$K$1395,9,0)</f>
        <v>0</v>
      </c>
      <c r="F588" s="160">
        <f>VLOOKUP(B588,[4]Report!$C$4:$K$1455,9,0)</f>
        <v>0</v>
      </c>
      <c r="G588" s="160">
        <f>VLOOKUP(B588,[5]Report!$C$4:$K$1497,9,0)</f>
        <v>0</v>
      </c>
      <c r="H588" s="160">
        <f>VLOOKUP(B588,[6]Report!$C$4:$K$1519,9,0)</f>
        <v>0</v>
      </c>
      <c r="I588" s="160">
        <f>VLOOKUP(B588,[7]Report!$C$4:$K$1553,9,0)</f>
        <v>0</v>
      </c>
      <c r="J588" s="160">
        <f>VLOOKUP(B588,[8]Report!$C$4:$K$1586,9,0)</f>
        <v>0</v>
      </c>
      <c r="K588" s="160"/>
      <c r="L588" s="160"/>
    </row>
    <row r="589" spans="2:12" x14ac:dyDescent="0.3">
      <c r="B589" s="158" t="s">
        <v>871</v>
      </c>
      <c r="C589" s="160">
        <v>7032</v>
      </c>
      <c r="D589" s="160">
        <f>VLOOKUP(B589,[2]Report!$C$4:$J$1360,8,0)</f>
        <v>7032</v>
      </c>
      <c r="E589" s="160">
        <f>VLOOKUP(B589,[3]Report!$C$4:$K$1395,9,0)</f>
        <v>7032</v>
      </c>
      <c r="F589" s="160">
        <f>VLOOKUP(B589,[4]Report!$C$4:$K$1455,9,0)</f>
        <v>7032</v>
      </c>
      <c r="G589" s="160">
        <f>VLOOKUP(B589,[5]Report!$C$4:$K$1497,9,0)</f>
        <v>7032</v>
      </c>
      <c r="H589" s="160">
        <f>VLOOKUP(B589,[6]Report!$C$4:$K$1519,9,0)</f>
        <v>7032</v>
      </c>
      <c r="I589" s="160">
        <f>VLOOKUP(B589,[7]Report!$C$4:$K$1553,9,0)</f>
        <v>7032</v>
      </c>
      <c r="J589" s="160">
        <f>VLOOKUP(B589,[8]Report!$C$4:$K$1586,9,0)</f>
        <v>7032</v>
      </c>
      <c r="K589" s="160">
        <f>VLOOKUP(B589,'[1]BS Dec 24'!$C$4:$I$1422,7,0)</f>
        <v>7032</v>
      </c>
      <c r="L589" s="160">
        <f>VLOOKUP(B589,'[10]TB Jan 25'!$C$732:$I$1396,7,0)</f>
        <v>7032</v>
      </c>
    </row>
    <row r="590" spans="2:12" x14ac:dyDescent="0.3">
      <c r="B590" s="158" t="s">
        <v>872</v>
      </c>
      <c r="C590" s="160">
        <v>18252</v>
      </c>
      <c r="D590" s="160">
        <f>VLOOKUP(B590,[2]Report!$C$4:$J$1360,8,0)</f>
        <v>18252</v>
      </c>
      <c r="E590" s="160">
        <f>VLOOKUP(B590,[3]Report!$C$4:$K$1395,9,0)</f>
        <v>18252</v>
      </c>
      <c r="F590" s="160">
        <f>VLOOKUP(B590,[4]Report!$C$4:$K$1455,9,0)</f>
        <v>18252</v>
      </c>
      <c r="G590" s="160">
        <f>VLOOKUP(B590,[5]Report!$C$4:$K$1497,9,0)</f>
        <v>18252</v>
      </c>
      <c r="H590" s="160">
        <f>VLOOKUP(B590,[6]Report!$C$4:$K$1519,9,0)</f>
        <v>18252</v>
      </c>
      <c r="I590" s="160">
        <f>VLOOKUP(B590,[7]Report!$C$4:$K$1553,9,0)</f>
        <v>18252</v>
      </c>
      <c r="J590" s="160">
        <f>VLOOKUP(B590,[8]Report!$C$4:$K$1586,9,0)</f>
        <v>18252</v>
      </c>
      <c r="K590" s="160">
        <f>-VLOOKUP(B590,'[1]BS Dec 24'!$C$4:$H$1422,6,0)</f>
        <v>0</v>
      </c>
      <c r="L590" s="160"/>
    </row>
    <row r="591" spans="2:12" x14ac:dyDescent="0.3">
      <c r="B591" s="158" t="s">
        <v>873</v>
      </c>
      <c r="C591" s="160">
        <v>2962193</v>
      </c>
      <c r="D591" s="160">
        <f>VLOOKUP(B591,[2]Report!$C$4:$J$1360,8,0)</f>
        <v>1188580.8999999999</v>
      </c>
      <c r="E591" s="160">
        <f>VLOOKUP(B591,[3]Report!$C$4:$K$1395,9,0)</f>
        <v>2402019.87</v>
      </c>
      <c r="F591" s="160">
        <f>VLOOKUP(B591,[4]Report!$C$4:$K$1455,9,0)</f>
        <v>2836595.67</v>
      </c>
      <c r="G591" s="160">
        <f>VLOOKUP(B591,[5]Report!$C$4:$K$1497,9,0)</f>
        <v>2836595.67</v>
      </c>
      <c r="H591" s="160">
        <f>VLOOKUP(B591,[6]Report!$C$4:$K$1519,9,0)</f>
        <v>1550968.67</v>
      </c>
      <c r="I591" s="160">
        <f>VLOOKUP(B591,[7]Report!$C$4:$K$1553,9,0)</f>
        <v>1332283.67</v>
      </c>
      <c r="J591" s="160">
        <f>VLOOKUP(B591,[8]Report!$C$4:$K$1586,9,0)</f>
        <v>551309.03</v>
      </c>
      <c r="K591" s="160">
        <f>VLOOKUP(B591,'[1]BS Dec 24'!$C$4:$I$1422,7,0)</f>
        <v>551309.03</v>
      </c>
      <c r="L591" s="160">
        <f>VLOOKUP(B591,'[10]TB Jan 25'!$C$732:$I$1396,7,0)</f>
        <v>551309.03</v>
      </c>
    </row>
    <row r="592" spans="2:12" x14ac:dyDescent="0.3">
      <c r="B592" s="158" t="s">
        <v>874</v>
      </c>
      <c r="C592" s="160"/>
      <c r="D592" s="160"/>
      <c r="E592" s="160"/>
      <c r="F592" s="160">
        <f>VLOOKUP(B592,[4]Report!$C$4:$K$1455,9,0)</f>
        <v>11397</v>
      </c>
      <c r="G592" s="160">
        <f>VLOOKUP(B592,[5]Report!$C$4:$K$1497,9,0)</f>
        <v>11397</v>
      </c>
      <c r="H592" s="160">
        <f>VLOOKUP(B592,[6]Report!$C$4:$K$1519,9,0)</f>
        <v>13474</v>
      </c>
      <c r="I592" s="160">
        <f>VLOOKUP(B592,[7]Report!$C$4:$K$1553,9,0)</f>
        <v>13474</v>
      </c>
      <c r="J592" s="160">
        <f>VLOOKUP(B592,[8]Report!$C$4:$K$1586,9,0)</f>
        <v>16600</v>
      </c>
      <c r="K592" s="160">
        <f>VLOOKUP(B592,'[1]BS Dec 24'!$C$4:$I$1422,7,0)</f>
        <v>21006</v>
      </c>
      <c r="L592" s="160">
        <f>VLOOKUP(B592,'[10]TB Jan 25'!$C$732:$I$1396,7,0)</f>
        <v>54541</v>
      </c>
    </row>
    <row r="593" spans="2:12" x14ac:dyDescent="0.3">
      <c r="B593" s="158" t="s">
        <v>875</v>
      </c>
      <c r="C593" s="160">
        <v>158</v>
      </c>
      <c r="D593" s="160">
        <f>VLOOKUP(B593,[2]Report!$C$4:$J$1360,8,0)</f>
        <v>158</v>
      </c>
      <c r="E593" s="160">
        <f>VLOOKUP(B593,[3]Report!$C$4:$K$1395,9,0)</f>
        <v>158</v>
      </c>
      <c r="F593" s="160">
        <f>VLOOKUP(B593,[4]Report!$C$4:$K$1455,9,0)</f>
        <v>0</v>
      </c>
      <c r="G593" s="160">
        <f>VLOOKUP(B593,[5]Report!$C$4:$K$1497,9,0)</f>
        <v>0</v>
      </c>
      <c r="H593" s="160">
        <f>VLOOKUP(B593,[6]Report!$C$4:$K$1519,9,0)</f>
        <v>0</v>
      </c>
      <c r="I593" s="160">
        <f>VLOOKUP(B593,[7]Report!$C$4:$K$1553,9,0)</f>
        <v>0</v>
      </c>
      <c r="J593" s="160">
        <f>VLOOKUP(B593,[8]Report!$C$4:$K$1586,9,0)</f>
        <v>0</v>
      </c>
      <c r="K593" s="160"/>
      <c r="L593" s="160"/>
    </row>
    <row r="594" spans="2:12" x14ac:dyDescent="0.3">
      <c r="B594" s="158" t="s">
        <v>876</v>
      </c>
      <c r="C594" s="160">
        <v>151200</v>
      </c>
      <c r="D594" s="160">
        <f>VLOOKUP(B594,[2]Report!$C$4:$J$1360,8,0)</f>
        <v>151200</v>
      </c>
      <c r="E594" s="160">
        <f>VLOOKUP(B594,[3]Report!$C$4:$K$1395,9,0)</f>
        <v>151200</v>
      </c>
      <c r="F594" s="160">
        <f>VLOOKUP(B594,[4]Report!$C$4:$K$1455,9,0)</f>
        <v>151200</v>
      </c>
      <c r="G594" s="160">
        <f>VLOOKUP(B594,[5]Report!$C$4:$K$1497,9,0)</f>
        <v>151200</v>
      </c>
      <c r="H594" s="160">
        <f>VLOOKUP(B594,[6]Report!$C$4:$K$1519,9,0)</f>
        <v>151200</v>
      </c>
      <c r="I594" s="160">
        <f>VLOOKUP(B594,[7]Report!$C$4:$K$1553,9,0)</f>
        <v>151200</v>
      </c>
      <c r="J594" s="160">
        <f>VLOOKUP(B594,[8]Report!$C$4:$K$1586,9,0)</f>
        <v>151200</v>
      </c>
      <c r="K594" s="160">
        <f>-VLOOKUP(B594,'[1]BS Dec 24'!$C$4:$H$1422,6,0)</f>
        <v>0</v>
      </c>
      <c r="L594" s="160"/>
    </row>
    <row r="595" spans="2:12" x14ac:dyDescent="0.3">
      <c r="B595" s="158" t="s">
        <v>877</v>
      </c>
      <c r="C595" s="160">
        <v>0</v>
      </c>
      <c r="D595" s="160">
        <f>VLOOKUP(B595,[2]Report!$C$4:$J$1360,8,0)</f>
        <v>0</v>
      </c>
      <c r="E595" s="160">
        <f>VLOOKUP(B595,[3]Report!$C$4:$K$1395,9,0)</f>
        <v>0</v>
      </c>
      <c r="F595" s="160">
        <f>VLOOKUP(B595,[4]Report!$C$4:$K$1455,9,0)</f>
        <v>0</v>
      </c>
      <c r="G595" s="160">
        <f>VLOOKUP(B595,[5]Report!$C$4:$K$1497,9,0)</f>
        <v>0</v>
      </c>
      <c r="H595" s="160">
        <f>VLOOKUP(B595,[6]Report!$C$4:$K$1519,9,0)</f>
        <v>0</v>
      </c>
      <c r="I595" s="160">
        <f>VLOOKUP(B595,[7]Report!$C$4:$K$1553,9,0)</f>
        <v>0</v>
      </c>
      <c r="J595" s="160">
        <f>VLOOKUP(B595,[8]Report!$C$4:$K$1586,9,0)</f>
        <v>0</v>
      </c>
      <c r="K595" s="160"/>
      <c r="L595" s="160"/>
    </row>
    <row r="596" spans="2:12" x14ac:dyDescent="0.3">
      <c r="B596" s="158" t="s">
        <v>878</v>
      </c>
      <c r="C596" s="160">
        <v>2380978</v>
      </c>
      <c r="D596" s="160">
        <f>VLOOKUP(B596,[2]Report!$C$4:$J$1360,8,0)</f>
        <v>1283473</v>
      </c>
      <c r="E596" s="160">
        <f>VLOOKUP(B596,[3]Report!$C$4:$K$1395,9,0)</f>
        <v>741016</v>
      </c>
      <c r="F596" s="160">
        <f>VLOOKUP(B596,[4]Report!$C$4:$K$1455,9,0)</f>
        <v>741016</v>
      </c>
      <c r="G596" s="160">
        <f>VLOOKUP(B596,[5]Report!$C$4:$K$1497,9,0)</f>
        <v>729825</v>
      </c>
      <c r="H596" s="160">
        <f>VLOOKUP(B596,[6]Report!$C$4:$K$1519,9,0)</f>
        <v>484284</v>
      </c>
      <c r="I596" s="160">
        <f>VLOOKUP(B596,[7]Report!$C$4:$K$1553,9,0)</f>
        <v>8055</v>
      </c>
      <c r="J596" s="160">
        <f>VLOOKUP(B596,[8]Report!$C$4:$K$1586,9,0)</f>
        <v>8055</v>
      </c>
      <c r="K596" s="160">
        <f>VLOOKUP(B596,'[1]BS Dec 24'!$C$4:$I$1422,7,0)</f>
        <v>8055</v>
      </c>
      <c r="L596" s="160">
        <f>VLOOKUP(B596,'[10]TB Jan 25'!$C$732:$I$1396,7,0)</f>
        <v>8055</v>
      </c>
    </row>
    <row r="597" spans="2:12" x14ac:dyDescent="0.3">
      <c r="B597" s="158" t="s">
        <v>879</v>
      </c>
      <c r="C597" s="160"/>
      <c r="D597" s="160">
        <f>VLOOKUP(B597,[2]Report!$C$4:$J$1360,8,0)</f>
        <v>-0.5</v>
      </c>
      <c r="E597" s="160">
        <f>VLOOKUP(B597,[3]Report!$C$4:$K$1395,9,0)</f>
        <v>0</v>
      </c>
      <c r="F597" s="160">
        <f>VLOOKUP(B597,[4]Report!$C$4:$K$1455,9,0)</f>
        <v>0</v>
      </c>
      <c r="G597" s="160">
        <f>VLOOKUP(B597,[5]Report!$C$4:$K$1497,9,0)</f>
        <v>0</v>
      </c>
      <c r="H597" s="160">
        <f>VLOOKUP(B597,[6]Report!$C$4:$K$1519,9,0)</f>
        <v>0</v>
      </c>
      <c r="I597" s="160">
        <f>VLOOKUP(B597,[7]Report!$C$4:$K$1553,9,0)</f>
        <v>0</v>
      </c>
      <c r="J597" s="160">
        <f>VLOOKUP(B597,[8]Report!$C$4:$K$1586,9,0)</f>
        <v>0</v>
      </c>
      <c r="K597" s="160"/>
      <c r="L597" s="160"/>
    </row>
    <row r="598" spans="2:12" x14ac:dyDescent="0.3">
      <c r="B598" s="158" t="s">
        <v>880</v>
      </c>
      <c r="C598" s="160">
        <v>2126516</v>
      </c>
      <c r="D598" s="160">
        <f>VLOOKUP(B598,[2]Report!$C$4:$J$1360,8,0)</f>
        <v>2126516</v>
      </c>
      <c r="E598" s="160">
        <f>VLOOKUP(B598,[3]Report!$C$4:$K$1395,9,0)</f>
        <v>2126516</v>
      </c>
      <c r="F598" s="160">
        <f>VLOOKUP(B598,[4]Report!$C$4:$K$1455,9,0)</f>
        <v>2130088</v>
      </c>
      <c r="G598" s="160">
        <f>VLOOKUP(B598,[5]Report!$C$4:$K$1497,9,0)</f>
        <v>2507460</v>
      </c>
      <c r="H598" s="160">
        <f>VLOOKUP(B598,[6]Report!$C$4:$K$1519,9,0)</f>
        <v>2330770</v>
      </c>
      <c r="I598" s="160">
        <f>VLOOKUP(B598,[7]Report!$C$4:$K$1553,9,0)</f>
        <v>3280723</v>
      </c>
      <c r="J598" s="160">
        <f>VLOOKUP(B598,[8]Report!$C$4:$K$1586,9,0)</f>
        <v>2945221</v>
      </c>
      <c r="K598" s="160">
        <f>VLOOKUP(B598,'[1]BS Dec 24'!$C$4:$I$1422,7,0)</f>
        <v>2945221</v>
      </c>
      <c r="L598" s="160">
        <f>VLOOKUP(B598,'[10]TB Jan 25'!$C$732:$I$1396,7,0)</f>
        <v>2952001</v>
      </c>
    </row>
    <row r="599" spans="2:12" x14ac:dyDescent="0.3">
      <c r="B599" s="158" t="s">
        <v>881</v>
      </c>
      <c r="C599" s="160"/>
      <c r="D599" s="160"/>
      <c r="E599" s="160"/>
      <c r="F599" s="160"/>
      <c r="G599" s="160">
        <f>VLOOKUP(B599,[5]Report!$C$4:$K$1497,9,0)</f>
        <v>11813</v>
      </c>
      <c r="H599" s="160">
        <f>VLOOKUP(B599,[6]Report!$C$4:$K$1519,9,0)</f>
        <v>19672</v>
      </c>
      <c r="I599" s="160">
        <f>VLOOKUP(B599,[7]Report!$C$4:$K$1553,9,0)</f>
        <v>19672</v>
      </c>
      <c r="J599" s="160">
        <f>VLOOKUP(B599,[8]Report!$C$4:$K$1586,9,0)</f>
        <v>0</v>
      </c>
      <c r="K599" s="160"/>
      <c r="L599" s="160"/>
    </row>
    <row r="600" spans="2:12" x14ac:dyDescent="0.3">
      <c r="B600" s="158" t="s">
        <v>882</v>
      </c>
      <c r="C600" s="160">
        <v>0</v>
      </c>
      <c r="D600" s="160">
        <f>VLOOKUP(B600,[2]Report!$C$4:$J$1360,8,0)</f>
        <v>0</v>
      </c>
      <c r="E600" s="160">
        <f>VLOOKUP(B600,[3]Report!$C$4:$K$1395,9,0)</f>
        <v>366462</v>
      </c>
      <c r="F600" s="160">
        <f>VLOOKUP(B600,[4]Report!$C$4:$K$1455,9,0)</f>
        <v>366462</v>
      </c>
      <c r="G600" s="160">
        <f>VLOOKUP(B600,[5]Report!$C$4:$K$1497,9,0)</f>
        <v>1531582</v>
      </c>
      <c r="H600" s="160">
        <f>VLOOKUP(B600,[6]Report!$C$4:$K$1519,9,0)</f>
        <v>1394047</v>
      </c>
      <c r="I600" s="160">
        <f>VLOOKUP(B600,[7]Report!$C$4:$K$1553,9,0)</f>
        <v>-190118</v>
      </c>
      <c r="J600" s="160">
        <f>VLOOKUP(B600,[8]Report!$C$4:$K$1586,9,0)</f>
        <v>-190118</v>
      </c>
      <c r="K600" s="160">
        <f>VLOOKUP(B600,'[1]BS Dec 24'!$C$4:$I$1422,7,0)</f>
        <v>1052393</v>
      </c>
      <c r="L600" s="160">
        <f>-VLOOKUP(B600,'[10]TB Jan 25'!$C$732:$I$1396,6,0)</f>
        <v>-190118</v>
      </c>
    </row>
    <row r="601" spans="2:12" x14ac:dyDescent="0.3">
      <c r="B601" s="158" t="s">
        <v>883</v>
      </c>
      <c r="C601" s="160"/>
      <c r="D601" s="160"/>
      <c r="E601" s="160"/>
      <c r="F601" s="160"/>
      <c r="G601" s="160"/>
      <c r="H601" s="160"/>
      <c r="I601" s="160">
        <f>VLOOKUP(B601,[7]Report!$C$4:$K$1553,9,0)</f>
        <v>-149999</v>
      </c>
      <c r="J601" s="160">
        <f>VLOOKUP(B601,[8]Report!$C$4:$K$1586,9,0)</f>
        <v>-149999</v>
      </c>
      <c r="K601" s="160">
        <f>-VLOOKUP(B601,'[1]BS Dec 24'!$C$4:$H$1422,6,0)</f>
        <v>-149999</v>
      </c>
      <c r="L601" s="160">
        <f>-VLOOKUP(B601,'[10]TB Jan 25'!$C$732:$I$1396,6,0)</f>
        <v>-149999</v>
      </c>
    </row>
    <row r="602" spans="2:12" x14ac:dyDescent="0.3">
      <c r="B602" s="158" t="s">
        <v>884</v>
      </c>
      <c r="C602" s="160">
        <v>3421251</v>
      </c>
      <c r="D602" s="160">
        <f>VLOOKUP(B602,[2]Report!$C$4:$J$1360,8,0)</f>
        <v>3421251</v>
      </c>
      <c r="E602" s="160">
        <f>VLOOKUP(B602,[3]Report!$C$4:$K$1395,9,0)</f>
        <v>3421251</v>
      </c>
      <c r="F602" s="160">
        <f>VLOOKUP(B602,[4]Report!$C$4:$K$1455,9,0)</f>
        <v>3421251</v>
      </c>
      <c r="G602" s="160">
        <f>VLOOKUP(B602,[5]Report!$C$4:$K$1497,9,0)</f>
        <v>3421251</v>
      </c>
      <c r="H602" s="160">
        <f>VLOOKUP(B602,[6]Report!$C$4:$K$1519,9,0)</f>
        <v>3421251</v>
      </c>
      <c r="I602" s="160">
        <f>VLOOKUP(B602,[7]Report!$C$4:$K$1553,9,0)</f>
        <v>3421251</v>
      </c>
      <c r="J602" s="160">
        <f>VLOOKUP(B602,[8]Report!$C$4:$K$1586,9,0)</f>
        <v>3421251</v>
      </c>
      <c r="K602" s="160">
        <f>VLOOKUP(B602,'[1]BS Dec 24'!$C$4:$I$1422,7,0)</f>
        <v>2471737</v>
      </c>
      <c r="L602" s="160">
        <f>VLOOKUP(B602,'[10]TB Jan 25'!$C$732:$I$1396,7,0)</f>
        <v>996041</v>
      </c>
    </row>
    <row r="603" spans="2:12" x14ac:dyDescent="0.3">
      <c r="B603" s="158" t="s">
        <v>885</v>
      </c>
      <c r="C603" s="160">
        <v>995826</v>
      </c>
      <c r="D603" s="160">
        <f>VLOOKUP(B603,[2]Report!$C$4:$J$1360,8,0)</f>
        <v>995826</v>
      </c>
      <c r="E603" s="160">
        <f>VLOOKUP(B603,[3]Report!$C$4:$K$1395,9,0)</f>
        <v>995826</v>
      </c>
      <c r="F603" s="160">
        <f>VLOOKUP(B603,[4]Report!$C$4:$K$1455,9,0)</f>
        <v>995826</v>
      </c>
      <c r="G603" s="160">
        <f>VLOOKUP(B603,[5]Report!$C$4:$K$1497,9,0)</f>
        <v>995826</v>
      </c>
      <c r="H603" s="160">
        <f>VLOOKUP(B603,[6]Report!$C$4:$K$1519,9,0)</f>
        <v>995826</v>
      </c>
      <c r="I603" s="160">
        <f>VLOOKUP(B603,[7]Report!$C$4:$K$1553,9,0)</f>
        <v>995826</v>
      </c>
      <c r="J603" s="160">
        <f>VLOOKUP(B603,[8]Report!$C$4:$K$1586,9,0)</f>
        <v>995826</v>
      </c>
      <c r="K603" s="160">
        <f>VLOOKUP(B603,'[1]BS Dec 24'!$C$4:$I$1422,7,0)</f>
        <v>995826</v>
      </c>
      <c r="L603" s="160">
        <f>VLOOKUP(B603,'[10]TB Jan 25'!$C$732:$I$1396,7,0)</f>
        <v>995826</v>
      </c>
    </row>
    <row r="604" spans="2:12" x14ac:dyDescent="0.3">
      <c r="B604" s="158" t="s">
        <v>886</v>
      </c>
      <c r="C604" s="160"/>
      <c r="D604" s="160"/>
      <c r="E604" s="160"/>
      <c r="F604" s="160"/>
      <c r="G604" s="160">
        <f>VLOOKUP(B604,[5]Report!$C$4:$K$1497,9,0)</f>
        <v>-2252</v>
      </c>
      <c r="H604" s="160">
        <f>VLOOKUP(B604,[6]Report!$C$4:$K$1519,9,0)</f>
        <v>-62612</v>
      </c>
      <c r="I604" s="160">
        <f>VLOOKUP(B604,[7]Report!$C$4:$K$1553,9,0)</f>
        <v>447390.16</v>
      </c>
      <c r="J604" s="160">
        <f>VLOOKUP(B604,[8]Report!$C$4:$K$1586,9,0)</f>
        <v>512774.36</v>
      </c>
      <c r="K604" s="160">
        <f>VLOOKUP(B604,'[1]BS Dec 24'!$C$4:$I$1422,7,0)</f>
        <v>220969.81</v>
      </c>
      <c r="L604" s="160">
        <f>VLOOKUP(B604,'[10]TB Jan 25'!$C$732:$I$1396,7,0)</f>
        <v>58854.81</v>
      </c>
    </row>
    <row r="605" spans="2:12" x14ac:dyDescent="0.3">
      <c r="B605" s="158" t="s">
        <v>887</v>
      </c>
      <c r="C605" s="160">
        <v>48416</v>
      </c>
      <c r="D605" s="160">
        <f>VLOOKUP(B605,[2]Report!$C$4:$J$1360,8,0)</f>
        <v>48416</v>
      </c>
      <c r="E605" s="160">
        <f>VLOOKUP(B605,[3]Report!$C$4:$K$1395,9,0)</f>
        <v>48416</v>
      </c>
      <c r="F605" s="160">
        <f>VLOOKUP(B605,[4]Report!$C$4:$K$1455,9,0)</f>
        <v>48416</v>
      </c>
      <c r="G605" s="160">
        <f>VLOOKUP(B605,[5]Report!$C$4:$K$1497,9,0)</f>
        <v>48416</v>
      </c>
      <c r="H605" s="160">
        <f>VLOOKUP(B605,[6]Report!$C$4:$K$1519,9,0)</f>
        <v>48416</v>
      </c>
      <c r="I605" s="160">
        <f>VLOOKUP(B605,[7]Report!$C$4:$K$1553,9,0)</f>
        <v>48416</v>
      </c>
      <c r="J605" s="160">
        <f>VLOOKUP(B605,[8]Report!$C$4:$K$1586,9,0)</f>
        <v>48416</v>
      </c>
      <c r="K605" s="160">
        <f>VLOOKUP(B605,'[1]BS Dec 24'!$C$4:$I$1422,7,0)</f>
        <v>48416</v>
      </c>
      <c r="L605" s="160">
        <f>VLOOKUP(B605,'[10]TB Jan 25'!$C$732:$I$1396,7,0)</f>
        <v>48416</v>
      </c>
    </row>
    <row r="606" spans="2:12" x14ac:dyDescent="0.3">
      <c r="B606" s="158" t="s">
        <v>888</v>
      </c>
      <c r="C606" s="160">
        <v>62429</v>
      </c>
      <c r="D606" s="160">
        <f>VLOOKUP(B606,[2]Report!$C$4:$J$1360,8,0)</f>
        <v>62429</v>
      </c>
      <c r="E606" s="160">
        <f>VLOOKUP(B606,[3]Report!$C$4:$K$1395,9,0)</f>
        <v>62429</v>
      </c>
      <c r="F606" s="160">
        <f>VLOOKUP(B606,[4]Report!$C$4:$K$1455,9,0)</f>
        <v>62429</v>
      </c>
      <c r="G606" s="160">
        <f>VLOOKUP(B606,[5]Report!$C$4:$K$1497,9,0)</f>
        <v>62429</v>
      </c>
      <c r="H606" s="160">
        <f>VLOOKUP(B606,[6]Report!$C$4:$K$1519,9,0)</f>
        <v>62429</v>
      </c>
      <c r="I606" s="160">
        <f>VLOOKUP(B606,[7]Report!$C$4:$K$1553,9,0)</f>
        <v>62429</v>
      </c>
      <c r="J606" s="160">
        <f>VLOOKUP(B606,[8]Report!$C$4:$K$1586,9,0)</f>
        <v>62429</v>
      </c>
      <c r="K606" s="160">
        <f>VLOOKUP(B606,'[1]BS Dec 24'!$C$4:$I$1422,7,0)</f>
        <v>62429</v>
      </c>
      <c r="L606" s="160">
        <f>VLOOKUP(B606,'[10]TB Jan 25'!$C$732:$I$1396,7,0)</f>
        <v>62429</v>
      </c>
    </row>
    <row r="607" spans="2:12" x14ac:dyDescent="0.3">
      <c r="B607" s="158" t="s">
        <v>889</v>
      </c>
      <c r="C607" s="160">
        <v>0</v>
      </c>
      <c r="D607" s="160">
        <f>VLOOKUP(B607,[2]Report!$C$4:$J$1360,8,0)</f>
        <v>0</v>
      </c>
      <c r="E607" s="160">
        <f>VLOOKUP(B607,[3]Report!$C$4:$K$1395,9,0)</f>
        <v>0</v>
      </c>
      <c r="F607" s="160">
        <f>VLOOKUP(B607,[4]Report!$C$4:$K$1455,9,0)</f>
        <v>0</v>
      </c>
      <c r="G607" s="160">
        <f>VLOOKUP(B607,[5]Report!$C$4:$K$1497,9,0)</f>
        <v>0</v>
      </c>
      <c r="H607" s="160">
        <f>VLOOKUP(B607,[6]Report!$C$4:$K$1519,9,0)</f>
        <v>0</v>
      </c>
      <c r="I607" s="160">
        <f>VLOOKUP(B607,[7]Report!$C$4:$K$1553,9,0)</f>
        <v>0</v>
      </c>
      <c r="J607" s="160">
        <f>VLOOKUP(B607,[8]Report!$C$4:$K$1586,9,0)</f>
        <v>0</v>
      </c>
      <c r="K607" s="160"/>
      <c r="L607" s="160"/>
    </row>
    <row r="608" spans="2:12" x14ac:dyDescent="0.3">
      <c r="B608" s="158" t="s">
        <v>890</v>
      </c>
      <c r="C608" s="160">
        <v>-371907</v>
      </c>
      <c r="D608" s="160">
        <f>VLOOKUP(B608,[2]Report!$C$4:$J$1360,8,0)</f>
        <v>-371907</v>
      </c>
      <c r="E608" s="160">
        <f>VLOOKUP(B608,[3]Report!$C$4:$K$1395,9,0)</f>
        <v>-371907</v>
      </c>
      <c r="F608" s="160">
        <f>VLOOKUP(B608,[4]Report!$C$4:$K$1455,9,0)</f>
        <v>-371907</v>
      </c>
      <c r="G608" s="160">
        <f>VLOOKUP(B608,[5]Report!$C$4:$K$1497,9,0)</f>
        <v>-371907</v>
      </c>
      <c r="H608" s="160">
        <f>VLOOKUP(B608,[6]Report!$C$4:$K$1519,9,0)</f>
        <v>-371907</v>
      </c>
      <c r="I608" s="160">
        <f>VLOOKUP(B608,[7]Report!$C$4:$K$1553,9,0)</f>
        <v>-371907</v>
      </c>
      <c r="J608" s="160">
        <f>VLOOKUP(B608,[8]Report!$C$4:$K$1586,9,0)</f>
        <v>-371907</v>
      </c>
      <c r="K608" s="160">
        <f>-VLOOKUP(B608,'[1]BS Dec 24'!$C$4:$H$1422,6,0)</f>
        <v>-371907</v>
      </c>
      <c r="L608" s="160">
        <f>-VLOOKUP(B608,'[10]TB Jan 25'!$C$732:$I$1396,6,0)</f>
        <v>-371907</v>
      </c>
    </row>
    <row r="609" spans="2:12" x14ac:dyDescent="0.3">
      <c r="B609" s="158" t="s">
        <v>891</v>
      </c>
      <c r="C609" s="160">
        <v>544173</v>
      </c>
      <c r="D609" s="160">
        <f>VLOOKUP(B609,[2]Report!$C$4:$J$1360,8,0)</f>
        <v>544173</v>
      </c>
      <c r="E609" s="160">
        <f>VLOOKUP(B609,[3]Report!$C$4:$K$1395,9,0)</f>
        <v>544173</v>
      </c>
      <c r="F609" s="160">
        <f>VLOOKUP(B609,[4]Report!$C$4:$K$1455,9,0)</f>
        <v>544173</v>
      </c>
      <c r="G609" s="160">
        <f>VLOOKUP(B609,[5]Report!$C$4:$K$1497,9,0)</f>
        <v>200000</v>
      </c>
      <c r="H609" s="160">
        <f>VLOOKUP(B609,[6]Report!$C$4:$K$1519,9,0)</f>
        <v>0</v>
      </c>
      <c r="I609" s="160">
        <f>VLOOKUP(B609,[7]Report!$C$4:$K$1553,9,0)</f>
        <v>0</v>
      </c>
      <c r="J609" s="160">
        <f>VLOOKUP(B609,[8]Report!$C$4:$K$1586,9,0)</f>
        <v>0</v>
      </c>
      <c r="K609" s="160"/>
      <c r="L609" s="160"/>
    </row>
    <row r="610" spans="2:12" x14ac:dyDescent="0.3">
      <c r="B610" s="158" t="s">
        <v>892</v>
      </c>
      <c r="C610" s="160">
        <v>924</v>
      </c>
      <c r="D610" s="160">
        <f>VLOOKUP(B610,[2]Report!$C$4:$J$1360,8,0)</f>
        <v>924</v>
      </c>
      <c r="E610" s="160">
        <f>VLOOKUP(B610,[3]Report!$C$4:$K$1395,9,0)</f>
        <v>924</v>
      </c>
      <c r="F610" s="160">
        <f>VLOOKUP(B610,[4]Report!$C$4:$K$1455,9,0)</f>
        <v>924</v>
      </c>
      <c r="G610" s="160">
        <f>VLOOKUP(B610,[5]Report!$C$4:$K$1497,9,0)</f>
        <v>924</v>
      </c>
      <c r="H610" s="160">
        <f>VLOOKUP(B610,[6]Report!$C$4:$K$1519,9,0)</f>
        <v>924</v>
      </c>
      <c r="I610" s="160">
        <f>VLOOKUP(B610,[7]Report!$C$4:$K$1553,9,0)</f>
        <v>924</v>
      </c>
      <c r="J610" s="160">
        <f>VLOOKUP(B610,[8]Report!$C$4:$K$1586,9,0)</f>
        <v>924</v>
      </c>
      <c r="K610" s="160">
        <f>VLOOKUP(B610,'[1]BS Dec 24'!$C$4:$I$1422,7,0)</f>
        <v>924</v>
      </c>
      <c r="L610" s="160">
        <f>VLOOKUP(B610,'[10]TB Jan 25'!$C$732:$I$1396,7,0)</f>
        <v>924</v>
      </c>
    </row>
    <row r="611" spans="2:12" x14ac:dyDescent="0.3">
      <c r="B611" s="158" t="s">
        <v>893</v>
      </c>
      <c r="C611" s="160">
        <v>38166</v>
      </c>
      <c r="D611" s="160">
        <f>VLOOKUP(B611,[2]Report!$C$4:$J$1360,8,0)</f>
        <v>38166</v>
      </c>
      <c r="E611" s="160">
        <f>VLOOKUP(B611,[3]Report!$C$4:$K$1395,9,0)</f>
        <v>38166</v>
      </c>
      <c r="F611" s="160">
        <f>VLOOKUP(B611,[4]Report!$C$4:$K$1455,9,0)</f>
        <v>38166</v>
      </c>
      <c r="G611" s="160">
        <f>VLOOKUP(B611,[5]Report!$C$4:$K$1497,9,0)</f>
        <v>38166</v>
      </c>
      <c r="H611" s="160">
        <f>VLOOKUP(B611,[6]Report!$C$4:$K$1519,9,0)</f>
        <v>38166</v>
      </c>
      <c r="I611" s="160">
        <f>VLOOKUP(B611,[7]Report!$C$4:$K$1553,9,0)</f>
        <v>38166</v>
      </c>
      <c r="J611" s="160">
        <f>VLOOKUP(B611,[8]Report!$C$4:$K$1586,9,0)</f>
        <v>38166</v>
      </c>
      <c r="K611" s="160">
        <f>VLOOKUP(B611,'[1]BS Dec 24'!$C$4:$I$1422,7,0)</f>
        <v>38166</v>
      </c>
      <c r="L611" s="160">
        <f>VLOOKUP(B611,'[10]TB Jan 25'!$C$732:$I$1396,7,0)</f>
        <v>38166</v>
      </c>
    </row>
    <row r="612" spans="2:12" x14ac:dyDescent="0.3">
      <c r="B612" s="158" t="s">
        <v>894</v>
      </c>
      <c r="C612" s="160"/>
      <c r="D612" s="160"/>
      <c r="E612" s="160"/>
      <c r="F612" s="160"/>
      <c r="G612" s="160">
        <f>VLOOKUP(B612,[5]Report!$C$4:$K$1497,9,0)</f>
        <v>-2016</v>
      </c>
      <c r="H612" s="160">
        <f>VLOOKUP(B612,[6]Report!$C$4:$K$1519,9,0)</f>
        <v>-2016</v>
      </c>
      <c r="I612" s="160">
        <f>VLOOKUP(B612,[7]Report!$C$4:$K$1553,9,0)</f>
        <v>-2016</v>
      </c>
      <c r="J612" s="160">
        <f>VLOOKUP(B612,[8]Report!$C$4:$K$1586,9,0)</f>
        <v>-2016</v>
      </c>
      <c r="K612" s="160">
        <f>-VLOOKUP(B612,'[1]BS Dec 24'!$C$4:$H$1422,6,0)</f>
        <v>-2016</v>
      </c>
      <c r="L612" s="160">
        <f>-VLOOKUP(B612,'[10]TB Jan 25'!$C$732:$I$1396,6,0)</f>
        <v>-2016</v>
      </c>
    </row>
    <row r="613" spans="2:12" x14ac:dyDescent="0.3">
      <c r="B613" s="158" t="s">
        <v>895</v>
      </c>
      <c r="C613" s="160">
        <v>-9555</v>
      </c>
      <c r="D613" s="160">
        <f>VLOOKUP(B613,[2]Report!$C$4:$J$1360,8,0)</f>
        <v>-9555</v>
      </c>
      <c r="E613" s="160">
        <f>VLOOKUP(B613,[3]Report!$C$4:$K$1395,9,0)</f>
        <v>-9555</v>
      </c>
      <c r="F613" s="160">
        <f>VLOOKUP(B613,[4]Report!$C$4:$K$1455,9,0)</f>
        <v>-9555</v>
      </c>
      <c r="G613" s="160">
        <f>VLOOKUP(B613,[5]Report!$C$4:$K$1497,9,0)</f>
        <v>-9555</v>
      </c>
      <c r="H613" s="160">
        <f>VLOOKUP(B613,[6]Report!$C$4:$K$1519,9,0)</f>
        <v>-9555</v>
      </c>
      <c r="I613" s="160">
        <f>VLOOKUP(B613,[7]Report!$C$4:$K$1553,9,0)</f>
        <v>-9555</v>
      </c>
      <c r="J613" s="160">
        <f>VLOOKUP(B613,[8]Report!$C$4:$K$1586,9,0)</f>
        <v>-9555</v>
      </c>
      <c r="K613" s="160">
        <f>-VLOOKUP(B613,'[1]BS Dec 24'!$C$4:$H$1422,6,0)</f>
        <v>-9555</v>
      </c>
      <c r="L613" s="160">
        <f>-VLOOKUP(B613,'[10]TB Jan 25'!$C$732:$I$1396,6,0)</f>
        <v>-9555</v>
      </c>
    </row>
    <row r="614" spans="2:12" x14ac:dyDescent="0.3">
      <c r="B614" s="158" t="s">
        <v>896</v>
      </c>
      <c r="C614" s="160">
        <v>1222</v>
      </c>
      <c r="D614" s="160">
        <f>VLOOKUP(B614,[2]Report!$C$4:$J$1360,8,0)</f>
        <v>1222</v>
      </c>
      <c r="E614" s="160">
        <f>VLOOKUP(B614,[3]Report!$C$4:$K$1395,9,0)</f>
        <v>1222</v>
      </c>
      <c r="F614" s="160">
        <f>VLOOKUP(B614,[4]Report!$C$4:$K$1455,9,0)</f>
        <v>1222</v>
      </c>
      <c r="G614" s="160">
        <f>VLOOKUP(B614,[5]Report!$C$4:$K$1497,9,0)</f>
        <v>1222</v>
      </c>
      <c r="H614" s="160">
        <f>VLOOKUP(B614,[6]Report!$C$4:$K$1519,9,0)</f>
        <v>1222</v>
      </c>
      <c r="I614" s="160">
        <f>VLOOKUP(B614,[7]Report!$C$4:$K$1553,9,0)</f>
        <v>1222</v>
      </c>
      <c r="J614" s="160">
        <f>VLOOKUP(B614,[8]Report!$C$4:$K$1586,9,0)</f>
        <v>1222</v>
      </c>
      <c r="K614" s="160">
        <f>VLOOKUP(B614,'[1]BS Dec 24'!$C$4:$I$1422,7,0)</f>
        <v>1222</v>
      </c>
      <c r="L614" s="160">
        <f>VLOOKUP(B614,'[10]TB Jan 25'!$C$732:$I$1396,7,0)</f>
        <v>1222</v>
      </c>
    </row>
    <row r="615" spans="2:12" x14ac:dyDescent="0.3">
      <c r="B615" s="158" t="s">
        <v>897</v>
      </c>
      <c r="C615" s="160"/>
      <c r="D615" s="160"/>
      <c r="E615" s="160"/>
      <c r="F615" s="160"/>
      <c r="G615" s="160"/>
      <c r="H615" s="160"/>
      <c r="I615" s="160">
        <f>VLOOKUP(B615,[7]Report!$C$4:$K$1553,9,0)</f>
        <v>57792</v>
      </c>
      <c r="J615" s="160">
        <f>VLOOKUP(B615,[8]Report!$C$4:$K$1586,9,0)</f>
        <v>0</v>
      </c>
      <c r="K615" s="160"/>
      <c r="L615" s="160"/>
    </row>
    <row r="616" spans="2:12" x14ac:dyDescent="0.3">
      <c r="B616" s="158" t="s">
        <v>898</v>
      </c>
      <c r="C616" s="160"/>
      <c r="D616" s="160">
        <f>VLOOKUP(B616,[2]Report!$C$4:$J$1360,8,0)</f>
        <v>0</v>
      </c>
      <c r="E616" s="160">
        <f>VLOOKUP(B616,[3]Report!$C$4:$K$1395,9,0)</f>
        <v>0</v>
      </c>
      <c r="F616" s="160">
        <f>VLOOKUP(B616,[4]Report!$C$4:$K$1455,9,0)</f>
        <v>1</v>
      </c>
      <c r="G616" s="160">
        <f>VLOOKUP(B616,[5]Report!$C$4:$K$1497,9,0)</f>
        <v>1</v>
      </c>
      <c r="H616" s="160">
        <f>VLOOKUP(B616,[6]Report!$C$4:$K$1519,9,0)</f>
        <v>0</v>
      </c>
      <c r="I616" s="160">
        <f>VLOOKUP(B616,[7]Report!$C$4:$K$1553,9,0)</f>
        <v>0</v>
      </c>
      <c r="J616" s="160">
        <f>VLOOKUP(B616,[8]Report!$C$4:$K$1586,9,0)</f>
        <v>0</v>
      </c>
      <c r="K616" s="160"/>
      <c r="L616" s="160"/>
    </row>
    <row r="617" spans="2:12" x14ac:dyDescent="0.3">
      <c r="B617" s="158" t="s">
        <v>899</v>
      </c>
      <c r="C617" s="160"/>
      <c r="D617" s="160"/>
      <c r="E617" s="160"/>
      <c r="F617" s="160">
        <f>VLOOKUP(B617,[4]Report!$C$4:$K$1455,9,0)</f>
        <v>1678792</v>
      </c>
      <c r="G617" s="160">
        <f>VLOOKUP(B617,[5]Report!$C$4:$K$1497,9,0)</f>
        <v>1678792</v>
      </c>
      <c r="H617" s="160">
        <f>VLOOKUP(B617,[6]Report!$C$4:$K$1519,9,0)</f>
        <v>0</v>
      </c>
      <c r="I617" s="160">
        <f>VLOOKUP(B617,[7]Report!$C$4:$K$1553,9,0)</f>
        <v>0</v>
      </c>
      <c r="J617" s="160">
        <f>VLOOKUP(B617,[8]Report!$C$4:$K$1586,9,0)</f>
        <v>0</v>
      </c>
      <c r="K617" s="160"/>
      <c r="L617" s="160"/>
    </row>
    <row r="618" spans="2:12" x14ac:dyDescent="0.3">
      <c r="B618" s="158" t="s">
        <v>900</v>
      </c>
      <c r="C618" s="160">
        <v>230870</v>
      </c>
      <c r="D618" s="160">
        <f>VLOOKUP(B618,[2]Report!$C$4:$J$1360,8,0)</f>
        <v>230870</v>
      </c>
      <c r="E618" s="160">
        <f>VLOOKUP(B618,[3]Report!$C$4:$K$1395,9,0)</f>
        <v>230870</v>
      </c>
      <c r="F618" s="160">
        <f>VLOOKUP(B618,[4]Report!$C$4:$K$1455,9,0)</f>
        <v>230870</v>
      </c>
      <c r="G618" s="160">
        <f>VLOOKUP(B618,[5]Report!$C$4:$K$1497,9,0)</f>
        <v>180870</v>
      </c>
      <c r="H618" s="160">
        <f>VLOOKUP(B618,[6]Report!$C$4:$K$1519,9,0)</f>
        <v>180870</v>
      </c>
      <c r="I618" s="160">
        <f>VLOOKUP(B618,[7]Report!$C$4:$K$1553,9,0)</f>
        <v>180870</v>
      </c>
      <c r="J618" s="160">
        <f>VLOOKUP(B618,[8]Report!$C$4:$K$1586,9,0)</f>
        <v>180870</v>
      </c>
      <c r="K618" s="160">
        <f>VLOOKUP(B618,'[1]BS Dec 24'!$C$4:$I$1422,7,0)</f>
        <v>130870</v>
      </c>
      <c r="L618" s="160">
        <f>VLOOKUP(B618,'[10]TB Jan 25'!$C$732:$I$1396,7,0)</f>
        <v>130870</v>
      </c>
    </row>
    <row r="619" spans="2:12" x14ac:dyDescent="0.3">
      <c r="B619" s="158" t="s">
        <v>901</v>
      </c>
      <c r="C619" s="160">
        <v>-43200</v>
      </c>
      <c r="D619" s="160">
        <f>VLOOKUP(B619,[2]Report!$C$4:$J$1360,8,0)</f>
        <v>0</v>
      </c>
      <c r="E619" s="160">
        <f>VLOOKUP(B619,[3]Report!$C$4:$K$1395,9,0)</f>
        <v>0</v>
      </c>
      <c r="F619" s="160">
        <f>VLOOKUP(B619,[4]Report!$C$4:$K$1455,9,0)</f>
        <v>43200</v>
      </c>
      <c r="G619" s="160">
        <f>VLOOKUP(B619,[5]Report!$C$4:$K$1497,9,0)</f>
        <v>-1418</v>
      </c>
      <c r="H619" s="160">
        <f>VLOOKUP(B619,[6]Report!$C$4:$K$1519,9,0)</f>
        <v>-1418</v>
      </c>
      <c r="I619" s="160">
        <f>VLOOKUP(B619,[7]Report!$C$4:$K$1553,9,0)</f>
        <v>-1418</v>
      </c>
      <c r="J619" s="160">
        <f>VLOOKUP(B619,[8]Report!$C$4:$K$1586,9,0)</f>
        <v>-44618</v>
      </c>
      <c r="K619" s="160">
        <f>-VLOOKUP(B619,'[1]BS Dec 24'!$C$4:$H$1422,6,0)</f>
        <v>-44618</v>
      </c>
      <c r="L619" s="160">
        <f>VLOOKUP(B619,'[10]TB Jan 25'!$C$732:$I$1396,7,0)</f>
        <v>41782</v>
      </c>
    </row>
    <row r="620" spans="2:12" x14ac:dyDescent="0.3">
      <c r="B620" s="158" t="s">
        <v>902</v>
      </c>
      <c r="C620" s="160">
        <v>358006</v>
      </c>
      <c r="D620" s="160">
        <f>VLOOKUP(B620,[2]Report!$C$4:$J$1360,8,0)</f>
        <v>497506</v>
      </c>
      <c r="E620" s="160">
        <f>VLOOKUP(B620,[3]Report!$C$4:$K$1395,9,0)</f>
        <v>437006</v>
      </c>
      <c r="F620" s="160">
        <f>VLOOKUP(B620,[4]Report!$C$4:$K$1455,9,0)</f>
        <v>437006</v>
      </c>
      <c r="G620" s="160">
        <f>VLOOKUP(B620,[5]Report!$C$4:$K$1497,9,0)</f>
        <v>653006</v>
      </c>
      <c r="H620" s="160">
        <f>VLOOKUP(B620,[6]Report!$C$4:$K$1519,9,0)</f>
        <v>719006</v>
      </c>
      <c r="I620" s="160">
        <f>VLOOKUP(B620,[7]Report!$C$4:$K$1553,9,0)</f>
        <v>935006</v>
      </c>
      <c r="J620" s="160">
        <f>VLOOKUP(B620,[8]Report!$C$4:$K$1586,9,0)</f>
        <v>835006</v>
      </c>
      <c r="K620" s="160">
        <f>VLOOKUP(B620,'[1]BS Dec 24'!$C$4:$I$1422,7,0)</f>
        <v>951006</v>
      </c>
      <c r="L620" s="160">
        <f>VLOOKUP(B620,'[10]TB Jan 25'!$C$732:$I$1396,7,0)</f>
        <v>1183006</v>
      </c>
    </row>
    <row r="621" spans="2:12" x14ac:dyDescent="0.3">
      <c r="B621" s="158" t="s">
        <v>903</v>
      </c>
      <c r="C621" s="160">
        <v>-91277</v>
      </c>
      <c r="D621" s="160">
        <f>VLOOKUP(B621,[2]Report!$C$4:$J$1360,8,0)</f>
        <v>624049</v>
      </c>
      <c r="E621" s="160">
        <f>VLOOKUP(B621,[3]Report!$C$4:$K$1395,9,0)</f>
        <v>-6241</v>
      </c>
      <c r="F621" s="160">
        <f>VLOOKUP(B621,[4]Report!$C$4:$K$1455,9,0)</f>
        <v>-108778</v>
      </c>
      <c r="G621" s="160">
        <f>VLOOKUP(B621,[5]Report!$C$4:$K$1497,9,0)</f>
        <v>441951</v>
      </c>
      <c r="H621" s="160">
        <f>VLOOKUP(B621,[6]Report!$C$4:$K$1519,9,0)</f>
        <v>449830</v>
      </c>
      <c r="I621" s="160">
        <f>VLOOKUP(B621,[7]Report!$C$4:$K$1553,9,0)</f>
        <v>655161</v>
      </c>
      <c r="J621" s="160">
        <f>VLOOKUP(B621,[8]Report!$C$4:$K$1586,9,0)</f>
        <v>466001</v>
      </c>
      <c r="K621" s="160">
        <f>VLOOKUP(B621,'[1]BS Dec 24'!$C$4:$I$1422,7,0)</f>
        <v>898148</v>
      </c>
      <c r="L621" s="160">
        <f>VLOOKUP(B621,'[10]TB Jan 25'!$C$732:$I$1396,7,0)</f>
        <v>62474</v>
      </c>
    </row>
    <row r="622" spans="2:12" x14ac:dyDescent="0.3">
      <c r="B622" s="158" t="s">
        <v>904</v>
      </c>
      <c r="C622" s="160"/>
      <c r="D622" s="160"/>
      <c r="E622" s="160">
        <f>VLOOKUP(B622,[3]Report!$C$4:$K$1395,9,0)</f>
        <v>-2252</v>
      </c>
      <c r="F622" s="160">
        <f>VLOOKUP(B622,[4]Report!$C$4:$K$1455,9,0)</f>
        <v>-2252</v>
      </c>
      <c r="G622" s="160">
        <f>VLOOKUP(B622,[5]Report!$C$4:$K$1497,9,0)</f>
        <v>-2252</v>
      </c>
      <c r="H622" s="160">
        <f>VLOOKUP(B622,[6]Report!$C$4:$K$1519,9,0)</f>
        <v>-2252</v>
      </c>
      <c r="I622" s="160">
        <f>VLOOKUP(B622,[7]Report!$C$4:$K$1553,9,0)</f>
        <v>-2252</v>
      </c>
      <c r="J622" s="160">
        <f>VLOOKUP(B622,[8]Report!$C$4:$K$1586,9,0)</f>
        <v>-2252</v>
      </c>
      <c r="K622" s="160">
        <f>-VLOOKUP(B622,'[1]BS Dec 24'!$C$4:$H$1422,6,0)</f>
        <v>-2252</v>
      </c>
      <c r="L622" s="160">
        <f>-VLOOKUP(B622,'[10]TB Jan 25'!$C$732:$I$1396,6,0)</f>
        <v>-2252</v>
      </c>
    </row>
    <row r="623" spans="2:12" x14ac:dyDescent="0.3">
      <c r="B623" s="158" t="s">
        <v>905</v>
      </c>
      <c r="C623" s="160"/>
      <c r="D623" s="160"/>
      <c r="E623" s="160"/>
      <c r="F623" s="160">
        <f>VLOOKUP(B623,[4]Report!$C$4:$K$1455,9,0)</f>
        <v>-7392</v>
      </c>
      <c r="G623" s="160">
        <f>VLOOKUP(B623,[5]Report!$C$4:$K$1497,9,0)</f>
        <v>-7392</v>
      </c>
      <c r="H623" s="160">
        <f>VLOOKUP(B623,[6]Report!$C$4:$K$1519,9,0)</f>
        <v>-7392</v>
      </c>
      <c r="I623" s="160">
        <f>VLOOKUP(B623,[7]Report!$C$4:$K$1553,9,0)</f>
        <v>-7392</v>
      </c>
      <c r="J623" s="160">
        <f>VLOOKUP(B623,[8]Report!$C$4:$K$1586,9,0)</f>
        <v>-7392</v>
      </c>
      <c r="K623" s="160">
        <f>-VLOOKUP(B623,'[1]BS Dec 24'!$C$4:$H$1422,6,0)</f>
        <v>-7392</v>
      </c>
      <c r="L623" s="160">
        <f>-VLOOKUP(B623,'[10]TB Jan 25'!$C$732:$I$1396,6,0)</f>
        <v>-7392</v>
      </c>
    </row>
    <row r="624" spans="2:12" x14ac:dyDescent="0.3">
      <c r="B624" s="158" t="s">
        <v>1388</v>
      </c>
      <c r="C624" s="160"/>
      <c r="D624" s="160"/>
      <c r="E624" s="160"/>
      <c r="F624" s="160"/>
      <c r="G624" s="160"/>
      <c r="H624" s="160"/>
      <c r="I624" s="160"/>
      <c r="J624" s="160"/>
      <c r="K624" s="160"/>
      <c r="L624" s="160">
        <f>VLOOKUP(B624,'[10]TB Jan 25'!$C$732:$I$1396,7,0)</f>
        <v>143709</v>
      </c>
    </row>
    <row r="625" spans="2:12" x14ac:dyDescent="0.3">
      <c r="B625" s="158" t="s">
        <v>1389</v>
      </c>
      <c r="C625" s="160"/>
      <c r="D625" s="160"/>
      <c r="E625" s="160"/>
      <c r="F625" s="160"/>
      <c r="G625" s="160"/>
      <c r="H625" s="160"/>
      <c r="I625" s="160"/>
      <c r="J625" s="160"/>
      <c r="K625" s="160"/>
      <c r="L625" s="160">
        <f>VLOOKUP(B625,'[10]TB Jan 25'!$C$732:$I$1396,7,0)</f>
        <v>882600</v>
      </c>
    </row>
    <row r="626" spans="2:12" x14ac:dyDescent="0.3">
      <c r="B626" s="158" t="s">
        <v>1390</v>
      </c>
      <c r="C626" s="160"/>
      <c r="D626" s="160"/>
      <c r="E626" s="160"/>
      <c r="F626" s="160"/>
      <c r="G626" s="160"/>
      <c r="H626" s="160"/>
      <c r="I626" s="160"/>
      <c r="J626" s="160"/>
      <c r="K626" s="160"/>
      <c r="L626" s="160">
        <f>VLOOKUP(B626,'[10]TB Jan 25'!$C$732:$I$1396,7,0)</f>
        <v>272851</v>
      </c>
    </row>
    <row r="627" spans="2:12" x14ac:dyDescent="0.3">
      <c r="B627" s="158" t="s">
        <v>1391</v>
      </c>
      <c r="C627" s="160"/>
      <c r="D627" s="160"/>
      <c r="E627" s="160"/>
      <c r="F627" s="160"/>
      <c r="G627" s="160"/>
      <c r="H627" s="160"/>
      <c r="I627" s="160"/>
      <c r="J627" s="160"/>
      <c r="K627" s="160"/>
      <c r="L627" s="160">
        <f>-VLOOKUP(B627,'[10]TB Jan 25'!$C$732:$I$1396,6,0)</f>
        <v>-14763</v>
      </c>
    </row>
    <row r="628" spans="2:12" x14ac:dyDescent="0.3">
      <c r="B628" s="158"/>
      <c r="C628" s="160"/>
      <c r="D628" s="160"/>
      <c r="E628" s="160"/>
      <c r="F628" s="160"/>
      <c r="G628" s="160"/>
      <c r="H628" s="160"/>
      <c r="I628" s="160"/>
      <c r="J628" s="160"/>
      <c r="K628" s="160"/>
      <c r="L628" s="160"/>
    </row>
    <row r="629" spans="2:12" s="7" customFormat="1" x14ac:dyDescent="0.3">
      <c r="B629" s="156" t="s">
        <v>906</v>
      </c>
      <c r="C629" s="106">
        <f>SUM(C630:C631)</f>
        <v>0</v>
      </c>
      <c r="D629" s="106">
        <f>VLOOKUP(B629,[2]Report!$C$4:$J$1360,8,0)</f>
        <v>0</v>
      </c>
      <c r="E629" s="106">
        <f>VLOOKUP(B629,[3]Report!$C$4:$K$1395,9,0)</f>
        <v>0</v>
      </c>
      <c r="F629" s="106">
        <f>VLOOKUP(B629,[4]Report!$C$4:$K$1455,9,0)</f>
        <v>0</v>
      </c>
      <c r="G629" s="106">
        <f>VLOOKUP(B629,[5]Report!$C$4:$K$1497,9,0)</f>
        <v>0</v>
      </c>
      <c r="H629" s="106">
        <f>VLOOKUP(B629,[6]Report!$C$4:$K$1519,9,0)</f>
        <v>0</v>
      </c>
      <c r="I629" s="106">
        <f>VLOOKUP(B629,[7]Report!$C$4:$K$1553,9,0)</f>
        <v>0</v>
      </c>
      <c r="J629" s="106">
        <f>VLOOKUP(B629,[8]Report!$C$4:$K$1586,9,0)</f>
        <v>0</v>
      </c>
      <c r="K629" s="106"/>
      <c r="L629" s="106">
        <f>-VLOOKUP(B629,'[10]TB Jan 25'!$C$732:$I$1396,6,0)</f>
        <v>0</v>
      </c>
    </row>
    <row r="630" spans="2:12" x14ac:dyDescent="0.3">
      <c r="B630" s="158" t="s">
        <v>907</v>
      </c>
      <c r="C630" s="160"/>
      <c r="D630" s="160"/>
      <c r="E630" s="160"/>
      <c r="F630" s="160"/>
      <c r="G630" s="160"/>
      <c r="H630" s="160"/>
      <c r="I630" s="160"/>
      <c r="J630" s="160">
        <f>VLOOKUP(B630,[8]Report!$C$4:$K$1586,9,0)</f>
        <v>0</v>
      </c>
      <c r="K630" s="160"/>
      <c r="L630" s="160"/>
    </row>
    <row r="631" spans="2:12" x14ac:dyDescent="0.3">
      <c r="B631" s="158" t="s">
        <v>908</v>
      </c>
      <c r="C631" s="160"/>
      <c r="D631" s="160">
        <f>VLOOKUP(B631,[2]Report!$C$4:$J$1360,8,0)</f>
        <v>0</v>
      </c>
      <c r="E631" s="160">
        <f>VLOOKUP(B631,[3]Report!$C$4:$K$1395,9,0)</f>
        <v>0</v>
      </c>
      <c r="F631" s="160">
        <f>VLOOKUP(B631,[4]Report!$C$4:$K$1455,9,0)</f>
        <v>0</v>
      </c>
      <c r="G631" s="160">
        <f>VLOOKUP(B631,[5]Report!$C$4:$K$1497,9,0)</f>
        <v>0</v>
      </c>
      <c r="H631" s="160">
        <f>VLOOKUP(B631,[6]Report!$C$4:$K$1519,9,0)</f>
        <v>0</v>
      </c>
      <c r="I631" s="160">
        <f>VLOOKUP(B631,[7]Report!$C$4:$K$1553,9,0)</f>
        <v>0</v>
      </c>
      <c r="J631" s="160">
        <f>VLOOKUP(B631,[8]Report!$C$4:$K$1586,9,0)</f>
        <v>0</v>
      </c>
      <c r="K631" s="160"/>
      <c r="L631" s="160"/>
    </row>
    <row r="632" spans="2:12" x14ac:dyDescent="0.3">
      <c r="B632" s="158" t="s">
        <v>1356</v>
      </c>
      <c r="C632" s="160"/>
      <c r="D632" s="160"/>
      <c r="E632" s="160"/>
      <c r="F632" s="160"/>
      <c r="G632" s="160"/>
      <c r="H632" s="160"/>
      <c r="I632" s="160"/>
      <c r="J632" s="160"/>
      <c r="K632" s="160"/>
      <c r="L632" s="160">
        <f>-VLOOKUP(B632,'[10]TB Jan 25'!$C$732:$I$1396,6,0)</f>
        <v>0</v>
      </c>
    </row>
    <row r="633" spans="2:12" x14ac:dyDescent="0.3">
      <c r="B633" s="159"/>
      <c r="C633" s="160"/>
      <c r="D633" s="160"/>
      <c r="E633" s="160"/>
      <c r="F633" s="160"/>
      <c r="G633" s="160"/>
      <c r="H633" s="160"/>
      <c r="I633" s="160"/>
      <c r="J633" s="160"/>
      <c r="K633" s="160"/>
      <c r="L633" s="160"/>
    </row>
    <row r="634" spans="2:12" s="7" customFormat="1" x14ac:dyDescent="0.3">
      <c r="B634" s="156" t="s">
        <v>909</v>
      </c>
      <c r="C634" s="106">
        <f>C629+C374+C369+C361+C343+C298+C9+C3+C618+C619+C620+C621+C622+C623+C617</f>
        <v>82449178.679999992</v>
      </c>
      <c r="D634" s="106">
        <f>D629+D374+D369+D361+D343+D298+D9+D3+D618+D619+D620+D621+D622+D623+D617</f>
        <v>84468377.63000001</v>
      </c>
      <c r="E634" s="106">
        <f>E629+E374+E369+E361+E343+E298+E9+E3+E618+E619+E620+E621+E622+E623+E617</f>
        <v>84420084.769999996</v>
      </c>
      <c r="F634" s="106">
        <f>F629+F374+F369+F361+F343+F298+F9+F3+F618+F619+F620+F621+F622+F623+F617</f>
        <v>82040258.120000005</v>
      </c>
      <c r="G634" s="106">
        <f>G629+G374+G369+G361+G343+G298+G9+G3+G618+G619+G620+G621+G622+G623+G617</f>
        <v>93278241.49000001</v>
      </c>
      <c r="H634" s="106">
        <f>H629+H374+H369+H361+H343+H298+H9+H3+H618+H619+H620+H621+H622+H623+H617</f>
        <v>93722485.560000002</v>
      </c>
      <c r="I634" s="106">
        <f>I629+I374+I369+I361+I343+I298+I9+I3+I618+I619+I620+I621+I622+I623+I617</f>
        <v>93527510.840000004</v>
      </c>
      <c r="J634" s="106">
        <f>J629+J374+J369+J361+J343+J298+J9+J3+J618+J619+J620+J621+J622+J623+J617</f>
        <v>87744719.25999999</v>
      </c>
      <c r="K634" s="106">
        <f>K629+K374+K369+K361+K343+K298+K9+K3+K618+K619+K620+K621+K622+K623+K617</f>
        <v>83193509.420000002</v>
      </c>
      <c r="L634" s="106">
        <f>L629+L374+L369+L361+L343+L298+L9+L3+L618+L619+L620+L621+L622+L623+L617</f>
        <v>73073783.489999995</v>
      </c>
    </row>
    <row r="635" spans="2:12" s="7" customFormat="1" x14ac:dyDescent="0.3">
      <c r="B635" s="157" t="s">
        <v>919</v>
      </c>
      <c r="C635" s="106">
        <f>BS!D23</f>
        <v>82449178.680000007</v>
      </c>
      <c r="D635" s="106">
        <f>BS!E23</f>
        <v>84468377.629999995</v>
      </c>
      <c r="E635" s="106">
        <f>BS!F23</f>
        <v>84420084.769999996</v>
      </c>
      <c r="F635" s="106">
        <f>BS!G23</f>
        <v>82040258.120000005</v>
      </c>
      <c r="G635" s="106">
        <f>BS!H23</f>
        <v>93278241.489999995</v>
      </c>
      <c r="H635" s="106">
        <f>BS!I23</f>
        <v>93722485.560000002</v>
      </c>
      <c r="I635" s="106">
        <f>BS!J23</f>
        <v>93527510.840000004</v>
      </c>
      <c r="J635" s="106">
        <f>BS!K23</f>
        <v>87744719.260000005</v>
      </c>
      <c r="K635" s="106">
        <f>BS!L23</f>
        <v>83193509.420000002</v>
      </c>
      <c r="L635" s="106">
        <f>BS!M23</f>
        <v>73073783.489999995</v>
      </c>
    </row>
    <row r="636" spans="2:12" s="7" customFormat="1" x14ac:dyDescent="0.3">
      <c r="B636" s="157" t="s">
        <v>311</v>
      </c>
      <c r="C636" s="106">
        <f>C635-C634</f>
        <v>0</v>
      </c>
      <c r="D636" s="106">
        <f>D635-D634</f>
        <v>0</v>
      </c>
      <c r="E636" s="106">
        <f>E635-E634</f>
        <v>0</v>
      </c>
      <c r="F636" s="106">
        <f>F635-F634</f>
        <v>0</v>
      </c>
      <c r="G636" s="106">
        <f>G635-G634</f>
        <v>0</v>
      </c>
      <c r="H636" s="106">
        <f t="shared" ref="H636:J636" si="0">H635-H634</f>
        <v>0</v>
      </c>
      <c r="I636" s="106">
        <f t="shared" si="0"/>
        <v>0</v>
      </c>
      <c r="J636" s="106">
        <f t="shared" si="0"/>
        <v>0</v>
      </c>
      <c r="K636" s="106">
        <f t="shared" ref="K636:L636" si="1">K635-K634</f>
        <v>0</v>
      </c>
      <c r="L636" s="106">
        <f t="shared" si="1"/>
        <v>0</v>
      </c>
    </row>
  </sheetData>
  <autoFilter ref="B2:L636" xr:uid="{4EEBB26D-0531-46A2-950E-32C26B16A590}"/>
  <conditionalFormatting sqref="B10:B295">
    <cfRule type="duplicateValues" dxfId="1" priority="2"/>
  </conditionalFormatting>
  <conditionalFormatting sqref="B376:B627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17F8-9ADF-45E2-8DE0-3702AF27554D}">
  <dimension ref="B2:L399"/>
  <sheetViews>
    <sheetView showGridLines="0" workbookViewId="0"/>
  </sheetViews>
  <sheetFormatPr defaultRowHeight="14.4" x14ac:dyDescent="0.3"/>
  <cols>
    <col min="2" max="2" width="68.109375" customWidth="1"/>
    <col min="3" max="12" width="13.44140625" style="15" customWidth="1"/>
  </cols>
  <sheetData>
    <row r="2" spans="2:12" x14ac:dyDescent="0.3">
      <c r="B2" s="157" t="s">
        <v>918</v>
      </c>
      <c r="C2" s="106" t="s">
        <v>910</v>
      </c>
      <c r="D2" s="106" t="s">
        <v>911</v>
      </c>
      <c r="E2" s="106" t="s">
        <v>912</v>
      </c>
      <c r="F2" s="106" t="s">
        <v>913</v>
      </c>
      <c r="G2" s="106" t="s">
        <v>914</v>
      </c>
      <c r="H2" s="106" t="s">
        <v>915</v>
      </c>
      <c r="I2" s="106" t="s">
        <v>916</v>
      </c>
      <c r="J2" s="106" t="s">
        <v>917</v>
      </c>
      <c r="K2" s="106" t="s">
        <v>1355</v>
      </c>
      <c r="L2" s="106" t="s">
        <v>1392</v>
      </c>
    </row>
    <row r="3" spans="2:12" s="7" customFormat="1" x14ac:dyDescent="0.3">
      <c r="B3" s="3" t="s">
        <v>961</v>
      </c>
      <c r="C3" s="12">
        <v>3302201.44</v>
      </c>
      <c r="D3" s="12">
        <v>227438.47</v>
      </c>
      <c r="E3" s="12">
        <v>639106.47</v>
      </c>
      <c r="F3" s="12">
        <v>1384625.47</v>
      </c>
      <c r="G3" s="12">
        <v>719703.47</v>
      </c>
      <c r="H3" s="12">
        <v>493810.47</v>
      </c>
      <c r="I3" s="12">
        <v>-1593207.53</v>
      </c>
      <c r="J3" s="12">
        <v>-3129956.56</v>
      </c>
      <c r="K3" s="12">
        <f>-VLOOKUP(B3,'[1]BS Dec 24'!$C$4:$I$1422,7,0)</f>
        <v>-2427740.96</v>
      </c>
      <c r="L3" s="12">
        <f>-VLOOKUP(B3,'[10]TB Jan 25'!$C$225:$I$570,7,0)</f>
        <v>-1332805.96</v>
      </c>
    </row>
    <row r="4" spans="2:12" x14ac:dyDescent="0.3">
      <c r="B4" s="9" t="s">
        <v>962</v>
      </c>
      <c r="C4" s="13">
        <v>58409</v>
      </c>
      <c r="D4" s="13">
        <v>58409</v>
      </c>
      <c r="E4" s="13">
        <v>58409</v>
      </c>
      <c r="F4" s="13">
        <v>58409</v>
      </c>
      <c r="G4" s="13">
        <v>58409</v>
      </c>
      <c r="H4" s="13">
        <v>58409</v>
      </c>
      <c r="I4" s="13">
        <v>58409</v>
      </c>
      <c r="J4" s="13">
        <v>58409</v>
      </c>
      <c r="K4" s="13">
        <f>VLOOKUP(B4,'[1]BS Dec 24'!$C$4:$H$1422,6,0)</f>
        <v>58409</v>
      </c>
      <c r="L4" s="13">
        <f>VLOOKUP(B4,'[10]TB Jan 25'!$C$225:$I$570,6,0)</f>
        <v>58409</v>
      </c>
    </row>
    <row r="5" spans="2:12" x14ac:dyDescent="0.3">
      <c r="B5" s="9" t="s">
        <v>963</v>
      </c>
      <c r="C5" s="13"/>
      <c r="D5" s="13"/>
      <c r="E5" s="13"/>
      <c r="F5" s="13"/>
      <c r="G5" s="13"/>
      <c r="H5" s="13">
        <v>4537</v>
      </c>
      <c r="I5" s="13">
        <v>-2082481</v>
      </c>
      <c r="J5" s="13">
        <v>-3197022</v>
      </c>
      <c r="K5" s="13">
        <f>-VLOOKUP(B5,'[1]BS Dec 24'!$C$4:$I$1422,7,0)</f>
        <v>-2894806.4</v>
      </c>
      <c r="L5" s="13">
        <f>-VLOOKUP(B5,'[10]TB Jan 25'!$C$225:$I$570,7,0)</f>
        <v>-2894806.4</v>
      </c>
    </row>
    <row r="6" spans="2:12" x14ac:dyDescent="0.3">
      <c r="B6" s="9" t="s">
        <v>964</v>
      </c>
      <c r="C6" s="13">
        <v>50275</v>
      </c>
      <c r="D6" s="13">
        <v>50275</v>
      </c>
      <c r="E6" s="13">
        <v>50275</v>
      </c>
      <c r="F6" s="13">
        <v>51955</v>
      </c>
      <c r="G6" s="13">
        <v>51955</v>
      </c>
      <c r="H6" s="13">
        <v>51955</v>
      </c>
      <c r="I6" s="13">
        <v>51955</v>
      </c>
      <c r="J6" s="13">
        <v>51955</v>
      </c>
      <c r="K6" s="13">
        <f>VLOOKUP(B6,'[1]BS Dec 24'!$C$4:$H$1422,6,0)</f>
        <v>51955</v>
      </c>
      <c r="L6" s="13">
        <f>VLOOKUP(B6,'[10]TB Jan 25'!$C$225:$I$570,6,0)</f>
        <v>51955</v>
      </c>
    </row>
    <row r="7" spans="2:12" x14ac:dyDescent="0.3">
      <c r="B7" s="9" t="s">
        <v>965</v>
      </c>
      <c r="C7" s="13">
        <v>11094</v>
      </c>
      <c r="D7" s="13">
        <v>11094</v>
      </c>
      <c r="E7" s="13">
        <v>371307</v>
      </c>
      <c r="F7" s="13">
        <v>339489</v>
      </c>
      <c r="G7" s="13">
        <v>41167</v>
      </c>
      <c r="H7" s="13">
        <v>44650</v>
      </c>
      <c r="I7" s="13">
        <v>44650</v>
      </c>
      <c r="J7" s="13">
        <v>44650</v>
      </c>
      <c r="K7" s="13">
        <f>VLOOKUP(B7,'[1]BS Dec 24'!$C$4:$H$1422,6,0)</f>
        <v>44650</v>
      </c>
      <c r="L7" s="13">
        <f>VLOOKUP(B7,'[10]TB Jan 25'!$C$225:$I$570,6,0)</f>
        <v>44650</v>
      </c>
    </row>
    <row r="8" spans="2:12" x14ac:dyDescent="0.3">
      <c r="B8" s="9" t="s">
        <v>966</v>
      </c>
      <c r="C8" s="13"/>
      <c r="D8" s="13"/>
      <c r="E8" s="13"/>
      <c r="F8" s="13">
        <v>698393</v>
      </c>
      <c r="G8" s="13">
        <v>331793</v>
      </c>
      <c r="H8" s="13">
        <v>141140</v>
      </c>
      <c r="I8" s="13">
        <v>141140</v>
      </c>
      <c r="J8" s="13">
        <v>141140</v>
      </c>
      <c r="K8" s="13">
        <f>VLOOKUP(B8,'[1]BS Dec 24'!$C$4:$H$1422,6,0)</f>
        <v>141140</v>
      </c>
      <c r="L8" s="13">
        <f>VLOOKUP(B8,'[10]TB Jan 25'!$C$225:$I$570,6,0)</f>
        <v>141140</v>
      </c>
    </row>
    <row r="9" spans="2:12" x14ac:dyDescent="0.3">
      <c r="B9" s="9" t="s">
        <v>967</v>
      </c>
      <c r="C9" s="13">
        <v>82169</v>
      </c>
      <c r="D9" s="13">
        <v>82169</v>
      </c>
      <c r="E9" s="13">
        <v>82169</v>
      </c>
      <c r="F9" s="13">
        <v>82169</v>
      </c>
      <c r="G9" s="13">
        <v>82169</v>
      </c>
      <c r="H9" s="13">
        <v>82169</v>
      </c>
      <c r="I9" s="13">
        <v>82169</v>
      </c>
      <c r="J9" s="13">
        <v>82169</v>
      </c>
      <c r="K9" s="13">
        <f>VLOOKUP(B9,'[1]BS Dec 24'!$C$4:$H$1422,6,0)</f>
        <v>82169</v>
      </c>
      <c r="L9" s="13">
        <f>VLOOKUP(B9,'[10]TB Jan 25'!$C$225:$I$570,6,0)</f>
        <v>82169</v>
      </c>
    </row>
    <row r="10" spans="2:12" x14ac:dyDescent="0.3">
      <c r="B10" s="9" t="s">
        <v>968</v>
      </c>
      <c r="C10" s="13">
        <v>34326</v>
      </c>
      <c r="D10" s="13">
        <v>34326</v>
      </c>
      <c r="E10" s="13">
        <v>34326</v>
      </c>
      <c r="F10" s="13">
        <v>34326</v>
      </c>
      <c r="G10" s="13">
        <v>34326</v>
      </c>
      <c r="H10" s="13">
        <v>34326</v>
      </c>
      <c r="I10" s="13">
        <v>34326</v>
      </c>
      <c r="J10" s="13">
        <v>-365674</v>
      </c>
      <c r="K10" s="13">
        <f>VLOOKUP(B10,'[1]BS Dec 24'!$C$4:$H$1422,6,0)</f>
        <v>34326</v>
      </c>
      <c r="L10" s="13">
        <f>VLOOKUP(B10,'[10]TB Jan 25'!$C$225:$I$570,6,0)</f>
        <v>122552</v>
      </c>
    </row>
    <row r="11" spans="2:12" x14ac:dyDescent="0.3">
      <c r="B11" s="9" t="s">
        <v>969</v>
      </c>
      <c r="C11" s="13">
        <v>4199</v>
      </c>
      <c r="D11" s="13">
        <v>4199</v>
      </c>
      <c r="E11" s="13">
        <v>4199</v>
      </c>
      <c r="F11" s="13">
        <v>4199</v>
      </c>
      <c r="G11" s="13">
        <v>4199</v>
      </c>
      <c r="H11" s="13">
        <v>4199</v>
      </c>
      <c r="I11" s="13">
        <v>4199</v>
      </c>
      <c r="J11" s="13">
        <v>4199</v>
      </c>
      <c r="K11" s="13">
        <f>VLOOKUP(B11,'[1]BS Dec 24'!$C$4:$H$1422,6,0)</f>
        <v>4199</v>
      </c>
      <c r="L11" s="13">
        <f>VLOOKUP(B11,'[10]TB Jan 25'!$C$225:$I$570,6,0)</f>
        <v>4199</v>
      </c>
    </row>
    <row r="12" spans="2:12" x14ac:dyDescent="0.3">
      <c r="B12" s="9" t="s">
        <v>970</v>
      </c>
      <c r="C12" s="13">
        <v>-194447</v>
      </c>
      <c r="D12" s="13">
        <v>-51455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/>
      <c r="L12" s="13"/>
    </row>
    <row r="13" spans="2:12" x14ac:dyDescent="0.3">
      <c r="B13" s="9" t="s">
        <v>971</v>
      </c>
      <c r="C13" s="13">
        <v>-12907</v>
      </c>
      <c r="D13" s="13">
        <v>-12907</v>
      </c>
      <c r="E13" s="13">
        <v>-12907</v>
      </c>
      <c r="F13" s="13">
        <v>-12907</v>
      </c>
      <c r="G13" s="13">
        <v>-12907</v>
      </c>
      <c r="H13" s="13">
        <v>-12907</v>
      </c>
      <c r="I13" s="13">
        <v>-12907</v>
      </c>
      <c r="J13" s="13">
        <v>-12907</v>
      </c>
      <c r="K13" s="13">
        <f>-VLOOKUP(B13,'[1]BS Dec 24'!$C$4:$I$1422,7,0)</f>
        <v>-12907</v>
      </c>
      <c r="L13" s="13">
        <f>-VLOOKUP(B13,'[10]TB Jan 25'!$C$225:$I$570,7,0)</f>
        <v>-12907</v>
      </c>
    </row>
    <row r="14" spans="2:12" x14ac:dyDescent="0.3">
      <c r="B14" s="9" t="s">
        <v>972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/>
      <c r="L14" s="13"/>
    </row>
    <row r="15" spans="2:12" x14ac:dyDescent="0.3">
      <c r="B15" s="9" t="s">
        <v>973</v>
      </c>
      <c r="C15" s="13">
        <v>55468</v>
      </c>
      <c r="D15" s="13">
        <v>55468</v>
      </c>
      <c r="E15" s="13">
        <v>55468</v>
      </c>
      <c r="F15" s="13">
        <v>72966</v>
      </c>
      <c r="G15" s="13">
        <v>72966</v>
      </c>
      <c r="H15" s="13">
        <v>72966</v>
      </c>
      <c r="I15" s="13">
        <v>72966</v>
      </c>
      <c r="J15" s="13">
        <v>51595</v>
      </c>
      <c r="K15" s="13">
        <f>VLOOKUP(B15,'[1]BS Dec 24'!$C$4:$H$1422,6,0)</f>
        <v>51595</v>
      </c>
      <c r="L15" s="13">
        <f>VLOOKUP(B15,'[10]TB Jan 25'!$C$225:$I$570,6,0)</f>
        <v>51595</v>
      </c>
    </row>
    <row r="16" spans="2:12" x14ac:dyDescent="0.3">
      <c r="B16" s="9" t="s">
        <v>974</v>
      </c>
      <c r="C16" s="13">
        <v>3205310</v>
      </c>
      <c r="D16" s="13">
        <v>47321.03</v>
      </c>
      <c r="E16" s="13">
        <v>47321.03</v>
      </c>
      <c r="F16" s="13">
        <v>47321.03</v>
      </c>
      <c r="G16" s="13">
        <v>47321.03</v>
      </c>
      <c r="H16" s="13">
        <v>4061.03</v>
      </c>
      <c r="I16" s="13">
        <v>4061.03</v>
      </c>
      <c r="J16" s="13">
        <v>3224</v>
      </c>
      <c r="K16" s="13">
        <f>VLOOKUP(B16,'[1]BS Dec 24'!$C$4:$H$1422,6,0)</f>
        <v>3224</v>
      </c>
      <c r="L16" s="13">
        <f>VLOOKUP(B16,'[10]TB Jan 25'!$C$225:$I$570,6,0)</f>
        <v>3224</v>
      </c>
    </row>
    <row r="17" spans="2:12" x14ac:dyDescent="0.3">
      <c r="B17" s="9" t="s">
        <v>975</v>
      </c>
      <c r="C17" s="13"/>
      <c r="D17" s="13">
        <v>-59766</v>
      </c>
      <c r="E17" s="13">
        <v>-59766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/>
      <c r="L17" s="13"/>
    </row>
    <row r="18" spans="2:12" x14ac:dyDescent="0.3">
      <c r="B18" s="9" t="s">
        <v>976</v>
      </c>
      <c r="C18" s="13">
        <v>8305.44</v>
      </c>
      <c r="D18" s="13">
        <v>8305.44</v>
      </c>
      <c r="E18" s="13">
        <v>8305.44</v>
      </c>
      <c r="F18" s="13">
        <v>8305.44</v>
      </c>
      <c r="G18" s="13">
        <v>8305.44</v>
      </c>
      <c r="H18" s="13">
        <v>8305.44</v>
      </c>
      <c r="I18" s="13">
        <v>8305.44</v>
      </c>
      <c r="J18" s="13">
        <v>8305.44</v>
      </c>
      <c r="K18" s="13">
        <f>VLOOKUP(B18,'[1]BS Dec 24'!$C$4:$H$1422,6,0)</f>
        <v>8305.44</v>
      </c>
      <c r="L18" s="13">
        <f>VLOOKUP(B18,'[10]TB Jan 25'!$C$225:$I$570,6,0)</f>
        <v>8305.44</v>
      </c>
    </row>
    <row r="19" spans="2:12" x14ac:dyDescent="0.3">
      <c r="B19" s="9" t="s">
        <v>1393</v>
      </c>
      <c r="C19" s="13"/>
      <c r="D19" s="13"/>
      <c r="E19" s="13"/>
      <c r="F19" s="13"/>
      <c r="G19" s="13"/>
      <c r="H19" s="13"/>
      <c r="I19" s="13"/>
      <c r="J19" s="13"/>
      <c r="K19" s="13"/>
      <c r="L19" s="13">
        <f>VLOOKUP(B19,'[10]TB Jan 25'!$C$225:$I$570,6,0)</f>
        <v>1006709</v>
      </c>
    </row>
    <row r="20" spans="2:12" x14ac:dyDescent="0.3">
      <c r="B20" s="9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2:12" s="7" customFormat="1" x14ac:dyDescent="0.3">
      <c r="B21" s="3" t="s">
        <v>977</v>
      </c>
      <c r="C21" s="12">
        <v>154372518.38999999</v>
      </c>
      <c r="D21" s="12">
        <v>140423780.19</v>
      </c>
      <c r="E21" s="12">
        <v>127257473.59999999</v>
      </c>
      <c r="F21" s="12">
        <v>124186745.08</v>
      </c>
      <c r="G21" s="12">
        <v>140291352.44999999</v>
      </c>
      <c r="H21" s="12">
        <v>159931800.59</v>
      </c>
      <c r="I21" s="12">
        <v>179092031.68000001</v>
      </c>
      <c r="J21" s="12">
        <v>182131954.02000001</v>
      </c>
      <c r="K21" s="12">
        <f>VLOOKUP(B21,'[1]BS Dec 24'!$C$4:$H$1422,6,0)</f>
        <v>164760018.86000001</v>
      </c>
      <c r="L21" s="12">
        <f>VLOOKUP(B21,'[10]TB Jan 25'!$C$225:$I$570,6,0)</f>
        <v>137282968.06</v>
      </c>
    </row>
    <row r="22" spans="2:12" x14ac:dyDescent="0.3">
      <c r="B22" s="9" t="s">
        <v>978</v>
      </c>
      <c r="C22" s="13">
        <v>2222436.4</v>
      </c>
      <c r="D22" s="13">
        <v>2130966.4</v>
      </c>
      <c r="E22" s="13">
        <v>2108679.37</v>
      </c>
      <c r="F22" s="13">
        <v>1736654.82</v>
      </c>
      <c r="G22" s="13">
        <v>2312120.8199999998</v>
      </c>
      <c r="H22" s="13">
        <v>2162747.8199999998</v>
      </c>
      <c r="I22" s="13">
        <v>2050526.4</v>
      </c>
      <c r="J22" s="13">
        <v>2930986.9</v>
      </c>
      <c r="K22" s="13">
        <f>VLOOKUP(B22,'[1]BS Dec 24'!$C$4:$H$1422,6,0)</f>
        <v>3055482.09</v>
      </c>
      <c r="L22" s="13">
        <f>VLOOKUP(B22,'[10]TB Jan 25'!$C$225:$I$570,6,0)</f>
        <v>2260803.09</v>
      </c>
    </row>
    <row r="23" spans="2:12" x14ac:dyDescent="0.3">
      <c r="B23" s="9" t="s">
        <v>979</v>
      </c>
      <c r="C23" s="13">
        <v>23543</v>
      </c>
      <c r="D23" s="13">
        <v>23543</v>
      </c>
      <c r="E23" s="13">
        <v>23543</v>
      </c>
      <c r="F23" s="13">
        <v>23543</v>
      </c>
      <c r="G23" s="13">
        <v>23543</v>
      </c>
      <c r="H23" s="13">
        <v>23543</v>
      </c>
      <c r="I23" s="13">
        <v>23543</v>
      </c>
      <c r="J23" s="13">
        <v>23543</v>
      </c>
      <c r="K23" s="13">
        <f>VLOOKUP(B23,'[1]BS Dec 24'!$C$4:$H$1422,6,0)</f>
        <v>23543</v>
      </c>
      <c r="L23" s="13">
        <f>VLOOKUP(B23,'[10]TB Jan 25'!$C$225:$I$570,6,0)</f>
        <v>23543</v>
      </c>
    </row>
    <row r="24" spans="2:12" x14ac:dyDescent="0.3">
      <c r="B24" s="9" t="s">
        <v>980</v>
      </c>
      <c r="C24" s="13"/>
      <c r="D24" s="13"/>
      <c r="E24" s="13"/>
      <c r="F24" s="13"/>
      <c r="G24" s="13"/>
      <c r="H24" s="13"/>
      <c r="I24" s="13"/>
      <c r="J24" s="13">
        <v>43460</v>
      </c>
      <c r="K24" s="13">
        <f>VLOOKUP(B24,'[1]BS Dec 24'!$C$4:$H$1422,6,0)</f>
        <v>43460</v>
      </c>
      <c r="L24" s="13">
        <f>VLOOKUP(B24,'[10]TB Jan 25'!$C$225:$I$570,6,0)</f>
        <v>43460</v>
      </c>
    </row>
    <row r="25" spans="2:12" x14ac:dyDescent="0.3">
      <c r="B25" s="9" t="s">
        <v>981</v>
      </c>
      <c r="C25" s="13">
        <v>5817</v>
      </c>
      <c r="D25" s="13">
        <v>5817</v>
      </c>
      <c r="E25" s="13">
        <v>5817</v>
      </c>
      <c r="F25" s="13">
        <v>5817</v>
      </c>
      <c r="G25" s="13">
        <v>5817</v>
      </c>
      <c r="H25" s="13">
        <v>5817</v>
      </c>
      <c r="I25" s="13">
        <v>5817</v>
      </c>
      <c r="J25" s="13">
        <v>5817</v>
      </c>
      <c r="K25" s="13">
        <f>VLOOKUP(B25,'[1]BS Dec 24'!$C$4:$H$1422,6,0)</f>
        <v>5817</v>
      </c>
      <c r="L25" s="13">
        <f>VLOOKUP(B25,'[10]TB Jan 25'!$C$225:$I$570,6,0)</f>
        <v>5817</v>
      </c>
    </row>
    <row r="26" spans="2:12" x14ac:dyDescent="0.3">
      <c r="B26" s="9" t="s">
        <v>982</v>
      </c>
      <c r="C26" s="13">
        <v>3704</v>
      </c>
      <c r="D26" s="13">
        <v>3704</v>
      </c>
      <c r="E26" s="13">
        <v>3704</v>
      </c>
      <c r="F26" s="13">
        <v>3704</v>
      </c>
      <c r="G26" s="13">
        <v>3704</v>
      </c>
      <c r="H26" s="13">
        <v>3704</v>
      </c>
      <c r="I26" s="13">
        <v>3704</v>
      </c>
      <c r="J26" s="13">
        <v>3704</v>
      </c>
      <c r="K26" s="13">
        <f>VLOOKUP(B26,'[1]BS Dec 24'!$C$4:$H$1422,6,0)</f>
        <v>3704</v>
      </c>
      <c r="L26" s="13">
        <f>-VLOOKUP(B26,'[10]TB Jan 25'!$C$225:$I$570,7,0)</f>
        <v>0</v>
      </c>
    </row>
    <row r="27" spans="2:12" x14ac:dyDescent="0.3">
      <c r="B27" s="9" t="s">
        <v>983</v>
      </c>
      <c r="C27" s="13">
        <v>3291</v>
      </c>
      <c r="D27" s="13">
        <v>3291</v>
      </c>
      <c r="E27" s="13">
        <v>3291</v>
      </c>
      <c r="F27" s="13">
        <v>3291</v>
      </c>
      <c r="G27" s="13">
        <v>3291</v>
      </c>
      <c r="H27" s="13">
        <v>3291</v>
      </c>
      <c r="I27" s="13">
        <v>3291</v>
      </c>
      <c r="J27" s="13">
        <v>3291</v>
      </c>
      <c r="K27" s="13">
        <f>VLOOKUP(B27,'[1]BS Dec 24'!$C$4:$H$1422,6,0)</f>
        <v>3291</v>
      </c>
      <c r="L27" s="13">
        <f>VLOOKUP(B27,'[10]TB Jan 25'!$C$225:$I$570,6,0)</f>
        <v>3291</v>
      </c>
    </row>
    <row r="28" spans="2:12" x14ac:dyDescent="0.3">
      <c r="B28" s="9" t="s">
        <v>984</v>
      </c>
      <c r="C28" s="13">
        <v>-11224</v>
      </c>
      <c r="D28" s="13">
        <v>-11224</v>
      </c>
      <c r="E28" s="13">
        <v>183140.66</v>
      </c>
      <c r="F28" s="13">
        <v>20612.419999999998</v>
      </c>
      <c r="G28" s="13">
        <v>20612.419999999998</v>
      </c>
      <c r="H28" s="13">
        <v>20612.419999999998</v>
      </c>
      <c r="I28" s="13">
        <v>0</v>
      </c>
      <c r="J28" s="13">
        <v>0</v>
      </c>
      <c r="K28" s="13"/>
      <c r="L28" s="13"/>
    </row>
    <row r="29" spans="2:12" x14ac:dyDescent="0.3">
      <c r="B29" s="9" t="s">
        <v>985</v>
      </c>
      <c r="C29" s="13">
        <v>173507</v>
      </c>
      <c r="D29" s="13">
        <v>173507</v>
      </c>
      <c r="E29" s="13">
        <v>173507</v>
      </c>
      <c r="F29" s="13">
        <v>173507</v>
      </c>
      <c r="G29" s="13">
        <v>173507</v>
      </c>
      <c r="H29" s="13">
        <v>173507</v>
      </c>
      <c r="I29" s="13">
        <v>173507</v>
      </c>
      <c r="J29" s="13">
        <v>173507</v>
      </c>
      <c r="K29" s="13">
        <f>VLOOKUP(B29,'[1]BS Dec 24'!$C$4:$H$1422,6,0)</f>
        <v>173507</v>
      </c>
      <c r="L29" s="13">
        <f>VLOOKUP(B29,'[10]TB Jan 25'!$C$225:$I$570,6,0)</f>
        <v>173507</v>
      </c>
    </row>
    <row r="30" spans="2:12" x14ac:dyDescent="0.3">
      <c r="B30" s="9" t="s">
        <v>986</v>
      </c>
      <c r="C30" s="13">
        <v>4779</v>
      </c>
      <c r="D30" s="13">
        <v>4779</v>
      </c>
      <c r="E30" s="13">
        <v>4779</v>
      </c>
      <c r="F30" s="13">
        <v>4779</v>
      </c>
      <c r="G30" s="13">
        <v>4779</v>
      </c>
      <c r="H30" s="13">
        <v>4779</v>
      </c>
      <c r="I30" s="13">
        <v>4779</v>
      </c>
      <c r="J30" s="13">
        <v>4779</v>
      </c>
      <c r="K30" s="13">
        <f>VLOOKUP(B30,'[1]BS Dec 24'!$C$4:$H$1422,6,0)</f>
        <v>4779</v>
      </c>
      <c r="L30" s="13">
        <f>VLOOKUP(B30,'[10]TB Jan 25'!$C$225:$I$570,6,0)</f>
        <v>4779</v>
      </c>
    </row>
    <row r="31" spans="2:12" x14ac:dyDescent="0.3">
      <c r="B31" s="9" t="s">
        <v>987</v>
      </c>
      <c r="C31" s="13">
        <v>-121</v>
      </c>
      <c r="D31" s="13">
        <v>-121</v>
      </c>
      <c r="E31" s="13">
        <v>-121</v>
      </c>
      <c r="F31" s="13">
        <v>-121</v>
      </c>
      <c r="G31" s="13">
        <v>-121</v>
      </c>
      <c r="H31" s="13">
        <v>-121</v>
      </c>
      <c r="I31" s="13">
        <v>-121</v>
      </c>
      <c r="J31" s="13">
        <v>-121</v>
      </c>
      <c r="K31" s="13">
        <f>-VLOOKUP(B31,'[1]BS Dec 24'!$C$4:$I$1422,7,0)</f>
        <v>0</v>
      </c>
      <c r="L31" s="13"/>
    </row>
    <row r="32" spans="2:12" x14ac:dyDescent="0.3">
      <c r="B32" s="9" t="s">
        <v>988</v>
      </c>
      <c r="C32" s="13"/>
      <c r="D32" s="13"/>
      <c r="E32" s="13"/>
      <c r="F32" s="13">
        <v>106610</v>
      </c>
      <c r="G32" s="13">
        <v>56610</v>
      </c>
      <c r="H32" s="13">
        <v>31610</v>
      </c>
      <c r="I32" s="13">
        <v>31610</v>
      </c>
      <c r="J32" s="13">
        <v>31610</v>
      </c>
      <c r="K32" s="13">
        <f>-VLOOKUP(B32,'[1]BS Dec 24'!$C$4:$I$1422,7,0)</f>
        <v>-14909</v>
      </c>
      <c r="L32" s="13">
        <f>-VLOOKUP(B32,'[10]TB Jan 25'!$C$225:$I$570,7,0)</f>
        <v>-14909</v>
      </c>
    </row>
    <row r="33" spans="2:12" x14ac:dyDescent="0.3">
      <c r="B33" s="9" t="s">
        <v>989</v>
      </c>
      <c r="C33" s="13">
        <v>25837</v>
      </c>
      <c r="D33" s="13">
        <v>25837</v>
      </c>
      <c r="E33" s="13">
        <v>25837</v>
      </c>
      <c r="F33" s="13">
        <v>25837</v>
      </c>
      <c r="G33" s="13">
        <v>837</v>
      </c>
      <c r="H33" s="13">
        <v>837</v>
      </c>
      <c r="I33" s="13">
        <v>837</v>
      </c>
      <c r="J33" s="13">
        <v>90525</v>
      </c>
      <c r="K33" s="13">
        <f>VLOOKUP(B33,'[1]BS Dec 24'!$C$4:$H$1422,6,0)</f>
        <v>90525</v>
      </c>
      <c r="L33" s="13">
        <f>VLOOKUP(B33,'[10]TB Jan 25'!$C$225:$I$570,6,0)</f>
        <v>90525</v>
      </c>
    </row>
    <row r="34" spans="2:12" x14ac:dyDescent="0.3">
      <c r="B34" s="9" t="s">
        <v>990</v>
      </c>
      <c r="C34" s="13">
        <v>361050</v>
      </c>
      <c r="D34" s="13">
        <v>314984</v>
      </c>
      <c r="E34" s="13">
        <v>264507</v>
      </c>
      <c r="F34" s="13">
        <v>228118</v>
      </c>
      <c r="G34" s="13">
        <v>184001</v>
      </c>
      <c r="H34" s="13">
        <v>178540</v>
      </c>
      <c r="I34" s="13">
        <v>-190339</v>
      </c>
      <c r="J34" s="13">
        <v>-190339</v>
      </c>
      <c r="K34" s="13">
        <f>-VLOOKUP(B34,'[1]BS Dec 24'!$C$4:$I$1422,7,0)</f>
        <v>-190339</v>
      </c>
      <c r="L34" s="13">
        <f>-VLOOKUP(B34,'[10]TB Jan 25'!$C$225:$I$570,7,0)</f>
        <v>-190339</v>
      </c>
    </row>
    <row r="35" spans="2:12" x14ac:dyDescent="0.3">
      <c r="B35" s="9" t="s">
        <v>991</v>
      </c>
      <c r="C35" s="13">
        <v>9847</v>
      </c>
      <c r="D35" s="13">
        <v>9847</v>
      </c>
      <c r="E35" s="13">
        <v>9847</v>
      </c>
      <c r="F35" s="13">
        <v>9847</v>
      </c>
      <c r="G35" s="13">
        <v>9847</v>
      </c>
      <c r="H35" s="13">
        <v>9847</v>
      </c>
      <c r="I35" s="13">
        <v>9847</v>
      </c>
      <c r="J35" s="13">
        <v>9847</v>
      </c>
      <c r="K35" s="13">
        <f>VLOOKUP(B35,'[1]BS Dec 24'!$C$4:$H$1422,6,0)</f>
        <v>9847</v>
      </c>
      <c r="L35" s="13">
        <f>VLOOKUP(B35,'[10]TB Jan 25'!$C$225:$I$570,6,0)</f>
        <v>9847</v>
      </c>
    </row>
    <row r="36" spans="2:12" x14ac:dyDescent="0.3">
      <c r="B36" s="9" t="s">
        <v>992</v>
      </c>
      <c r="C36" s="13">
        <v>11225</v>
      </c>
      <c r="D36" s="13">
        <v>11225</v>
      </c>
      <c r="E36" s="13">
        <v>11225</v>
      </c>
      <c r="F36" s="13">
        <v>11225</v>
      </c>
      <c r="G36" s="13">
        <v>11225</v>
      </c>
      <c r="H36" s="13">
        <v>11225</v>
      </c>
      <c r="I36" s="13">
        <v>11225</v>
      </c>
      <c r="J36" s="13">
        <v>11225</v>
      </c>
      <c r="K36" s="13">
        <f>VLOOKUP(B36,'[1]BS Dec 24'!$C$4:$H$1422,6,0)</f>
        <v>11225</v>
      </c>
      <c r="L36" s="13">
        <f>VLOOKUP(B36,'[10]TB Jan 25'!$C$225:$I$570,6,0)</f>
        <v>11225</v>
      </c>
    </row>
    <row r="37" spans="2:12" x14ac:dyDescent="0.3">
      <c r="B37" s="9" t="s">
        <v>993</v>
      </c>
      <c r="C37" s="13">
        <v>18815</v>
      </c>
      <c r="D37" s="13">
        <v>18815</v>
      </c>
      <c r="E37" s="13">
        <v>18815</v>
      </c>
      <c r="F37" s="13">
        <v>18815</v>
      </c>
      <c r="G37" s="13">
        <v>18815</v>
      </c>
      <c r="H37" s="13">
        <v>18815</v>
      </c>
      <c r="I37" s="13">
        <v>18815</v>
      </c>
      <c r="J37" s="13">
        <v>18815</v>
      </c>
      <c r="K37" s="13">
        <f>VLOOKUP(B37,'[1]BS Dec 24'!$C$4:$H$1422,6,0)</f>
        <v>18815</v>
      </c>
      <c r="L37" s="13">
        <f>-VLOOKUP(B37,'[10]TB Jan 25'!$C$225:$I$570,7,0)</f>
        <v>0</v>
      </c>
    </row>
    <row r="38" spans="2:12" x14ac:dyDescent="0.3">
      <c r="B38" s="9" t="s">
        <v>994</v>
      </c>
      <c r="C38" s="13">
        <v>388292.43</v>
      </c>
      <c r="D38" s="13">
        <v>375990.43</v>
      </c>
      <c r="E38" s="13">
        <v>894850.43</v>
      </c>
      <c r="F38" s="13">
        <v>581497.43000000005</v>
      </c>
      <c r="G38" s="13">
        <v>1373185.43</v>
      </c>
      <c r="H38" s="13">
        <v>1334701.43</v>
      </c>
      <c r="I38" s="13">
        <v>1301252.43</v>
      </c>
      <c r="J38" s="13">
        <v>1372362.43</v>
      </c>
      <c r="K38" s="13">
        <f>VLOOKUP(B38,'[1]BS Dec 24'!$C$4:$H$1422,6,0)</f>
        <v>1459738.43</v>
      </c>
      <c r="L38" s="13">
        <f>VLOOKUP(B38,'[10]TB Jan 25'!$C$225:$I$570,6,0)</f>
        <v>1031914.43</v>
      </c>
    </row>
    <row r="39" spans="2:12" x14ac:dyDescent="0.3">
      <c r="B39" s="9" t="s">
        <v>995</v>
      </c>
      <c r="C39" s="13">
        <v>-30815</v>
      </c>
      <c r="D39" s="13">
        <v>-30815</v>
      </c>
      <c r="E39" s="13">
        <v>-30815</v>
      </c>
      <c r="F39" s="13">
        <v>-30815</v>
      </c>
      <c r="G39" s="13">
        <v>-30815</v>
      </c>
      <c r="H39" s="13">
        <v>-30815</v>
      </c>
      <c r="I39" s="13">
        <v>-30815</v>
      </c>
      <c r="J39" s="13">
        <v>-30815</v>
      </c>
      <c r="K39" s="13">
        <f>-VLOOKUP(B39,'[1]BS Dec 24'!$C$4:$I$1422,7,0)</f>
        <v>-30815</v>
      </c>
      <c r="L39" s="13">
        <f>-VLOOKUP(B39,'[10]TB Jan 25'!$C$225:$I$570,7,0)</f>
        <v>-30815</v>
      </c>
    </row>
    <row r="40" spans="2:12" x14ac:dyDescent="0.3">
      <c r="B40" s="9" t="s">
        <v>996</v>
      </c>
      <c r="C40" s="13">
        <v>30803</v>
      </c>
      <c r="D40" s="13">
        <v>30803</v>
      </c>
      <c r="E40" s="13">
        <v>30803</v>
      </c>
      <c r="F40" s="13">
        <v>30803</v>
      </c>
      <c r="G40" s="13">
        <v>30803</v>
      </c>
      <c r="H40" s="13">
        <v>30803</v>
      </c>
      <c r="I40" s="13">
        <v>30803</v>
      </c>
      <c r="J40" s="13">
        <v>30803</v>
      </c>
      <c r="K40" s="13">
        <f>VLOOKUP(B40,'[1]BS Dec 24'!$C$4:$H$1422,6,0)</f>
        <v>30803</v>
      </c>
      <c r="L40" s="13">
        <f>VLOOKUP(B40,'[10]TB Jan 25'!$C$225:$I$570,6,0)</f>
        <v>30803</v>
      </c>
    </row>
    <row r="41" spans="2:12" x14ac:dyDescent="0.3">
      <c r="B41" s="9" t="s">
        <v>997</v>
      </c>
      <c r="C41" s="13">
        <v>-77</v>
      </c>
      <c r="D41" s="13">
        <v>-77</v>
      </c>
      <c r="E41" s="13">
        <v>-77</v>
      </c>
      <c r="F41" s="13">
        <v>-77</v>
      </c>
      <c r="G41" s="13">
        <v>-77</v>
      </c>
      <c r="H41" s="13">
        <v>-77</v>
      </c>
      <c r="I41" s="13">
        <v>-77</v>
      </c>
      <c r="J41" s="13">
        <v>-77</v>
      </c>
      <c r="K41" s="13">
        <f>-VLOOKUP(B41,'[1]BS Dec 24'!$C$4:$I$1422,7,0)</f>
        <v>0</v>
      </c>
      <c r="L41" s="13"/>
    </row>
    <row r="42" spans="2:12" x14ac:dyDescent="0.3">
      <c r="B42" s="9" t="s">
        <v>998</v>
      </c>
      <c r="C42" s="13">
        <v>5163</v>
      </c>
      <c r="D42" s="13">
        <v>5163</v>
      </c>
      <c r="E42" s="13">
        <v>5163</v>
      </c>
      <c r="F42" s="13">
        <v>5163</v>
      </c>
      <c r="G42" s="13">
        <v>5163</v>
      </c>
      <c r="H42" s="13">
        <v>5163</v>
      </c>
      <c r="I42" s="13">
        <v>5163</v>
      </c>
      <c r="J42" s="13">
        <v>5163</v>
      </c>
      <c r="K42" s="13">
        <f>VLOOKUP(B42,'[1]BS Dec 24'!$C$4:$H$1422,6,0)</f>
        <v>5163</v>
      </c>
      <c r="L42" s="13">
        <f>-VLOOKUP(B42,'[10]TB Jan 25'!$C$225:$I$570,7,0)</f>
        <v>0</v>
      </c>
    </row>
    <row r="43" spans="2:12" x14ac:dyDescent="0.3">
      <c r="B43" s="9" t="s">
        <v>999</v>
      </c>
      <c r="C43" s="13"/>
      <c r="D43" s="13"/>
      <c r="E43" s="13"/>
      <c r="F43" s="13">
        <v>31575</v>
      </c>
      <c r="G43" s="13">
        <v>31575</v>
      </c>
      <c r="H43" s="13">
        <v>85690</v>
      </c>
      <c r="I43" s="13">
        <v>26873</v>
      </c>
      <c r="J43" s="13">
        <v>25106</v>
      </c>
      <c r="K43" s="13">
        <f>VLOOKUP(B43,'[1]BS Dec 24'!$C$4:$H$1422,6,0)</f>
        <v>41364</v>
      </c>
      <c r="L43" s="13">
        <f>VLOOKUP(B43,'[10]TB Jan 25'!$C$225:$I$570,6,0)</f>
        <v>41364</v>
      </c>
    </row>
    <row r="44" spans="2:12" x14ac:dyDescent="0.3">
      <c r="B44" s="9" t="s">
        <v>1000</v>
      </c>
      <c r="C44" s="13">
        <v>17333</v>
      </c>
      <c r="D44" s="13">
        <v>14156</v>
      </c>
      <c r="E44" s="13">
        <v>14156</v>
      </c>
      <c r="F44" s="13">
        <v>14156</v>
      </c>
      <c r="G44" s="13">
        <v>14156</v>
      </c>
      <c r="H44" s="13">
        <v>23953</v>
      </c>
      <c r="I44" s="13">
        <v>23953</v>
      </c>
      <c r="J44" s="13">
        <v>23953</v>
      </c>
      <c r="K44" s="13">
        <f>VLOOKUP(B44,'[1]BS Dec 24'!$C$4:$H$1422,6,0)</f>
        <v>23953</v>
      </c>
      <c r="L44" s="13">
        <f>VLOOKUP(B44,'[10]TB Jan 25'!$C$225:$I$570,6,0)</f>
        <v>23953</v>
      </c>
    </row>
    <row r="45" spans="2:12" x14ac:dyDescent="0.3">
      <c r="B45" s="9" t="s">
        <v>1001</v>
      </c>
      <c r="C45" s="13"/>
      <c r="D45" s="13"/>
      <c r="E45" s="13"/>
      <c r="F45" s="13"/>
      <c r="G45" s="13"/>
      <c r="H45" s="13"/>
      <c r="I45" s="13"/>
      <c r="J45" s="13">
        <v>239888</v>
      </c>
      <c r="K45" s="13">
        <f>VLOOKUP(B45,'[1]BS Dec 24'!$C$4:$H$1422,6,0)</f>
        <v>224009</v>
      </c>
      <c r="L45" s="13">
        <f>VLOOKUP(B45,'[10]TB Jan 25'!$C$225:$I$570,6,0)</f>
        <v>64235</v>
      </c>
    </row>
    <row r="46" spans="2:12" x14ac:dyDescent="0.3">
      <c r="B46" s="9" t="s">
        <v>1002</v>
      </c>
      <c r="C46" s="13">
        <v>581350.31000000006</v>
      </c>
      <c r="D46" s="13">
        <v>581350.31000000006</v>
      </c>
      <c r="E46" s="13">
        <v>279315.62</v>
      </c>
      <c r="F46" s="13">
        <v>273256.31</v>
      </c>
      <c r="G46" s="13">
        <v>70764.31</v>
      </c>
      <c r="H46" s="13">
        <v>424.31</v>
      </c>
      <c r="I46" s="13">
        <v>424.31</v>
      </c>
      <c r="J46" s="13">
        <v>424.31</v>
      </c>
      <c r="K46" s="13">
        <f>-VLOOKUP(B46,'[1]BS Dec 24'!$C$4:$I$1422,7,0)</f>
        <v>0</v>
      </c>
      <c r="L46" s="13"/>
    </row>
    <row r="47" spans="2:12" x14ac:dyDescent="0.3">
      <c r="B47" s="9" t="s">
        <v>1003</v>
      </c>
      <c r="C47" s="13">
        <v>8525</v>
      </c>
      <c r="D47" s="13">
        <v>8525</v>
      </c>
      <c r="E47" s="13">
        <v>8525</v>
      </c>
      <c r="F47" s="13">
        <v>8525</v>
      </c>
      <c r="G47" s="13">
        <v>8525</v>
      </c>
      <c r="H47" s="13">
        <v>8525</v>
      </c>
      <c r="I47" s="13">
        <v>8525</v>
      </c>
      <c r="J47" s="13">
        <v>8525</v>
      </c>
      <c r="K47" s="13">
        <f>VLOOKUP(B47,'[1]BS Dec 24'!$C$4:$H$1422,6,0)</f>
        <v>8525</v>
      </c>
      <c r="L47" s="13">
        <f>VLOOKUP(B47,'[10]TB Jan 25'!$C$225:$I$570,6,0)</f>
        <v>8525</v>
      </c>
    </row>
    <row r="48" spans="2:12" x14ac:dyDescent="0.3">
      <c r="B48" s="9" t="s">
        <v>1004</v>
      </c>
      <c r="C48" s="13">
        <v>445275.66</v>
      </c>
      <c r="D48" s="13">
        <v>445275.66</v>
      </c>
      <c r="E48" s="13">
        <v>62275.66</v>
      </c>
      <c r="F48" s="13">
        <v>55659.66</v>
      </c>
      <c r="G48" s="13">
        <v>175782.66</v>
      </c>
      <c r="H48" s="13">
        <v>101782.66</v>
      </c>
      <c r="I48" s="13">
        <v>463083.66</v>
      </c>
      <c r="J48" s="13">
        <v>794567.66</v>
      </c>
      <c r="K48" s="13">
        <f>VLOOKUP(B48,'[1]BS Dec 24'!$C$4:$H$1422,6,0)</f>
        <v>794567.66</v>
      </c>
      <c r="L48" s="13">
        <f>VLOOKUP(B48,'[10]TB Jan 25'!$C$225:$I$570,6,0)</f>
        <v>794567.66</v>
      </c>
    </row>
    <row r="49" spans="2:12" x14ac:dyDescent="0.3">
      <c r="B49" s="9" t="s">
        <v>1005</v>
      </c>
      <c r="C49" s="13"/>
      <c r="D49" s="13"/>
      <c r="E49" s="13"/>
      <c r="F49" s="13"/>
      <c r="G49" s="13"/>
      <c r="H49" s="13"/>
      <c r="I49" s="13">
        <v>8235</v>
      </c>
      <c r="J49" s="13">
        <v>8235</v>
      </c>
      <c r="K49" s="13">
        <f>VLOOKUP(B49,'[1]BS Dec 24'!$C$4:$H$1422,6,0)</f>
        <v>8235</v>
      </c>
      <c r="L49" s="13">
        <f>VLOOKUP(B49,'[10]TB Jan 25'!$C$225:$I$570,6,0)</f>
        <v>8235</v>
      </c>
    </row>
    <row r="50" spans="2:12" x14ac:dyDescent="0.3">
      <c r="B50" s="9" t="s">
        <v>1006</v>
      </c>
      <c r="C50" s="13">
        <v>29925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50067</v>
      </c>
      <c r="K50" s="13">
        <f>VLOOKUP(B50,'[1]BS Dec 24'!$C$4:$H$1422,6,0)</f>
        <v>138536</v>
      </c>
      <c r="L50" s="13">
        <f>VLOOKUP(B50,'[10]TB Jan 25'!$C$225:$I$570,6,0)</f>
        <v>10907</v>
      </c>
    </row>
    <row r="51" spans="2:12" x14ac:dyDescent="0.3">
      <c r="B51" s="9" t="s">
        <v>1007</v>
      </c>
      <c r="C51" s="13"/>
      <c r="D51" s="13"/>
      <c r="E51" s="13"/>
      <c r="F51" s="13"/>
      <c r="G51" s="13"/>
      <c r="H51" s="13"/>
      <c r="I51" s="13"/>
      <c r="J51" s="13">
        <v>118998</v>
      </c>
      <c r="K51" s="13">
        <f>VLOOKUP(B51,'[1]BS Dec 24'!$C$4:$H$1422,6,0)</f>
        <v>114237</v>
      </c>
      <c r="L51" s="13">
        <f>-VLOOKUP(B51,'[10]TB Jan 25'!$C$225:$I$570,7,0)</f>
        <v>0</v>
      </c>
    </row>
    <row r="52" spans="2:12" x14ac:dyDescent="0.3">
      <c r="B52" s="9" t="s">
        <v>1008</v>
      </c>
      <c r="C52" s="13">
        <v>22916</v>
      </c>
      <c r="D52" s="13">
        <v>22916</v>
      </c>
      <c r="E52" s="13">
        <v>22916</v>
      </c>
      <c r="F52" s="13">
        <v>22916</v>
      </c>
      <c r="G52" s="13">
        <v>22916</v>
      </c>
      <c r="H52" s="13">
        <v>22916</v>
      </c>
      <c r="I52" s="13">
        <v>22916</v>
      </c>
      <c r="J52" s="13">
        <v>22916</v>
      </c>
      <c r="K52" s="13">
        <f>VLOOKUP(B52,'[1]BS Dec 24'!$C$4:$H$1422,6,0)</f>
        <v>22916</v>
      </c>
      <c r="L52" s="13">
        <f>VLOOKUP(B52,'[10]TB Jan 25'!$C$225:$I$570,6,0)</f>
        <v>22916</v>
      </c>
    </row>
    <row r="53" spans="2:12" x14ac:dyDescent="0.3">
      <c r="B53" s="9" t="s">
        <v>1009</v>
      </c>
      <c r="C53" s="13"/>
      <c r="D53" s="13"/>
      <c r="E53" s="13"/>
      <c r="F53" s="13">
        <v>0</v>
      </c>
      <c r="G53" s="13">
        <v>0</v>
      </c>
      <c r="H53" s="13">
        <v>0</v>
      </c>
      <c r="I53" s="13">
        <v>0</v>
      </c>
      <c r="J53" s="13">
        <v>-62467.5</v>
      </c>
      <c r="K53" s="13">
        <f>-VLOOKUP(B53,'[1]BS Dec 24'!$C$4:$I$1422,7,0)</f>
        <v>-62467</v>
      </c>
      <c r="L53" s="13">
        <f>-VLOOKUP(B53,'[10]TB Jan 25'!$C$225:$I$570,7,0)</f>
        <v>0</v>
      </c>
    </row>
    <row r="54" spans="2:12" x14ac:dyDescent="0.3">
      <c r="B54" s="9" t="s">
        <v>1010</v>
      </c>
      <c r="C54" s="13">
        <v>93452</v>
      </c>
      <c r="D54" s="13">
        <v>93452</v>
      </c>
      <c r="E54" s="13">
        <v>93452</v>
      </c>
      <c r="F54" s="13">
        <v>93452</v>
      </c>
      <c r="G54" s="13">
        <v>93452</v>
      </c>
      <c r="H54" s="13">
        <v>93452</v>
      </c>
      <c r="I54" s="13">
        <v>93452</v>
      </c>
      <c r="J54" s="13">
        <v>93452</v>
      </c>
      <c r="K54" s="13">
        <f>VLOOKUP(B54,'[1]BS Dec 24'!$C$4:$H$1422,6,0)</f>
        <v>93452</v>
      </c>
      <c r="L54" s="13">
        <f>VLOOKUP(B54,'[10]TB Jan 25'!$C$225:$I$570,6,0)</f>
        <v>93452</v>
      </c>
    </row>
    <row r="55" spans="2:12" x14ac:dyDescent="0.3">
      <c r="B55" s="9" t="s">
        <v>1011</v>
      </c>
      <c r="C55" s="13">
        <v>223</v>
      </c>
      <c r="D55" s="13">
        <v>223</v>
      </c>
      <c r="E55" s="13">
        <v>223</v>
      </c>
      <c r="F55" s="13">
        <v>14959</v>
      </c>
      <c r="G55" s="13">
        <v>223</v>
      </c>
      <c r="H55" s="13">
        <v>223</v>
      </c>
      <c r="I55" s="13">
        <v>223</v>
      </c>
      <c r="J55" s="13">
        <v>223</v>
      </c>
      <c r="K55" s="13">
        <f>-VLOOKUP(B55,'[1]BS Dec 24'!$C$4:$I$1422,7,0)</f>
        <v>0</v>
      </c>
      <c r="L55" s="13">
        <f>-VLOOKUP(B55,'[10]TB Jan 25'!$C$225:$I$570,7,0)</f>
        <v>0</v>
      </c>
    </row>
    <row r="56" spans="2:12" x14ac:dyDescent="0.3">
      <c r="B56" s="9" t="s">
        <v>1012</v>
      </c>
      <c r="C56" s="13">
        <v>157007</v>
      </c>
      <c r="D56" s="13">
        <v>157007</v>
      </c>
      <c r="E56" s="13">
        <v>157007</v>
      </c>
      <c r="F56" s="13">
        <v>157007</v>
      </c>
      <c r="G56" s="13">
        <v>157007</v>
      </c>
      <c r="H56" s="13">
        <v>157007</v>
      </c>
      <c r="I56" s="13">
        <v>157007</v>
      </c>
      <c r="J56" s="13">
        <v>157007</v>
      </c>
      <c r="K56" s="13">
        <f>VLOOKUP(B56,'[1]BS Dec 24'!$C$4:$H$1422,6,0)</f>
        <v>157007</v>
      </c>
      <c r="L56" s="13">
        <f>VLOOKUP(B56,'[10]TB Jan 25'!$C$225:$I$570,6,0)</f>
        <v>157007</v>
      </c>
    </row>
    <row r="57" spans="2:12" x14ac:dyDescent="0.3">
      <c r="B57" s="9" t="s">
        <v>1013</v>
      </c>
      <c r="C57" s="13">
        <v>181077</v>
      </c>
      <c r="D57" s="13">
        <v>181077</v>
      </c>
      <c r="E57" s="13">
        <v>181077</v>
      </c>
      <c r="F57" s="13">
        <v>181077</v>
      </c>
      <c r="G57" s="13">
        <v>181077</v>
      </c>
      <c r="H57" s="13">
        <v>181077</v>
      </c>
      <c r="I57" s="13">
        <v>181077</v>
      </c>
      <c r="J57" s="13">
        <v>181077</v>
      </c>
      <c r="K57" s="13">
        <f>VLOOKUP(B57,'[1]BS Dec 24'!$C$4:$H$1422,6,0)</f>
        <v>181077</v>
      </c>
      <c r="L57" s="13">
        <f>VLOOKUP(B57,'[10]TB Jan 25'!$C$225:$I$570,6,0)</f>
        <v>181077</v>
      </c>
    </row>
    <row r="58" spans="2:12" x14ac:dyDescent="0.3">
      <c r="B58" s="9" t="s">
        <v>1014</v>
      </c>
      <c r="C58" s="13">
        <v>-24070</v>
      </c>
      <c r="D58" s="13">
        <v>-24070</v>
      </c>
      <c r="E58" s="13">
        <v>-24070</v>
      </c>
      <c r="F58" s="13">
        <v>-24070</v>
      </c>
      <c r="G58" s="13">
        <v>-24070</v>
      </c>
      <c r="H58" s="13">
        <v>-24070</v>
      </c>
      <c r="I58" s="13">
        <v>-24070</v>
      </c>
      <c r="J58" s="13">
        <v>-24070</v>
      </c>
      <c r="K58" s="13">
        <f>-VLOOKUP(B58,'[1]BS Dec 24'!$C$4:$I$1422,7,0)</f>
        <v>-24070</v>
      </c>
      <c r="L58" s="13">
        <f>-VLOOKUP(B58,'[10]TB Jan 25'!$C$225:$I$570,7,0)</f>
        <v>-24070</v>
      </c>
    </row>
    <row r="59" spans="2:12" x14ac:dyDescent="0.3">
      <c r="B59" s="9" t="s">
        <v>1015</v>
      </c>
      <c r="C59" s="13">
        <v>10244181.619999999</v>
      </c>
      <c r="D59" s="13">
        <v>9254538.6199999992</v>
      </c>
      <c r="E59" s="13">
        <v>8519310.6199999992</v>
      </c>
      <c r="F59" s="13">
        <v>7461760.6200000001</v>
      </c>
      <c r="G59" s="13">
        <v>8626442.6199999992</v>
      </c>
      <c r="H59" s="13">
        <v>17416616.620000001</v>
      </c>
      <c r="I59" s="13">
        <v>19470349.620000001</v>
      </c>
      <c r="J59" s="13">
        <v>20016835.620000001</v>
      </c>
      <c r="K59" s="13">
        <f>VLOOKUP(B59,'[1]BS Dec 24'!$C$4:$H$1422,6,0)</f>
        <v>20168540.620000001</v>
      </c>
      <c r="L59" s="13">
        <f>VLOOKUP(B59,'[10]TB Jan 25'!$C$225:$I$570,6,0)</f>
        <v>16456610.93</v>
      </c>
    </row>
    <row r="60" spans="2:12" x14ac:dyDescent="0.3">
      <c r="B60" s="9" t="s">
        <v>1016</v>
      </c>
      <c r="C60" s="13">
        <v>-15219.19</v>
      </c>
      <c r="D60" s="13">
        <v>-15219.19</v>
      </c>
      <c r="E60" s="13">
        <v>-15219.19</v>
      </c>
      <c r="F60" s="13">
        <v>-15219.19</v>
      </c>
      <c r="G60" s="13">
        <v>-15219.19</v>
      </c>
      <c r="H60" s="13">
        <v>-15219.19</v>
      </c>
      <c r="I60" s="13">
        <v>-15219.19</v>
      </c>
      <c r="J60" s="13">
        <v>-15219.19</v>
      </c>
      <c r="K60" s="13">
        <f>-VLOOKUP(B60,'[1]BS Dec 24'!$C$4:$I$1422,7,0)</f>
        <v>-15219.19</v>
      </c>
      <c r="L60" s="13">
        <f>-VLOOKUP(B60,'[10]TB Jan 25'!$C$225:$I$570,7,0)</f>
        <v>0</v>
      </c>
    </row>
    <row r="61" spans="2:12" x14ac:dyDescent="0.3">
      <c r="B61" s="9" t="s">
        <v>1017</v>
      </c>
      <c r="C61" s="13">
        <v>168770.62</v>
      </c>
      <c r="D61" s="13">
        <v>168770.62</v>
      </c>
      <c r="E61" s="13">
        <v>168770.62</v>
      </c>
      <c r="F61" s="13">
        <v>168770.62</v>
      </c>
      <c r="G61" s="13">
        <v>168770.62</v>
      </c>
      <c r="H61" s="13">
        <v>168770.62</v>
      </c>
      <c r="I61" s="13">
        <v>168770.62</v>
      </c>
      <c r="J61" s="13">
        <v>168770.62</v>
      </c>
      <c r="K61" s="13">
        <f>VLOOKUP(B61,'[1]BS Dec 24'!$C$4:$H$1422,6,0)</f>
        <v>168770.62</v>
      </c>
      <c r="L61" s="13">
        <f>VLOOKUP(B61,'[10]TB Jan 25'!$C$225:$I$570,6,0)</f>
        <v>168770.62</v>
      </c>
    </row>
    <row r="62" spans="2:12" x14ac:dyDescent="0.3">
      <c r="B62" s="9" t="s">
        <v>1018</v>
      </c>
      <c r="C62" s="13">
        <v>-63288.13</v>
      </c>
      <c r="D62" s="13">
        <v>-63288.13</v>
      </c>
      <c r="E62" s="13">
        <v>-63288.13</v>
      </c>
      <c r="F62" s="13">
        <v>-63288.13</v>
      </c>
      <c r="G62" s="13">
        <v>-63288.13</v>
      </c>
      <c r="H62" s="13">
        <v>-63288.13</v>
      </c>
      <c r="I62" s="13">
        <v>-63288.13</v>
      </c>
      <c r="J62" s="13">
        <v>-63288.13</v>
      </c>
      <c r="K62" s="13">
        <f>-VLOOKUP(B62,'[1]BS Dec 24'!$C$4:$I$1422,7,0)</f>
        <v>-63288.13</v>
      </c>
      <c r="L62" s="13">
        <f>-VLOOKUP(B62,'[10]TB Jan 25'!$C$225:$I$570,7,0)</f>
        <v>-63288.13</v>
      </c>
    </row>
    <row r="63" spans="2:12" x14ac:dyDescent="0.3">
      <c r="B63" s="9" t="s">
        <v>1019</v>
      </c>
      <c r="C63" s="13"/>
      <c r="D63" s="13"/>
      <c r="E63" s="13"/>
      <c r="F63" s="13"/>
      <c r="G63" s="13"/>
      <c r="H63" s="13">
        <v>208883</v>
      </c>
      <c r="I63" s="13">
        <v>486538</v>
      </c>
      <c r="J63" s="13">
        <v>332132</v>
      </c>
      <c r="K63" s="13">
        <f>VLOOKUP(B63,'[1]BS Dec 24'!$C$4:$H$1422,6,0)</f>
        <v>332674</v>
      </c>
      <c r="L63" s="13">
        <f>VLOOKUP(B63,'[10]TB Jan 25'!$C$225:$I$570,6,0)</f>
        <v>332674</v>
      </c>
    </row>
    <row r="64" spans="2:12" x14ac:dyDescent="0.3">
      <c r="B64" s="9" t="s">
        <v>1020</v>
      </c>
      <c r="C64" s="13">
        <v>948113.63</v>
      </c>
      <c r="D64" s="13">
        <v>813435.63</v>
      </c>
      <c r="E64" s="13">
        <v>730983.63</v>
      </c>
      <c r="F64" s="13">
        <v>575265.63</v>
      </c>
      <c r="G64" s="13">
        <v>669469.63</v>
      </c>
      <c r="H64" s="13">
        <v>1436676.63</v>
      </c>
      <c r="I64" s="13">
        <v>1733453.63</v>
      </c>
      <c r="J64" s="13">
        <v>1623684.63</v>
      </c>
      <c r="K64" s="13">
        <f>VLOOKUP(B64,'[1]BS Dec 24'!$C$4:$H$1422,6,0)</f>
        <v>1434876.63</v>
      </c>
      <c r="L64" s="13">
        <f>VLOOKUP(B64,'[10]TB Jan 25'!$C$225:$I$570,6,0)</f>
        <v>992145.63</v>
      </c>
    </row>
    <row r="65" spans="2:12" x14ac:dyDescent="0.3">
      <c r="B65" s="9" t="s">
        <v>1021</v>
      </c>
      <c r="C65" s="13">
        <v>253180.58</v>
      </c>
      <c r="D65" s="13">
        <v>253180.58</v>
      </c>
      <c r="E65" s="13">
        <v>253180.58</v>
      </c>
      <c r="F65" s="13">
        <v>253180.58</v>
      </c>
      <c r="G65" s="13">
        <v>253180.58</v>
      </c>
      <c r="H65" s="13">
        <v>253180.58</v>
      </c>
      <c r="I65" s="13">
        <v>253180.58</v>
      </c>
      <c r="J65" s="13">
        <v>253180.58</v>
      </c>
      <c r="K65" s="13">
        <f>VLOOKUP(B65,'[1]BS Dec 24'!$C$4:$H$1422,6,0)</f>
        <v>253180.58</v>
      </c>
      <c r="L65" s="13">
        <f>VLOOKUP(B65,'[10]TB Jan 25'!$C$225:$I$570,6,0)</f>
        <v>253180.58</v>
      </c>
    </row>
    <row r="66" spans="2:12" x14ac:dyDescent="0.3">
      <c r="B66" s="9" t="s">
        <v>1022</v>
      </c>
      <c r="C66" s="13">
        <v>314402.15000000002</v>
      </c>
      <c r="D66" s="13">
        <v>281370.15000000002</v>
      </c>
      <c r="E66" s="13">
        <v>239305.15</v>
      </c>
      <c r="F66" s="13">
        <v>185039.15</v>
      </c>
      <c r="G66" s="13">
        <v>332983.15000000002</v>
      </c>
      <c r="H66" s="13">
        <v>706983.15</v>
      </c>
      <c r="I66" s="13">
        <v>780350.15</v>
      </c>
      <c r="J66" s="13">
        <v>772771.15</v>
      </c>
      <c r="K66" s="13">
        <f>VLOOKUP(B66,'[1]BS Dec 24'!$C$4:$H$1422,6,0)</f>
        <v>701313.15</v>
      </c>
      <c r="L66" s="13">
        <f>VLOOKUP(B66,'[10]TB Jan 25'!$C$225:$I$570,6,0)</f>
        <v>554452.15</v>
      </c>
    </row>
    <row r="67" spans="2:12" x14ac:dyDescent="0.3">
      <c r="B67" s="9" t="s">
        <v>1023</v>
      </c>
      <c r="C67" s="13"/>
      <c r="D67" s="13"/>
      <c r="E67" s="13"/>
      <c r="F67" s="13"/>
      <c r="G67" s="13"/>
      <c r="H67" s="13">
        <v>408243</v>
      </c>
      <c r="I67" s="13">
        <v>772600</v>
      </c>
      <c r="J67" s="13">
        <v>875727</v>
      </c>
      <c r="K67" s="13">
        <f>VLOOKUP(B67,'[1]BS Dec 24'!$C$4:$H$1422,6,0)</f>
        <v>821667</v>
      </c>
      <c r="L67" s="13">
        <f>VLOOKUP(B67,'[10]TB Jan 25'!$C$225:$I$570,6,0)</f>
        <v>641722</v>
      </c>
    </row>
    <row r="68" spans="2:12" x14ac:dyDescent="0.3">
      <c r="B68" s="9" t="s">
        <v>1024</v>
      </c>
      <c r="C68" s="13"/>
      <c r="D68" s="13"/>
      <c r="E68" s="13"/>
      <c r="F68" s="13"/>
      <c r="G68" s="13"/>
      <c r="H68" s="13"/>
      <c r="I68" s="13">
        <v>463249</v>
      </c>
      <c r="J68" s="13">
        <v>575240</v>
      </c>
      <c r="K68" s="13">
        <f>VLOOKUP(B68,'[1]BS Dec 24'!$C$4:$H$1422,6,0)</f>
        <v>548764</v>
      </c>
      <c r="L68" s="13">
        <f>VLOOKUP(B68,'[10]TB Jan 25'!$C$225:$I$570,6,0)</f>
        <v>429514</v>
      </c>
    </row>
    <row r="69" spans="2:12" x14ac:dyDescent="0.3">
      <c r="B69" s="9" t="s">
        <v>1025</v>
      </c>
      <c r="C69" s="13">
        <v>567801.36</v>
      </c>
      <c r="D69" s="13">
        <v>528355.36</v>
      </c>
      <c r="E69" s="13">
        <v>463572.36</v>
      </c>
      <c r="F69" s="13">
        <v>383114.36</v>
      </c>
      <c r="G69" s="13">
        <v>471078.36</v>
      </c>
      <c r="H69" s="13">
        <v>1199600.3600000001</v>
      </c>
      <c r="I69" s="13">
        <v>1172255.3600000001</v>
      </c>
      <c r="J69" s="13">
        <v>1116042.3600000001</v>
      </c>
      <c r="K69" s="13">
        <f>VLOOKUP(B69,'[1]BS Dec 24'!$C$4:$H$1422,6,0)</f>
        <v>1050795.3600000001</v>
      </c>
      <c r="L69" s="13">
        <f>VLOOKUP(B69,'[10]TB Jan 25'!$C$225:$I$570,6,0)</f>
        <v>885264.36</v>
      </c>
    </row>
    <row r="70" spans="2:12" x14ac:dyDescent="0.3">
      <c r="B70" s="9" t="s">
        <v>1026</v>
      </c>
      <c r="C70" s="13">
        <v>290132.28999999998</v>
      </c>
      <c r="D70" s="13">
        <v>290132.28999999998</v>
      </c>
      <c r="E70" s="13">
        <v>290132.28999999998</v>
      </c>
      <c r="F70" s="13">
        <v>290132.28999999998</v>
      </c>
      <c r="G70" s="13">
        <v>290132.28999999998</v>
      </c>
      <c r="H70" s="13">
        <v>290132.28999999998</v>
      </c>
      <c r="I70" s="13">
        <v>290132.28999999998</v>
      </c>
      <c r="J70" s="13">
        <v>290132.28999999998</v>
      </c>
      <c r="K70" s="13">
        <f>VLOOKUP(B70,'[1]BS Dec 24'!$C$4:$H$1422,6,0)</f>
        <v>290132.28999999998</v>
      </c>
      <c r="L70" s="13">
        <f>VLOOKUP(B70,'[10]TB Jan 25'!$C$225:$I$570,6,0)</f>
        <v>290132.28999999998</v>
      </c>
    </row>
    <row r="71" spans="2:12" x14ac:dyDescent="0.3">
      <c r="B71" s="9" t="s">
        <v>1027</v>
      </c>
      <c r="C71" s="13">
        <v>484409</v>
      </c>
      <c r="D71" s="13">
        <v>456256</v>
      </c>
      <c r="E71" s="13">
        <v>424200</v>
      </c>
      <c r="F71" s="13">
        <v>369756</v>
      </c>
      <c r="G71" s="13">
        <v>425523</v>
      </c>
      <c r="H71" s="13">
        <v>1234611</v>
      </c>
      <c r="I71" s="13">
        <v>1055760</v>
      </c>
      <c r="J71" s="13">
        <v>1011704</v>
      </c>
      <c r="K71" s="13">
        <f>VLOOKUP(B71,'[1]BS Dec 24'!$C$4:$H$1422,6,0)</f>
        <v>898424</v>
      </c>
      <c r="L71" s="13">
        <f>VLOOKUP(B71,'[10]TB Jan 25'!$C$225:$I$570,6,0)</f>
        <v>735922</v>
      </c>
    </row>
    <row r="72" spans="2:12" x14ac:dyDescent="0.3">
      <c r="B72" s="9" t="s">
        <v>1028</v>
      </c>
      <c r="C72" s="13">
        <v>1536073.36</v>
      </c>
      <c r="D72" s="13">
        <v>1061802.3600000001</v>
      </c>
      <c r="E72" s="13">
        <v>1022070.36</v>
      </c>
      <c r="F72" s="13">
        <v>1047417.36</v>
      </c>
      <c r="G72" s="13">
        <v>1207231.3600000001</v>
      </c>
      <c r="H72" s="13">
        <v>1610019.36</v>
      </c>
      <c r="I72" s="13">
        <v>1547121.36</v>
      </c>
      <c r="J72" s="13">
        <v>1952578.36</v>
      </c>
      <c r="K72" s="13">
        <f>VLOOKUP(B72,'[1]BS Dec 24'!$C$4:$H$1422,6,0)</f>
        <v>1704928.36</v>
      </c>
      <c r="L72" s="13">
        <f>VLOOKUP(B72,'[10]TB Jan 25'!$C$225:$I$570,6,0)</f>
        <v>1212610.3600000001</v>
      </c>
    </row>
    <row r="73" spans="2:12" x14ac:dyDescent="0.3">
      <c r="B73" s="9" t="s">
        <v>1029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/>
      <c r="L73" s="13"/>
    </row>
    <row r="74" spans="2:12" x14ac:dyDescent="0.3">
      <c r="B74" s="9" t="s">
        <v>1030</v>
      </c>
      <c r="C74" s="13">
        <v>392725</v>
      </c>
      <c r="D74" s="13">
        <v>357713</v>
      </c>
      <c r="E74" s="13">
        <v>316130</v>
      </c>
      <c r="F74" s="13">
        <v>308954</v>
      </c>
      <c r="G74" s="13">
        <v>492231</v>
      </c>
      <c r="H74" s="13">
        <v>861054</v>
      </c>
      <c r="I74" s="13">
        <v>1121284</v>
      </c>
      <c r="J74" s="13">
        <v>1374666</v>
      </c>
      <c r="K74" s="13">
        <f>VLOOKUP(B74,'[1]BS Dec 24'!$C$4:$H$1422,6,0)</f>
        <v>1262844</v>
      </c>
      <c r="L74" s="13">
        <f>VLOOKUP(B74,'[10]TB Jan 25'!$C$225:$I$570,6,0)</f>
        <v>1019653</v>
      </c>
    </row>
    <row r="75" spans="2:12" x14ac:dyDescent="0.3">
      <c r="B75" s="9" t="s">
        <v>1031</v>
      </c>
      <c r="C75" s="13">
        <v>-29916</v>
      </c>
      <c r="D75" s="13">
        <v>-65934</v>
      </c>
      <c r="E75" s="13">
        <v>-65934</v>
      </c>
      <c r="F75" s="13">
        <v>-65934</v>
      </c>
      <c r="G75" s="13">
        <v>-65934</v>
      </c>
      <c r="H75" s="13">
        <v>-65934</v>
      </c>
      <c r="I75" s="13">
        <v>-65934</v>
      </c>
      <c r="J75" s="13">
        <v>-65934</v>
      </c>
      <c r="K75" s="13">
        <f>-VLOOKUP(B75,'[1]BS Dec 24'!$C$4:$I$1422,7,0)</f>
        <v>-29916</v>
      </c>
      <c r="L75" s="13">
        <f>-VLOOKUP(B75,'[10]TB Jan 25'!$C$225:$I$570,7,0)</f>
        <v>-29916</v>
      </c>
    </row>
    <row r="76" spans="2:12" x14ac:dyDescent="0.3">
      <c r="B76" s="9" t="s">
        <v>1032</v>
      </c>
      <c r="C76" s="13">
        <v>41865</v>
      </c>
      <c r="D76" s="13">
        <v>41865</v>
      </c>
      <c r="E76" s="13">
        <v>41865</v>
      </c>
      <c r="F76" s="13">
        <v>41865</v>
      </c>
      <c r="G76" s="13">
        <v>41865</v>
      </c>
      <c r="H76" s="13">
        <v>41865</v>
      </c>
      <c r="I76" s="13">
        <v>41865</v>
      </c>
      <c r="J76" s="13">
        <v>41865</v>
      </c>
      <c r="K76" s="13">
        <f>VLOOKUP(B76,'[1]BS Dec 24'!$C$4:$H$1422,6,0)</f>
        <v>41865</v>
      </c>
      <c r="L76" s="13">
        <f>VLOOKUP(B76,'[10]TB Jan 25'!$C$225:$I$570,6,0)</f>
        <v>41865</v>
      </c>
    </row>
    <row r="77" spans="2:12" x14ac:dyDescent="0.3">
      <c r="B77" s="9" t="s">
        <v>1033</v>
      </c>
      <c r="C77" s="13"/>
      <c r="D77" s="13"/>
      <c r="E77" s="13"/>
      <c r="F77" s="13"/>
      <c r="G77" s="13"/>
      <c r="H77" s="13">
        <v>328506</v>
      </c>
      <c r="I77" s="13">
        <v>704718</v>
      </c>
      <c r="J77" s="13">
        <v>783464</v>
      </c>
      <c r="K77" s="13">
        <f>VLOOKUP(B77,'[1]BS Dec 24'!$C$4:$H$1422,6,0)</f>
        <v>974702</v>
      </c>
      <c r="L77" s="13">
        <f>VLOOKUP(B77,'[10]TB Jan 25'!$C$225:$I$570,6,0)</f>
        <v>780639</v>
      </c>
    </row>
    <row r="78" spans="2:12" x14ac:dyDescent="0.3">
      <c r="B78" s="9" t="s">
        <v>1034</v>
      </c>
      <c r="C78" s="13">
        <v>164966</v>
      </c>
      <c r="D78" s="13">
        <v>164966</v>
      </c>
      <c r="E78" s="13">
        <v>164966</v>
      </c>
      <c r="F78" s="13">
        <v>164966</v>
      </c>
      <c r="G78" s="13">
        <v>164966</v>
      </c>
      <c r="H78" s="13">
        <v>164966</v>
      </c>
      <c r="I78" s="13">
        <v>164966</v>
      </c>
      <c r="J78" s="13">
        <v>164966</v>
      </c>
      <c r="K78" s="13">
        <f>VLOOKUP(B78,'[1]BS Dec 24'!$C$4:$H$1422,6,0)</f>
        <v>164966</v>
      </c>
      <c r="L78" s="13">
        <f>VLOOKUP(B78,'[10]TB Jan 25'!$C$225:$I$570,6,0)</f>
        <v>164966</v>
      </c>
    </row>
    <row r="79" spans="2:12" x14ac:dyDescent="0.3">
      <c r="B79" s="9" t="s">
        <v>1035</v>
      </c>
      <c r="C79" s="13">
        <v>73497</v>
      </c>
      <c r="D79" s="13">
        <v>73497</v>
      </c>
      <c r="E79" s="13">
        <v>73497</v>
      </c>
      <c r="F79" s="13">
        <v>73497</v>
      </c>
      <c r="G79" s="13">
        <v>73497</v>
      </c>
      <c r="H79" s="13">
        <v>73497</v>
      </c>
      <c r="I79" s="13">
        <v>73497</v>
      </c>
      <c r="J79" s="13">
        <v>73497</v>
      </c>
      <c r="K79" s="13">
        <f>VLOOKUP(B79,'[1]BS Dec 24'!$C$4:$H$1422,6,0)</f>
        <v>73497</v>
      </c>
      <c r="L79" s="13">
        <f>VLOOKUP(B79,'[10]TB Jan 25'!$C$225:$I$570,6,0)</f>
        <v>73497</v>
      </c>
    </row>
    <row r="80" spans="2:12" x14ac:dyDescent="0.3">
      <c r="B80" s="9" t="s">
        <v>1036</v>
      </c>
      <c r="C80" s="13">
        <v>-111779.12</v>
      </c>
      <c r="D80" s="13">
        <v>-111779.12</v>
      </c>
      <c r="E80" s="13">
        <v>-111779.12</v>
      </c>
      <c r="F80" s="13">
        <v>-111779.12</v>
      </c>
      <c r="G80" s="13">
        <v>-111779.12</v>
      </c>
      <c r="H80" s="13">
        <v>-111779.12</v>
      </c>
      <c r="I80" s="13">
        <v>-111779.12</v>
      </c>
      <c r="J80" s="13">
        <v>-111779.12</v>
      </c>
      <c r="K80" s="13">
        <f>-VLOOKUP(B80,'[1]BS Dec 24'!$C$4:$I$1422,7,0)</f>
        <v>-111779.12</v>
      </c>
      <c r="L80" s="13">
        <f>-VLOOKUP(B80,'[10]TB Jan 25'!$C$225:$I$570,7,0)</f>
        <v>0</v>
      </c>
    </row>
    <row r="81" spans="2:12" x14ac:dyDescent="0.3">
      <c r="B81" s="9" t="s">
        <v>1037</v>
      </c>
      <c r="C81" s="13">
        <v>502641</v>
      </c>
      <c r="D81" s="13">
        <v>435057</v>
      </c>
      <c r="E81" s="13">
        <v>360554</v>
      </c>
      <c r="F81" s="13">
        <v>257921</v>
      </c>
      <c r="G81" s="13">
        <v>153972</v>
      </c>
      <c r="H81" s="13">
        <v>886478</v>
      </c>
      <c r="I81" s="13">
        <v>954162</v>
      </c>
      <c r="J81" s="13">
        <v>891023</v>
      </c>
      <c r="K81" s="13">
        <f>VLOOKUP(B81,'[1]BS Dec 24'!$C$4:$H$1422,6,0)</f>
        <v>1052421</v>
      </c>
      <c r="L81" s="13">
        <f>VLOOKUP(B81,'[10]TB Jan 25'!$C$225:$I$570,6,0)</f>
        <v>810087</v>
      </c>
    </row>
    <row r="82" spans="2:12" x14ac:dyDescent="0.3">
      <c r="B82" s="9" t="s">
        <v>1038</v>
      </c>
      <c r="C82" s="13">
        <v>135190</v>
      </c>
      <c r="D82" s="13">
        <v>135190</v>
      </c>
      <c r="E82" s="13">
        <v>135190</v>
      </c>
      <c r="F82" s="13">
        <v>135190</v>
      </c>
      <c r="G82" s="13">
        <v>135190</v>
      </c>
      <c r="H82" s="13">
        <v>135190</v>
      </c>
      <c r="I82" s="13">
        <v>135190</v>
      </c>
      <c r="J82" s="13">
        <v>135190</v>
      </c>
      <c r="K82" s="13">
        <f>VLOOKUP(B82,'[1]BS Dec 24'!$C$4:$H$1422,6,0)</f>
        <v>135190</v>
      </c>
      <c r="L82" s="13">
        <f>VLOOKUP(B82,'[10]TB Jan 25'!$C$225:$I$570,6,0)</f>
        <v>135190</v>
      </c>
    </row>
    <row r="83" spans="2:12" x14ac:dyDescent="0.3">
      <c r="B83" s="9" t="s">
        <v>1039</v>
      </c>
      <c r="C83" s="13">
        <v>1269828.0900000001</v>
      </c>
      <c r="D83" s="13">
        <v>1181772.0900000001</v>
      </c>
      <c r="E83" s="13">
        <v>1055367.0900000001</v>
      </c>
      <c r="F83" s="13">
        <v>852769.09</v>
      </c>
      <c r="G83" s="13">
        <v>1157850.0900000001</v>
      </c>
      <c r="H83" s="13">
        <v>1515009.09</v>
      </c>
      <c r="I83" s="13">
        <v>1987721.09</v>
      </c>
      <c r="J83" s="13">
        <v>2421791.09</v>
      </c>
      <c r="K83" s="13">
        <f>VLOOKUP(B83,'[1]BS Dec 24'!$C$4:$H$1422,6,0)</f>
        <v>2769858.09</v>
      </c>
      <c r="L83" s="13">
        <f>VLOOKUP(B83,'[10]TB Jan 25'!$C$225:$I$570,6,0)</f>
        <v>2115806.09</v>
      </c>
    </row>
    <row r="84" spans="2:12" x14ac:dyDescent="0.3">
      <c r="B84" s="9" t="s">
        <v>1040</v>
      </c>
      <c r="C84" s="13">
        <v>1795063.79</v>
      </c>
      <c r="D84" s="13">
        <v>1789651.79</v>
      </c>
      <c r="E84" s="13">
        <v>1668429.79</v>
      </c>
      <c r="F84" s="13">
        <v>1343101.79</v>
      </c>
      <c r="G84" s="13">
        <v>1085819.79</v>
      </c>
      <c r="H84" s="13">
        <v>1033153.79</v>
      </c>
      <c r="I84" s="13">
        <v>133228.79</v>
      </c>
      <c r="J84" s="13">
        <v>133228.79</v>
      </c>
      <c r="K84" s="13">
        <f>VLOOKUP(B84,'[1]BS Dec 24'!$C$4:$H$1422,6,0)</f>
        <v>133228.79</v>
      </c>
      <c r="L84" s="13">
        <f>VLOOKUP(B84,'[10]TB Jan 25'!$C$225:$I$570,6,0)</f>
        <v>133228.79</v>
      </c>
    </row>
    <row r="85" spans="2:12" x14ac:dyDescent="0.3">
      <c r="B85" s="9" t="s">
        <v>1041</v>
      </c>
      <c r="C85" s="13">
        <v>196914</v>
      </c>
      <c r="D85" s="13">
        <v>196914</v>
      </c>
      <c r="E85" s="13">
        <v>196914</v>
      </c>
      <c r="F85" s="13">
        <v>196914</v>
      </c>
      <c r="G85" s="13">
        <v>196914</v>
      </c>
      <c r="H85" s="13">
        <v>196914</v>
      </c>
      <c r="I85" s="13">
        <v>196914</v>
      </c>
      <c r="J85" s="13">
        <v>196914</v>
      </c>
      <c r="K85" s="13">
        <f>VLOOKUP(B85,'[1]BS Dec 24'!$C$4:$H$1422,6,0)</f>
        <v>196914</v>
      </c>
      <c r="L85" s="13">
        <f>VLOOKUP(B85,'[10]TB Jan 25'!$C$225:$I$570,6,0)</f>
        <v>196914</v>
      </c>
    </row>
    <row r="86" spans="2:12" x14ac:dyDescent="0.3">
      <c r="B86" s="9" t="s">
        <v>1042</v>
      </c>
      <c r="C86" s="13"/>
      <c r="D86" s="13"/>
      <c r="E86" s="13"/>
      <c r="F86" s="13"/>
      <c r="G86" s="13"/>
      <c r="H86" s="13"/>
      <c r="I86" s="13">
        <v>681250</v>
      </c>
      <c r="J86" s="13">
        <v>808414</v>
      </c>
      <c r="K86" s="13">
        <f>VLOOKUP(B86,'[1]BS Dec 24'!$C$4:$H$1422,6,0)</f>
        <v>1137073</v>
      </c>
      <c r="L86" s="13">
        <f>VLOOKUP(B86,'[10]TB Jan 25'!$C$225:$I$570,6,0)</f>
        <v>1008459</v>
      </c>
    </row>
    <row r="87" spans="2:12" x14ac:dyDescent="0.3">
      <c r="B87" s="9" t="s">
        <v>1043</v>
      </c>
      <c r="C87" s="13">
        <v>-2242</v>
      </c>
      <c r="D87" s="13">
        <v>-2242</v>
      </c>
      <c r="E87" s="13">
        <v>-2242</v>
      </c>
      <c r="F87" s="13">
        <v>-2242</v>
      </c>
      <c r="G87" s="13">
        <v>-2242</v>
      </c>
      <c r="H87" s="13">
        <v>-2242</v>
      </c>
      <c r="I87" s="13">
        <v>-2242</v>
      </c>
      <c r="J87" s="13">
        <v>-2242</v>
      </c>
      <c r="K87" s="13">
        <f>-VLOOKUP(B87,'[1]BS Dec 24'!$C$4:$I$1422,7,0)</f>
        <v>-2242</v>
      </c>
      <c r="L87" s="13">
        <f>-VLOOKUP(B87,'[10]TB Jan 25'!$C$225:$I$570,7,0)</f>
        <v>0</v>
      </c>
    </row>
    <row r="88" spans="2:12" x14ac:dyDescent="0.3">
      <c r="B88" s="9" t="s">
        <v>1044</v>
      </c>
      <c r="C88" s="13">
        <v>364931.61</v>
      </c>
      <c r="D88" s="13">
        <v>364931.61</v>
      </c>
      <c r="E88" s="13">
        <v>364931.61</v>
      </c>
      <c r="F88" s="13">
        <v>364931.61</v>
      </c>
      <c r="G88" s="13">
        <v>364931.61</v>
      </c>
      <c r="H88" s="13">
        <v>364931.61</v>
      </c>
      <c r="I88" s="13">
        <v>364931.61</v>
      </c>
      <c r="J88" s="13">
        <v>364931.61</v>
      </c>
      <c r="K88" s="13">
        <f>VLOOKUP(B88,'[1]BS Dec 24'!$C$4:$H$1422,6,0)</f>
        <v>364931.61</v>
      </c>
      <c r="L88" s="13">
        <f>VLOOKUP(B88,'[10]TB Jan 25'!$C$225:$I$570,6,0)</f>
        <v>364931.61</v>
      </c>
    </row>
    <row r="89" spans="2:12" x14ac:dyDescent="0.3">
      <c r="B89" s="9" t="s">
        <v>1045</v>
      </c>
      <c r="C89" s="13">
        <v>126387</v>
      </c>
      <c r="D89" s="13">
        <v>126387</v>
      </c>
      <c r="E89" s="13">
        <v>126387</v>
      </c>
      <c r="F89" s="13">
        <v>126387</v>
      </c>
      <c r="G89" s="13">
        <v>126387</v>
      </c>
      <c r="H89" s="13">
        <v>126387</v>
      </c>
      <c r="I89" s="13">
        <v>126387</v>
      </c>
      <c r="J89" s="13">
        <v>126387</v>
      </c>
      <c r="K89" s="13">
        <f>VLOOKUP(B89,'[1]BS Dec 24'!$C$4:$H$1422,6,0)</f>
        <v>126387</v>
      </c>
      <c r="L89" s="13">
        <f>VLOOKUP(B89,'[10]TB Jan 25'!$C$225:$I$570,6,0)</f>
        <v>126387</v>
      </c>
    </row>
    <row r="90" spans="2:12" x14ac:dyDescent="0.3">
      <c r="B90" s="9" t="s">
        <v>1046</v>
      </c>
      <c r="C90" s="13">
        <v>81323.64</v>
      </c>
      <c r="D90" s="13">
        <v>81323.64</v>
      </c>
      <c r="E90" s="13">
        <v>81323.64</v>
      </c>
      <c r="F90" s="13">
        <v>81323.64</v>
      </c>
      <c r="G90" s="13">
        <v>81323.64</v>
      </c>
      <c r="H90" s="13">
        <v>81323.64</v>
      </c>
      <c r="I90" s="13">
        <v>81323.64</v>
      </c>
      <c r="J90" s="13">
        <v>81323.64</v>
      </c>
      <c r="K90" s="13">
        <f>VLOOKUP(B90,'[1]BS Dec 24'!$C$4:$H$1422,6,0)</f>
        <v>81323.64</v>
      </c>
      <c r="L90" s="13">
        <f>VLOOKUP(B90,'[10]TB Jan 25'!$C$225:$I$570,6,0)</f>
        <v>81323.64</v>
      </c>
    </row>
    <row r="91" spans="2:12" x14ac:dyDescent="0.3">
      <c r="B91" s="9" t="s">
        <v>1047</v>
      </c>
      <c r="C91" s="13">
        <v>419815</v>
      </c>
      <c r="D91" s="13">
        <v>374067</v>
      </c>
      <c r="E91" s="13">
        <v>307423</v>
      </c>
      <c r="F91" s="13">
        <v>232133</v>
      </c>
      <c r="G91" s="13">
        <v>184743</v>
      </c>
      <c r="H91" s="13">
        <v>1156527</v>
      </c>
      <c r="I91" s="13">
        <v>970485</v>
      </c>
      <c r="J91" s="13">
        <v>962503</v>
      </c>
      <c r="K91" s="13">
        <f>VLOOKUP(B91,'[1]BS Dec 24'!$C$4:$H$1422,6,0)</f>
        <v>972080</v>
      </c>
      <c r="L91" s="13">
        <f>VLOOKUP(B91,'[10]TB Jan 25'!$C$225:$I$570,6,0)</f>
        <v>832110</v>
      </c>
    </row>
    <row r="92" spans="2:12" x14ac:dyDescent="0.3">
      <c r="B92" s="9" t="s">
        <v>1048</v>
      </c>
      <c r="C92" s="13">
        <v>-124876.06</v>
      </c>
      <c r="D92" s="13">
        <v>-124876.06</v>
      </c>
      <c r="E92" s="13">
        <v>-124876.06</v>
      </c>
      <c r="F92" s="13">
        <v>-124876.06</v>
      </c>
      <c r="G92" s="13">
        <v>-124876.06</v>
      </c>
      <c r="H92" s="13">
        <v>-2084.06</v>
      </c>
      <c r="I92" s="13">
        <v>134944.94</v>
      </c>
      <c r="J92" s="13">
        <v>182641.94</v>
      </c>
      <c r="K92" s="13">
        <f>VLOOKUP(B92,'[1]BS Dec 24'!$C$4:$H$1422,6,0)</f>
        <v>358568.94</v>
      </c>
      <c r="L92" s="13">
        <f>VLOOKUP(B92,'[10]TB Jan 25'!$C$225:$I$570,6,0)</f>
        <v>337034.94</v>
      </c>
    </row>
    <row r="93" spans="2:12" x14ac:dyDescent="0.3">
      <c r="B93" s="9" t="s">
        <v>1049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/>
      <c r="L93" s="13"/>
    </row>
    <row r="94" spans="2:12" x14ac:dyDescent="0.3">
      <c r="B94" s="9" t="s">
        <v>1050</v>
      </c>
      <c r="C94" s="13">
        <v>67740</v>
      </c>
      <c r="D94" s="13">
        <v>67740</v>
      </c>
      <c r="E94" s="13">
        <v>67740</v>
      </c>
      <c r="F94" s="13">
        <v>67740</v>
      </c>
      <c r="G94" s="13">
        <v>67740</v>
      </c>
      <c r="H94" s="13">
        <v>67740</v>
      </c>
      <c r="I94" s="13">
        <v>67740</v>
      </c>
      <c r="J94" s="13">
        <v>67740</v>
      </c>
      <c r="K94" s="13">
        <f>VLOOKUP(B94,'[1]BS Dec 24'!$C$4:$H$1422,6,0)</f>
        <v>67740</v>
      </c>
      <c r="L94" s="13">
        <f>VLOOKUP(B94,'[10]TB Jan 25'!$C$225:$I$570,6,0)</f>
        <v>67740</v>
      </c>
    </row>
    <row r="95" spans="2:12" x14ac:dyDescent="0.3">
      <c r="B95" s="9" t="s">
        <v>1051</v>
      </c>
      <c r="C95" s="13">
        <v>395732</v>
      </c>
      <c r="D95" s="13">
        <v>393499</v>
      </c>
      <c r="E95" s="13">
        <v>349716</v>
      </c>
      <c r="F95" s="13">
        <v>324730</v>
      </c>
      <c r="G95" s="13">
        <v>274767</v>
      </c>
      <c r="H95" s="13">
        <v>872667</v>
      </c>
      <c r="I95" s="13">
        <v>1065728</v>
      </c>
      <c r="J95" s="13">
        <v>973948</v>
      </c>
      <c r="K95" s="13">
        <f>VLOOKUP(B95,'[1]BS Dec 24'!$C$4:$H$1422,6,0)</f>
        <v>894583</v>
      </c>
      <c r="L95" s="13">
        <f>VLOOKUP(B95,'[10]TB Jan 25'!$C$225:$I$570,6,0)</f>
        <v>762418</v>
      </c>
    </row>
    <row r="96" spans="2:12" x14ac:dyDescent="0.3">
      <c r="B96" s="9" t="s">
        <v>1052</v>
      </c>
      <c r="C96" s="13"/>
      <c r="D96" s="13"/>
      <c r="E96" s="13"/>
      <c r="F96" s="13"/>
      <c r="G96" s="13">
        <v>589215</v>
      </c>
      <c r="H96" s="13">
        <v>2253854</v>
      </c>
      <c r="I96" s="13">
        <v>1999065</v>
      </c>
      <c r="J96" s="13">
        <v>1518841</v>
      </c>
      <c r="K96" s="13">
        <f>VLOOKUP(B96,'[1]BS Dec 24'!$C$4:$H$1422,6,0)</f>
        <v>1377286</v>
      </c>
      <c r="L96" s="13">
        <f>VLOOKUP(B96,'[10]TB Jan 25'!$C$225:$I$570,6,0)</f>
        <v>1001177</v>
      </c>
    </row>
    <row r="97" spans="2:12" x14ac:dyDescent="0.3">
      <c r="B97" s="9" t="s">
        <v>1053</v>
      </c>
      <c r="C97" s="13">
        <v>21329186.02</v>
      </c>
      <c r="D97" s="13">
        <v>17955734.260000002</v>
      </c>
      <c r="E97" s="13">
        <v>14436309.26</v>
      </c>
      <c r="F97" s="13">
        <v>13377774.949999999</v>
      </c>
      <c r="G97" s="13">
        <v>20709166.460000001</v>
      </c>
      <c r="H97" s="13">
        <v>32027902.460000001</v>
      </c>
      <c r="I97" s="13">
        <v>43090528.009999998</v>
      </c>
      <c r="J97" s="13">
        <v>39053083.390000001</v>
      </c>
      <c r="K97" s="13">
        <f>VLOOKUP(B97,'[1]BS Dec 24'!$C$4:$H$1422,6,0)</f>
        <v>30735753.390000001</v>
      </c>
      <c r="L97" s="13">
        <f>VLOOKUP(B97,'[10]TB Jan 25'!$C$225:$I$570,6,0)</f>
        <v>18992349.170000002</v>
      </c>
    </row>
    <row r="98" spans="2:12" x14ac:dyDescent="0.3">
      <c r="B98" s="9" t="s">
        <v>1054</v>
      </c>
      <c r="C98" s="13"/>
      <c r="D98" s="13"/>
      <c r="E98" s="13"/>
      <c r="F98" s="13"/>
      <c r="G98" s="13"/>
      <c r="H98" s="13"/>
      <c r="I98" s="13"/>
      <c r="J98" s="13">
        <v>7384</v>
      </c>
      <c r="K98" s="13">
        <f>VLOOKUP(B98,'[1]BS Dec 24'!$C$4:$H$1422,6,0)</f>
        <v>7384</v>
      </c>
      <c r="L98" s="13">
        <f>VLOOKUP(B98,'[10]TB Jan 25'!$C$225:$I$570,6,0)</f>
        <v>7384</v>
      </c>
    </row>
    <row r="99" spans="2:12" x14ac:dyDescent="0.3">
      <c r="B99" s="9" t="s">
        <v>1055</v>
      </c>
      <c r="C99" s="13"/>
      <c r="D99" s="13"/>
      <c r="E99" s="13"/>
      <c r="F99" s="13"/>
      <c r="G99" s="13"/>
      <c r="H99" s="13"/>
      <c r="I99" s="13"/>
      <c r="J99" s="13">
        <v>7384</v>
      </c>
      <c r="K99" s="13">
        <f>VLOOKUP(B99,'[1]BS Dec 24'!$C$4:$H$1422,6,0)</f>
        <v>7384</v>
      </c>
      <c r="L99" s="13">
        <f>VLOOKUP(B99,'[10]TB Jan 25'!$C$225:$I$570,6,0)</f>
        <v>7384</v>
      </c>
    </row>
    <row r="100" spans="2:12" x14ac:dyDescent="0.3">
      <c r="B100" s="9" t="s">
        <v>1056</v>
      </c>
      <c r="C100" s="13">
        <v>328978</v>
      </c>
      <c r="D100" s="13">
        <v>260268</v>
      </c>
      <c r="E100" s="13">
        <v>191110</v>
      </c>
      <c r="F100" s="13">
        <v>28987</v>
      </c>
      <c r="G100" s="13">
        <v>182673</v>
      </c>
      <c r="H100" s="13">
        <v>462606</v>
      </c>
      <c r="I100" s="13">
        <v>834375</v>
      </c>
      <c r="J100" s="13">
        <v>909298</v>
      </c>
      <c r="K100" s="13">
        <f>VLOOKUP(B100,'[1]BS Dec 24'!$C$4:$H$1422,6,0)</f>
        <v>719148</v>
      </c>
      <c r="L100" s="13">
        <f>VLOOKUP(B100,'[10]TB Jan 25'!$C$225:$I$570,6,0)</f>
        <v>310777</v>
      </c>
    </row>
    <row r="101" spans="2:12" x14ac:dyDescent="0.3">
      <c r="B101" s="9" t="s">
        <v>1057</v>
      </c>
      <c r="C101" s="13"/>
      <c r="D101" s="13"/>
      <c r="E101" s="13"/>
      <c r="F101" s="13"/>
      <c r="G101" s="13"/>
      <c r="H101" s="13"/>
      <c r="I101" s="13">
        <v>50214</v>
      </c>
      <c r="J101" s="13">
        <v>50214</v>
      </c>
      <c r="K101" s="13">
        <f>-VLOOKUP(B101,'[1]BS Dec 24'!$C$4:$I$1422,7,0)</f>
        <v>0</v>
      </c>
      <c r="L101" s="13"/>
    </row>
    <row r="102" spans="2:12" x14ac:dyDescent="0.3">
      <c r="B102" s="9" t="s">
        <v>1058</v>
      </c>
      <c r="C102" s="13">
        <v>719870</v>
      </c>
      <c r="D102" s="13">
        <v>662023</v>
      </c>
      <c r="E102" s="13">
        <v>462023</v>
      </c>
      <c r="F102" s="13">
        <v>457696</v>
      </c>
      <c r="G102" s="13">
        <v>1085077</v>
      </c>
      <c r="H102" s="13">
        <v>2228903</v>
      </c>
      <c r="I102" s="13">
        <v>3096709</v>
      </c>
      <c r="J102" s="13">
        <v>2676265</v>
      </c>
      <c r="K102" s="13">
        <f>VLOOKUP(B102,'[1]BS Dec 24'!$C$4:$H$1422,6,0)</f>
        <v>1575655</v>
      </c>
      <c r="L102" s="13">
        <f>VLOOKUP(B102,'[10]TB Jan 25'!$C$225:$I$570,6,0)</f>
        <v>810218</v>
      </c>
    </row>
    <row r="103" spans="2:12" x14ac:dyDescent="0.3">
      <c r="B103" s="9" t="s">
        <v>1059</v>
      </c>
      <c r="C103" s="13">
        <v>23218</v>
      </c>
      <c r="D103" s="13">
        <v>136096</v>
      </c>
      <c r="E103" s="13">
        <v>23218</v>
      </c>
      <c r="F103" s="13">
        <v>23218</v>
      </c>
      <c r="G103" s="13">
        <v>23218</v>
      </c>
      <c r="H103" s="13">
        <v>23218</v>
      </c>
      <c r="I103" s="13">
        <v>131648</v>
      </c>
      <c r="J103" s="13">
        <v>131648</v>
      </c>
      <c r="K103" s="13">
        <f>VLOOKUP(B103,'[1]BS Dec 24'!$C$4:$H$1422,6,0)</f>
        <v>131648</v>
      </c>
      <c r="L103" s="13">
        <f>VLOOKUP(B103,'[10]TB Jan 25'!$C$225:$I$570,6,0)</f>
        <v>23218</v>
      </c>
    </row>
    <row r="104" spans="2:12" x14ac:dyDescent="0.3">
      <c r="B104" s="9" t="s">
        <v>1060</v>
      </c>
      <c r="C104" s="13">
        <v>2269154.46</v>
      </c>
      <c r="D104" s="13">
        <v>1858533.55</v>
      </c>
      <c r="E104" s="13">
        <v>976524.55</v>
      </c>
      <c r="F104" s="13">
        <v>661745.55000000005</v>
      </c>
      <c r="G104" s="13">
        <v>1337980.55</v>
      </c>
      <c r="H104" s="13">
        <v>2283711.5499999998</v>
      </c>
      <c r="I104" s="13">
        <v>4250653.55</v>
      </c>
      <c r="J104" s="13">
        <v>4456107.55</v>
      </c>
      <c r="K104" s="13">
        <f>VLOOKUP(B104,'[1]BS Dec 24'!$C$4:$H$1422,6,0)</f>
        <v>3276861.55</v>
      </c>
      <c r="L104" s="13">
        <f>VLOOKUP(B104,'[10]TB Jan 25'!$C$225:$I$570,6,0)</f>
        <v>2094296.55</v>
      </c>
    </row>
    <row r="105" spans="2:12" x14ac:dyDescent="0.3">
      <c r="B105" s="9" t="s">
        <v>1061</v>
      </c>
      <c r="C105" s="13">
        <v>1091561.02</v>
      </c>
      <c r="D105" s="13">
        <v>1189530.02</v>
      </c>
      <c r="E105" s="13">
        <v>1223001.02</v>
      </c>
      <c r="F105" s="13">
        <v>1223001.02</v>
      </c>
      <c r="G105" s="13">
        <v>1223001.02</v>
      </c>
      <c r="H105" s="13">
        <v>1223001.02</v>
      </c>
      <c r="I105" s="13">
        <v>1223001.02</v>
      </c>
      <c r="J105" s="13">
        <v>1223001.02</v>
      </c>
      <c r="K105" s="13">
        <f>VLOOKUP(B105,'[1]BS Dec 24'!$C$4:$H$1422,6,0)</f>
        <v>1223001.02</v>
      </c>
      <c r="L105" s="13">
        <f>VLOOKUP(B105,'[10]TB Jan 25'!$C$225:$I$570,6,0)</f>
        <v>1131223.02</v>
      </c>
    </row>
    <row r="106" spans="2:12" x14ac:dyDescent="0.3">
      <c r="B106" s="9" t="s">
        <v>1062</v>
      </c>
      <c r="C106" s="13">
        <v>815831</v>
      </c>
      <c r="D106" s="13">
        <v>248186</v>
      </c>
      <c r="E106" s="13">
        <v>-457176</v>
      </c>
      <c r="F106" s="13">
        <v>-182516</v>
      </c>
      <c r="G106" s="13">
        <v>245668</v>
      </c>
      <c r="H106" s="13">
        <v>1773926</v>
      </c>
      <c r="I106" s="13">
        <v>3741923</v>
      </c>
      <c r="J106" s="13">
        <v>3443299</v>
      </c>
      <c r="K106" s="13">
        <f>VLOOKUP(B106,'[1]BS Dec 24'!$C$4:$H$1422,6,0)</f>
        <v>475547</v>
      </c>
      <c r="L106" s="13">
        <f>-VLOOKUP(B106,'[10]TB Jan 25'!$C$225:$I$570,7,0)</f>
        <v>0</v>
      </c>
    </row>
    <row r="107" spans="2:12" x14ac:dyDescent="0.3">
      <c r="B107" s="9" t="s">
        <v>1063</v>
      </c>
      <c r="C107" s="13">
        <v>867191.92</v>
      </c>
      <c r="D107" s="13">
        <v>379734.92</v>
      </c>
      <c r="E107" s="13">
        <v>297837.92</v>
      </c>
      <c r="F107" s="13">
        <v>335958.73</v>
      </c>
      <c r="G107" s="13">
        <v>495987.45</v>
      </c>
      <c r="H107" s="13">
        <v>524913.44999999995</v>
      </c>
      <c r="I107" s="13">
        <v>436831</v>
      </c>
      <c r="J107" s="13">
        <v>300468</v>
      </c>
      <c r="K107" s="13">
        <f>VLOOKUP(B107,'[1]BS Dec 24'!$C$4:$H$1422,6,0)</f>
        <v>552827</v>
      </c>
      <c r="L107" s="13">
        <f>VLOOKUP(B107,'[10]TB Jan 25'!$C$225:$I$570,6,0)</f>
        <v>220694</v>
      </c>
    </row>
    <row r="108" spans="2:12" x14ac:dyDescent="0.3">
      <c r="B108" s="9" t="s">
        <v>1064</v>
      </c>
      <c r="C108" s="13">
        <v>0.1</v>
      </c>
      <c r="D108" s="13">
        <v>0.1</v>
      </c>
      <c r="E108" s="13">
        <v>0.1</v>
      </c>
      <c r="F108" s="13">
        <v>0.1</v>
      </c>
      <c r="G108" s="13">
        <v>0.1</v>
      </c>
      <c r="H108" s="13">
        <v>0.1</v>
      </c>
      <c r="I108" s="13">
        <v>0.1</v>
      </c>
      <c r="J108" s="13">
        <v>0.1</v>
      </c>
      <c r="K108" s="13">
        <f>VLOOKUP(B108,'[1]BS Dec 24'!$C$4:$H$1422,6,0)</f>
        <v>0.1</v>
      </c>
      <c r="L108" s="13">
        <f>VLOOKUP(B108,'[10]TB Jan 25'!$C$225:$I$570,6,0)</f>
        <v>0.1</v>
      </c>
    </row>
    <row r="109" spans="2:12" x14ac:dyDescent="0.3">
      <c r="B109" s="9" t="s">
        <v>1065</v>
      </c>
      <c r="C109" s="13">
        <v>5068</v>
      </c>
      <c r="D109" s="13">
        <v>5068</v>
      </c>
      <c r="E109" s="13">
        <v>5068</v>
      </c>
      <c r="F109" s="13">
        <v>5068</v>
      </c>
      <c r="G109" s="13">
        <v>5068</v>
      </c>
      <c r="H109" s="13">
        <v>5068</v>
      </c>
      <c r="I109" s="13">
        <v>5068</v>
      </c>
      <c r="J109" s="13">
        <v>5068</v>
      </c>
      <c r="K109" s="13">
        <f>VLOOKUP(B109,'[1]BS Dec 24'!$C$4:$H$1422,6,0)</f>
        <v>5068</v>
      </c>
      <c r="L109" s="13">
        <f>VLOOKUP(B109,'[10]TB Jan 25'!$C$225:$I$570,6,0)</f>
        <v>5068</v>
      </c>
    </row>
    <row r="110" spans="2:12" x14ac:dyDescent="0.3">
      <c r="B110" s="9" t="s">
        <v>1066</v>
      </c>
      <c r="C110" s="13">
        <v>14750</v>
      </c>
      <c r="D110" s="13">
        <v>14750</v>
      </c>
      <c r="E110" s="13">
        <v>14750</v>
      </c>
      <c r="F110" s="13">
        <v>14750</v>
      </c>
      <c r="G110" s="13">
        <v>60148</v>
      </c>
      <c r="H110" s="13">
        <v>115755</v>
      </c>
      <c r="I110" s="13">
        <v>276229</v>
      </c>
      <c r="J110" s="13">
        <v>57425</v>
      </c>
      <c r="K110" s="13">
        <f>VLOOKUP(B110,'[1]BS Dec 24'!$C$4:$H$1422,6,0)</f>
        <v>84421</v>
      </c>
      <c r="L110" s="13">
        <f>VLOOKUP(B110,'[10]TB Jan 25'!$C$225:$I$570,6,0)</f>
        <v>84421</v>
      </c>
    </row>
    <row r="111" spans="2:12" x14ac:dyDescent="0.3">
      <c r="B111" s="9" t="s">
        <v>1067</v>
      </c>
      <c r="C111" s="13">
        <v>13055</v>
      </c>
      <c r="D111" s="13">
        <v>13055</v>
      </c>
      <c r="E111" s="13">
        <v>13055</v>
      </c>
      <c r="F111" s="13">
        <v>13055</v>
      </c>
      <c r="G111" s="13">
        <v>13055</v>
      </c>
      <c r="H111" s="13">
        <v>13055</v>
      </c>
      <c r="I111" s="13">
        <v>13055</v>
      </c>
      <c r="J111" s="13">
        <v>13055</v>
      </c>
      <c r="K111" s="13">
        <f>VLOOKUP(B111,'[1]BS Dec 24'!$C$4:$H$1422,6,0)</f>
        <v>13055</v>
      </c>
      <c r="L111" s="13">
        <f>VLOOKUP(B111,'[10]TB Jan 25'!$C$225:$I$570,6,0)</f>
        <v>13055</v>
      </c>
    </row>
    <row r="112" spans="2:12" x14ac:dyDescent="0.3">
      <c r="B112" s="9" t="s">
        <v>1068</v>
      </c>
      <c r="C112" s="13">
        <v>-200005</v>
      </c>
      <c r="D112" s="13">
        <v>-180315</v>
      </c>
      <c r="E112" s="13">
        <v>-174437</v>
      </c>
      <c r="F112" s="13">
        <v>-174437</v>
      </c>
      <c r="G112" s="13">
        <v>214580</v>
      </c>
      <c r="H112" s="13">
        <v>789008</v>
      </c>
      <c r="I112" s="13">
        <v>738001</v>
      </c>
      <c r="J112" s="13">
        <v>766512</v>
      </c>
      <c r="K112" s="13">
        <f>VLOOKUP(B112,'[1]BS Dec 24'!$C$4:$H$1422,6,0)</f>
        <v>1005168</v>
      </c>
      <c r="L112" s="13">
        <f>VLOOKUP(B112,'[10]TB Jan 25'!$C$225:$I$570,6,0)</f>
        <v>563991</v>
      </c>
    </row>
    <row r="113" spans="2:12" x14ac:dyDescent="0.3">
      <c r="B113" s="9" t="s">
        <v>1069</v>
      </c>
      <c r="C113" s="13"/>
      <c r="D113" s="13">
        <v>110868</v>
      </c>
      <c r="E113" s="13">
        <v>235476</v>
      </c>
      <c r="F113" s="13">
        <v>580046</v>
      </c>
      <c r="G113" s="13">
        <v>203052.57</v>
      </c>
      <c r="H113" s="13">
        <v>92184.57</v>
      </c>
      <c r="I113" s="13">
        <v>92184.57</v>
      </c>
      <c r="J113" s="13">
        <v>92184.57</v>
      </c>
      <c r="K113" s="13">
        <f>VLOOKUP(B113,'[1]BS Dec 24'!$C$4:$H$1422,6,0)</f>
        <v>74302.570000000007</v>
      </c>
      <c r="L113" s="13">
        <f>VLOOKUP(B113,'[10]TB Jan 25'!$C$225:$I$570,6,0)</f>
        <v>57273.57</v>
      </c>
    </row>
    <row r="114" spans="2:12" x14ac:dyDescent="0.3">
      <c r="B114" s="9" t="s">
        <v>1070</v>
      </c>
      <c r="C114" s="13"/>
      <c r="D114" s="13"/>
      <c r="E114" s="13"/>
      <c r="F114" s="13"/>
      <c r="G114" s="13"/>
      <c r="H114" s="13"/>
      <c r="I114" s="13"/>
      <c r="J114" s="13">
        <v>50000</v>
      </c>
      <c r="K114" s="13">
        <f>VLOOKUP(B114,'[1]BS Dec 24'!$C$4:$H$1422,6,0)</f>
        <v>50000</v>
      </c>
      <c r="L114" s="13">
        <f>VLOOKUP(B114,'[10]TB Jan 25'!$C$225:$I$570,6,0)</f>
        <v>50000</v>
      </c>
    </row>
    <row r="115" spans="2:12" x14ac:dyDescent="0.3">
      <c r="B115" s="9" t="s">
        <v>1071</v>
      </c>
      <c r="C115" s="13">
        <v>2006286.49</v>
      </c>
      <c r="D115" s="13">
        <v>937686.12</v>
      </c>
      <c r="E115" s="13">
        <v>1155132.1200000001</v>
      </c>
      <c r="F115" s="13">
        <v>615656</v>
      </c>
      <c r="G115" s="13">
        <v>661556</v>
      </c>
      <c r="H115" s="13">
        <v>1074088</v>
      </c>
      <c r="I115" s="13">
        <v>1923188</v>
      </c>
      <c r="J115" s="13">
        <v>1538553</v>
      </c>
      <c r="K115" s="13">
        <f>VLOOKUP(B115,'[1]BS Dec 24'!$C$4:$H$1422,6,0)</f>
        <v>1686071</v>
      </c>
      <c r="L115" s="13">
        <f>VLOOKUP(B115,'[10]TB Jan 25'!$C$225:$I$570,6,0)</f>
        <v>1406033</v>
      </c>
    </row>
    <row r="116" spans="2:12" x14ac:dyDescent="0.3">
      <c r="B116" s="9" t="s">
        <v>1072</v>
      </c>
      <c r="C116" s="13">
        <v>419449</v>
      </c>
      <c r="D116" s="13">
        <v>718396.62</v>
      </c>
      <c r="E116" s="13">
        <v>-46828.38</v>
      </c>
      <c r="F116" s="13">
        <v>77286.62</v>
      </c>
      <c r="G116" s="13">
        <v>104391.62</v>
      </c>
      <c r="H116" s="13">
        <v>441421.62</v>
      </c>
      <c r="I116" s="13">
        <v>1228157.6200000001</v>
      </c>
      <c r="J116" s="13">
        <v>632319</v>
      </c>
      <c r="K116" s="13">
        <f>VLOOKUP(B116,'[1]BS Dec 24'!$C$4:$H$1422,6,0)</f>
        <v>794450</v>
      </c>
      <c r="L116" s="13">
        <f>VLOOKUP(B116,'[10]TB Jan 25'!$C$225:$I$570,6,0)</f>
        <v>113976</v>
      </c>
    </row>
    <row r="117" spans="2:12" x14ac:dyDescent="0.3">
      <c r="B117" s="9" t="s">
        <v>1073</v>
      </c>
      <c r="C117" s="13">
        <v>206664</v>
      </c>
      <c r="D117" s="13">
        <v>526944</v>
      </c>
      <c r="E117" s="13">
        <v>526944</v>
      </c>
      <c r="F117" s="13">
        <v>768669</v>
      </c>
      <c r="G117" s="13">
        <v>1586648</v>
      </c>
      <c r="H117" s="13">
        <v>1535580</v>
      </c>
      <c r="I117" s="13">
        <v>654574</v>
      </c>
      <c r="J117" s="13">
        <v>683602</v>
      </c>
      <c r="K117" s="13">
        <f>VLOOKUP(B117,'[1]BS Dec 24'!$C$4:$H$1422,6,0)</f>
        <v>738100</v>
      </c>
      <c r="L117" s="13">
        <f>VLOOKUP(B117,'[10]TB Jan 25'!$C$225:$I$570,6,0)</f>
        <v>331181</v>
      </c>
    </row>
    <row r="118" spans="2:12" x14ac:dyDescent="0.3">
      <c r="B118" s="9" t="s">
        <v>1074</v>
      </c>
      <c r="C118" s="13">
        <v>1107196.5</v>
      </c>
      <c r="D118" s="13">
        <v>1057196.5</v>
      </c>
      <c r="E118" s="13">
        <v>1057196.5</v>
      </c>
      <c r="F118" s="13">
        <v>1057196.5</v>
      </c>
      <c r="G118" s="13">
        <v>1057196.5</v>
      </c>
      <c r="H118" s="13">
        <v>1057196.5</v>
      </c>
      <c r="I118" s="13">
        <v>1007196.5</v>
      </c>
      <c r="J118" s="13">
        <v>1007196.5</v>
      </c>
      <c r="K118" s="13">
        <f>VLOOKUP(B118,'[1]BS Dec 24'!$C$4:$H$1422,6,0)</f>
        <v>1007196.5</v>
      </c>
      <c r="L118" s="13">
        <f>VLOOKUP(B118,'[10]TB Jan 25'!$C$225:$I$570,6,0)</f>
        <v>932196.5</v>
      </c>
    </row>
    <row r="119" spans="2:12" x14ac:dyDescent="0.3">
      <c r="B119" s="9" t="s">
        <v>1075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/>
      <c r="L119" s="13"/>
    </row>
    <row r="120" spans="2:12" x14ac:dyDescent="0.3">
      <c r="B120" s="9" t="s">
        <v>1076</v>
      </c>
      <c r="C120" s="13">
        <v>263522</v>
      </c>
      <c r="D120" s="13">
        <v>674463</v>
      </c>
      <c r="E120" s="13">
        <v>1025822</v>
      </c>
      <c r="F120" s="13">
        <v>1570112</v>
      </c>
      <c r="G120" s="13">
        <v>1797809</v>
      </c>
      <c r="H120" s="13">
        <v>1247979</v>
      </c>
      <c r="I120" s="13">
        <v>1403578</v>
      </c>
      <c r="J120" s="13">
        <v>1120541</v>
      </c>
      <c r="K120" s="13">
        <f>VLOOKUP(B120,'[1]BS Dec 24'!$C$4:$H$1422,6,0)</f>
        <v>1583151</v>
      </c>
      <c r="L120" s="13">
        <f>VLOOKUP(B120,'[10]TB Jan 25'!$C$225:$I$570,6,0)</f>
        <v>941057</v>
      </c>
    </row>
    <row r="121" spans="2:12" x14ac:dyDescent="0.3">
      <c r="B121" s="9" t="s">
        <v>1077</v>
      </c>
      <c r="C121" s="13">
        <v>296357</v>
      </c>
      <c r="D121" s="13">
        <v>296357</v>
      </c>
      <c r="E121" s="13">
        <v>296357</v>
      </c>
      <c r="F121" s="13">
        <v>321884</v>
      </c>
      <c r="G121" s="13">
        <v>321884</v>
      </c>
      <c r="H121" s="13">
        <v>84136</v>
      </c>
      <c r="I121" s="13">
        <v>166488</v>
      </c>
      <c r="J121" s="13">
        <v>178390</v>
      </c>
      <c r="K121" s="13">
        <f>VLOOKUP(B121,'[1]BS Dec 24'!$C$4:$H$1422,6,0)</f>
        <v>80905</v>
      </c>
      <c r="L121" s="13">
        <f>VLOOKUP(B121,'[10]TB Jan 25'!$C$225:$I$570,6,0)</f>
        <v>80905</v>
      </c>
    </row>
    <row r="122" spans="2:12" x14ac:dyDescent="0.3">
      <c r="B122" s="9" t="s">
        <v>1078</v>
      </c>
      <c r="C122" s="13"/>
      <c r="D122" s="13"/>
      <c r="E122" s="13"/>
      <c r="F122" s="13">
        <v>2322</v>
      </c>
      <c r="G122" s="13">
        <v>518493</v>
      </c>
      <c r="H122" s="13">
        <v>1798292</v>
      </c>
      <c r="I122" s="13">
        <v>2873136</v>
      </c>
      <c r="J122" s="13">
        <v>1154596</v>
      </c>
      <c r="K122" s="13">
        <f>VLOOKUP(B122,'[1]BS Dec 24'!$C$4:$H$1422,6,0)</f>
        <v>95254</v>
      </c>
      <c r="L122" s="13">
        <f>VLOOKUP(B122,'[10]TB Jan 25'!$C$225:$I$570,6,0)</f>
        <v>85668</v>
      </c>
    </row>
    <row r="123" spans="2:12" x14ac:dyDescent="0.3">
      <c r="B123" s="9" t="s">
        <v>1079</v>
      </c>
      <c r="C123" s="13"/>
      <c r="D123" s="13"/>
      <c r="E123" s="13">
        <v>277914</v>
      </c>
      <c r="F123" s="13">
        <v>277914</v>
      </c>
      <c r="G123" s="13">
        <v>395934</v>
      </c>
      <c r="H123" s="13">
        <v>395934</v>
      </c>
      <c r="I123" s="13">
        <v>395934</v>
      </c>
      <c r="J123" s="13">
        <v>395934</v>
      </c>
      <c r="K123" s="13">
        <f>VLOOKUP(B123,'[1]BS Dec 24'!$C$4:$H$1422,6,0)</f>
        <v>395934</v>
      </c>
      <c r="L123" s="13">
        <f>-VLOOKUP(B123,'[10]TB Jan 25'!$C$225:$I$570,7,0)</f>
        <v>0</v>
      </c>
    </row>
    <row r="124" spans="2:12" x14ac:dyDescent="0.3">
      <c r="B124" s="9" t="s">
        <v>1080</v>
      </c>
      <c r="C124" s="13">
        <v>3366204.65</v>
      </c>
      <c r="D124" s="13">
        <v>3366204.65</v>
      </c>
      <c r="E124" s="13">
        <v>3366204.65</v>
      </c>
      <c r="F124" s="13">
        <v>3366204.65</v>
      </c>
      <c r="G124" s="13">
        <v>3366204.65</v>
      </c>
      <c r="H124" s="13">
        <v>3366204.65</v>
      </c>
      <c r="I124" s="13">
        <v>3366204.65</v>
      </c>
      <c r="J124" s="13">
        <v>3366204.65</v>
      </c>
      <c r="K124" s="13">
        <f>VLOOKUP(B124,'[1]BS Dec 24'!$C$4:$H$1422,6,0)</f>
        <v>3366204.65</v>
      </c>
      <c r="L124" s="13">
        <f>VLOOKUP(B124,'[10]TB Jan 25'!$C$225:$I$570,6,0)</f>
        <v>3366204.65</v>
      </c>
    </row>
    <row r="125" spans="2:12" x14ac:dyDescent="0.3">
      <c r="B125" s="9" t="s">
        <v>1081</v>
      </c>
      <c r="C125" s="13">
        <v>3000907</v>
      </c>
      <c r="D125" s="13">
        <v>2092914</v>
      </c>
      <c r="E125" s="13">
        <v>1517672</v>
      </c>
      <c r="F125" s="13">
        <v>1064133</v>
      </c>
      <c r="G125" s="13">
        <v>1815272</v>
      </c>
      <c r="H125" s="13">
        <v>3397103</v>
      </c>
      <c r="I125" s="13">
        <v>4790575</v>
      </c>
      <c r="J125" s="13">
        <v>3785904</v>
      </c>
      <c r="K125" s="13">
        <f>VLOOKUP(B125,'[1]BS Dec 24'!$C$4:$H$1422,6,0)</f>
        <v>2852530</v>
      </c>
      <c r="L125" s="13">
        <f>VLOOKUP(B125,'[10]TB Jan 25'!$C$225:$I$570,6,0)</f>
        <v>1713636</v>
      </c>
    </row>
    <row r="126" spans="2:12" x14ac:dyDescent="0.3">
      <c r="B126" s="9" t="s">
        <v>1082</v>
      </c>
      <c r="C126" s="13">
        <v>-19390</v>
      </c>
      <c r="D126" s="13">
        <v>-19390</v>
      </c>
      <c r="E126" s="13">
        <v>-19390</v>
      </c>
      <c r="F126" s="13">
        <v>-19390</v>
      </c>
      <c r="G126" s="13">
        <v>-19390</v>
      </c>
      <c r="H126" s="13">
        <v>-19390</v>
      </c>
      <c r="I126" s="13">
        <v>-19390</v>
      </c>
      <c r="J126" s="13">
        <v>-19390</v>
      </c>
      <c r="K126" s="13">
        <f>-VLOOKUP(B126,'[1]BS Dec 24'!$C$4:$I$1422,7,0)</f>
        <v>-19390</v>
      </c>
      <c r="L126" s="13">
        <f>-VLOOKUP(B126,'[10]TB Jan 25'!$C$225:$I$570,7,0)</f>
        <v>-19390</v>
      </c>
    </row>
    <row r="127" spans="2:12" x14ac:dyDescent="0.3">
      <c r="B127" s="9" t="s">
        <v>1083</v>
      </c>
      <c r="C127" s="13">
        <v>1116939</v>
      </c>
      <c r="D127" s="13">
        <v>1319918</v>
      </c>
      <c r="E127" s="13">
        <v>1587215</v>
      </c>
      <c r="F127" s="13">
        <v>823900</v>
      </c>
      <c r="G127" s="13">
        <v>1826914</v>
      </c>
      <c r="H127" s="13">
        <v>3202341</v>
      </c>
      <c r="I127" s="13">
        <v>3818290</v>
      </c>
      <c r="J127" s="13">
        <v>5195739</v>
      </c>
      <c r="K127" s="13">
        <f>VLOOKUP(B127,'[1]BS Dec 24'!$C$4:$H$1422,6,0)</f>
        <v>4071353</v>
      </c>
      <c r="L127" s="13">
        <f>VLOOKUP(B127,'[10]TB Jan 25'!$C$225:$I$570,6,0)</f>
        <v>2127463</v>
      </c>
    </row>
    <row r="128" spans="2:12" x14ac:dyDescent="0.3">
      <c r="B128" s="9" t="s">
        <v>1084</v>
      </c>
      <c r="C128" s="13">
        <v>246367</v>
      </c>
      <c r="D128" s="13">
        <v>83334</v>
      </c>
      <c r="E128" s="13">
        <v>83334</v>
      </c>
      <c r="F128" s="13">
        <v>-68804</v>
      </c>
      <c r="G128" s="13">
        <v>-203504.78</v>
      </c>
      <c r="H128" s="13">
        <v>-203504.78</v>
      </c>
      <c r="I128" s="13">
        <v>-203504.78</v>
      </c>
      <c r="J128" s="13">
        <v>-203504.78</v>
      </c>
      <c r="K128" s="13">
        <f>-VLOOKUP(B128,'[1]BS Dec 24'!$C$4:$I$1422,7,0)</f>
        <v>-0.78</v>
      </c>
      <c r="L128" s="13">
        <f>-VLOOKUP(B128,'[10]TB Jan 25'!$C$225:$I$570,7,0)</f>
        <v>0</v>
      </c>
    </row>
    <row r="129" spans="2:12" x14ac:dyDescent="0.3">
      <c r="B129" s="9" t="s">
        <v>1085</v>
      </c>
      <c r="C129" s="13">
        <v>510349</v>
      </c>
      <c r="D129" s="13">
        <v>58753.9</v>
      </c>
      <c r="E129" s="13">
        <v>-214794.1</v>
      </c>
      <c r="F129" s="13">
        <v>-278377.09999999998</v>
      </c>
      <c r="G129" s="13">
        <v>437233.9</v>
      </c>
      <c r="H129" s="13">
        <v>2177894.9</v>
      </c>
      <c r="I129" s="13">
        <v>2946762.9</v>
      </c>
      <c r="J129" s="13">
        <v>2672124.9</v>
      </c>
      <c r="K129" s="13">
        <f>VLOOKUP(B129,'[1]BS Dec 24'!$C$4:$H$1422,6,0)</f>
        <v>2183027.9</v>
      </c>
      <c r="L129" s="13">
        <f>VLOOKUP(B129,'[10]TB Jan 25'!$C$225:$I$570,6,0)</f>
        <v>1313027.8999999999</v>
      </c>
    </row>
    <row r="130" spans="2:12" x14ac:dyDescent="0.3">
      <c r="B130" s="9" t="s">
        <v>1086</v>
      </c>
      <c r="C130" s="13"/>
      <c r="D130" s="13">
        <v>123441</v>
      </c>
      <c r="E130" s="13">
        <v>126337</v>
      </c>
      <c r="F130" s="13">
        <v>250753</v>
      </c>
      <c r="G130" s="13">
        <v>0</v>
      </c>
      <c r="H130" s="13">
        <v>0</v>
      </c>
      <c r="I130" s="13">
        <v>0</v>
      </c>
      <c r="J130" s="13">
        <v>85260</v>
      </c>
      <c r="K130" s="13">
        <f>VLOOKUP(B130,'[1]BS Dec 24'!$C$4:$H$1422,6,0)</f>
        <v>92908</v>
      </c>
      <c r="L130" s="13">
        <f>-VLOOKUP(B130,'[10]TB Jan 25'!$C$225:$I$570,7,0)</f>
        <v>0</v>
      </c>
    </row>
    <row r="131" spans="2:12" x14ac:dyDescent="0.3">
      <c r="B131" s="9" t="s">
        <v>1087</v>
      </c>
      <c r="C131" s="13">
        <v>768091</v>
      </c>
      <c r="D131" s="13">
        <v>739419</v>
      </c>
      <c r="E131" s="13">
        <v>284268</v>
      </c>
      <c r="F131" s="13">
        <v>284268</v>
      </c>
      <c r="G131" s="13">
        <v>284268</v>
      </c>
      <c r="H131" s="13">
        <v>284268</v>
      </c>
      <c r="I131" s="13">
        <v>284268</v>
      </c>
      <c r="J131" s="13">
        <v>284268</v>
      </c>
      <c r="K131" s="13">
        <f>VLOOKUP(B131,'[1]BS Dec 24'!$C$4:$H$1422,6,0)</f>
        <v>284268</v>
      </c>
      <c r="L131" s="13">
        <f>VLOOKUP(B131,'[10]TB Jan 25'!$C$225:$I$570,6,0)</f>
        <v>284268</v>
      </c>
    </row>
    <row r="132" spans="2:12" x14ac:dyDescent="0.3">
      <c r="B132" s="9" t="s">
        <v>1088</v>
      </c>
      <c r="C132" s="13">
        <v>2091571.88</v>
      </c>
      <c r="D132" s="13">
        <v>1208841.8799999999</v>
      </c>
      <c r="E132" s="13">
        <v>601437.88</v>
      </c>
      <c r="F132" s="13">
        <v>276437.88</v>
      </c>
      <c r="G132" s="13">
        <v>1667710.88</v>
      </c>
      <c r="H132" s="13">
        <v>2651971.88</v>
      </c>
      <c r="I132" s="13">
        <v>3564140.88</v>
      </c>
      <c r="J132" s="13">
        <v>2992379.88</v>
      </c>
      <c r="K132" s="13">
        <f>VLOOKUP(B132,'[1]BS Dec 24'!$C$4:$H$1422,6,0)</f>
        <v>2155826.88</v>
      </c>
      <c r="L132" s="13">
        <f>VLOOKUP(B132,'[10]TB Jan 25'!$C$225:$I$570,6,0)</f>
        <v>1002465.88</v>
      </c>
    </row>
    <row r="133" spans="2:12" x14ac:dyDescent="0.3">
      <c r="B133" s="9" t="s">
        <v>1089</v>
      </c>
      <c r="C133" s="13">
        <v>-1</v>
      </c>
      <c r="D133" s="13">
        <v>73457</v>
      </c>
      <c r="E133" s="13">
        <v>1037</v>
      </c>
      <c r="F133" s="13">
        <v>1037</v>
      </c>
      <c r="G133" s="13">
        <v>1037</v>
      </c>
      <c r="H133" s="13">
        <v>1037</v>
      </c>
      <c r="I133" s="13">
        <v>1037</v>
      </c>
      <c r="J133" s="13">
        <v>1037</v>
      </c>
      <c r="K133" s="13">
        <f>VLOOKUP(B133,'[1]BS Dec 24'!$C$4:$H$1422,6,0)</f>
        <v>1037</v>
      </c>
      <c r="L133" s="13">
        <f>VLOOKUP(B133,'[10]TB Jan 25'!$C$225:$I$570,6,0)</f>
        <v>1037</v>
      </c>
    </row>
    <row r="134" spans="2:12" x14ac:dyDescent="0.3">
      <c r="B134" s="9" t="s">
        <v>1394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>
        <f>-VLOOKUP(B134,'[10]TB Jan 25'!$C$225:$I$570,7,0)</f>
        <v>-59000</v>
      </c>
    </row>
    <row r="135" spans="2:12" x14ac:dyDescent="0.3">
      <c r="B135" s="9" t="s">
        <v>1090</v>
      </c>
      <c r="C135" s="13">
        <v>44826</v>
      </c>
      <c r="D135" s="13">
        <v>44181.26</v>
      </c>
      <c r="E135" s="13">
        <v>54995.49</v>
      </c>
      <c r="F135" s="13">
        <v>46383.199999999997</v>
      </c>
      <c r="G135" s="13">
        <v>45174.23</v>
      </c>
      <c r="H135" s="13">
        <v>41421</v>
      </c>
      <c r="I135" s="13">
        <v>51058.39</v>
      </c>
      <c r="J135" s="13">
        <v>63581.27</v>
      </c>
      <c r="K135" s="13">
        <f>-VLOOKUP(B135,'[1]BS Dec 24'!$C$4:$I$1422,7,0)</f>
        <v>-49081.14</v>
      </c>
      <c r="L135" s="13">
        <f>-VLOOKUP(B135,'[10]TB Jan 25'!$C$225:$I$570,7,0)</f>
        <v>-278580.42</v>
      </c>
    </row>
    <row r="136" spans="2:12" x14ac:dyDescent="0.3">
      <c r="B136" s="9" t="s">
        <v>1091</v>
      </c>
      <c r="C136" s="13">
        <v>19280</v>
      </c>
      <c r="D136" s="13">
        <v>18329</v>
      </c>
      <c r="E136" s="13">
        <v>32932</v>
      </c>
      <c r="F136" s="13">
        <v>28281</v>
      </c>
      <c r="G136" s="13">
        <v>27195</v>
      </c>
      <c r="H136" s="13">
        <v>11077</v>
      </c>
      <c r="I136" s="13">
        <v>23001</v>
      </c>
      <c r="J136" s="13">
        <v>36256</v>
      </c>
      <c r="K136" s="13">
        <f>-VLOOKUP(B136,'[1]BS Dec 24'!$C$4:$I$1422,7,0)</f>
        <v>-93096</v>
      </c>
      <c r="L136" s="13">
        <f>-VLOOKUP(B136,'[10]TB Jan 25'!$C$225:$I$570,7,0)</f>
        <v>-310096</v>
      </c>
    </row>
    <row r="137" spans="2:12" x14ac:dyDescent="0.3">
      <c r="B137" s="9" t="s">
        <v>1092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/>
      <c r="L137" s="13"/>
    </row>
    <row r="138" spans="2:12" x14ac:dyDescent="0.3">
      <c r="B138" s="9" t="s">
        <v>1093</v>
      </c>
      <c r="C138" s="13">
        <v>25546</v>
      </c>
      <c r="D138" s="13">
        <v>25546</v>
      </c>
      <c r="E138" s="13">
        <v>25546</v>
      </c>
      <c r="F138" s="13">
        <v>25546</v>
      </c>
      <c r="G138" s="13">
        <v>25546</v>
      </c>
      <c r="H138" s="13">
        <v>25546</v>
      </c>
      <c r="I138" s="13">
        <v>25546</v>
      </c>
      <c r="J138" s="13">
        <v>25546</v>
      </c>
      <c r="K138" s="13">
        <f>VLOOKUP(B138,'[1]BS Dec 24'!$C$4:$H$1422,6,0)</f>
        <v>25546</v>
      </c>
      <c r="L138" s="13">
        <f>VLOOKUP(B138,'[10]TB Jan 25'!$C$225:$I$570,6,0)</f>
        <v>25546</v>
      </c>
    </row>
    <row r="139" spans="2:12" x14ac:dyDescent="0.3">
      <c r="B139" s="9" t="s">
        <v>1094</v>
      </c>
      <c r="C139" s="13">
        <v>0</v>
      </c>
      <c r="D139" s="13">
        <v>106.26</v>
      </c>
      <c r="E139" s="13">
        <v>393.26</v>
      </c>
      <c r="F139" s="13">
        <v>122.97</v>
      </c>
      <c r="G139" s="13">
        <v>0</v>
      </c>
      <c r="H139" s="13">
        <v>0</v>
      </c>
      <c r="I139" s="13">
        <v>813.39</v>
      </c>
      <c r="J139" s="13">
        <v>1614.04</v>
      </c>
      <c r="K139" s="13">
        <f>VLOOKUP(B139,'[1]BS Dec 24'!$C$4:$H$1422,6,0)</f>
        <v>5177.2700000000004</v>
      </c>
      <c r="L139" s="13">
        <f>VLOOKUP(B139,'[10]TB Jan 25'!$C$225:$I$570,6,0)</f>
        <v>5756.99</v>
      </c>
    </row>
    <row r="140" spans="2:12" x14ac:dyDescent="0.3">
      <c r="B140" s="9" t="s">
        <v>1095</v>
      </c>
      <c r="C140" s="13">
        <v>0</v>
      </c>
      <c r="D140" s="13">
        <v>200</v>
      </c>
      <c r="E140" s="13">
        <v>-3875.77</v>
      </c>
      <c r="F140" s="13">
        <v>-7566.77</v>
      </c>
      <c r="G140" s="13">
        <v>-7566.77</v>
      </c>
      <c r="H140" s="13">
        <v>4798</v>
      </c>
      <c r="I140" s="13">
        <v>1698</v>
      </c>
      <c r="J140" s="13">
        <v>165.23</v>
      </c>
      <c r="K140" s="13">
        <f>VLOOKUP(B140,'[1]BS Dec 24'!$C$4:$H$1422,6,0)</f>
        <v>13291.59</v>
      </c>
      <c r="L140" s="13">
        <f>VLOOKUP(B140,'[10]TB Jan 25'!$C$225:$I$570,6,0)</f>
        <v>212.59</v>
      </c>
    </row>
    <row r="141" spans="2:12" x14ac:dyDescent="0.3">
      <c r="B141" s="9" t="s">
        <v>1096</v>
      </c>
      <c r="C141" s="13">
        <v>-186147.81</v>
      </c>
      <c r="D141" s="13">
        <v>-399036.81</v>
      </c>
      <c r="E141" s="13">
        <v>-553385.81000000006</v>
      </c>
      <c r="F141" s="13">
        <v>-553385.81000000006</v>
      </c>
      <c r="G141" s="13">
        <v>17586.189999999999</v>
      </c>
      <c r="H141" s="13">
        <v>17711.27</v>
      </c>
      <c r="I141" s="13">
        <v>282353.27</v>
      </c>
      <c r="J141" s="13">
        <v>-185158.87</v>
      </c>
      <c r="K141" s="13">
        <f>-VLOOKUP(B141,'[1]BS Dec 24'!$C$4:$I$1422,7,0)</f>
        <v>-360450.87</v>
      </c>
      <c r="L141" s="13">
        <f>VLOOKUP(B141,'[10]TB Jan 25'!$C$225:$I$570,6,0)</f>
        <v>436149.86</v>
      </c>
    </row>
    <row r="142" spans="2:12" x14ac:dyDescent="0.3">
      <c r="B142" s="9" t="s">
        <v>1097</v>
      </c>
      <c r="C142" s="13">
        <v>813.83</v>
      </c>
      <c r="D142" s="13">
        <v>813.83</v>
      </c>
      <c r="E142" s="13">
        <v>813.83</v>
      </c>
      <c r="F142" s="13">
        <v>813.83</v>
      </c>
      <c r="G142" s="13">
        <v>813.83</v>
      </c>
      <c r="H142" s="13">
        <v>813.83</v>
      </c>
      <c r="I142" s="13">
        <v>813.83</v>
      </c>
      <c r="J142" s="13">
        <v>813.83</v>
      </c>
      <c r="K142" s="13">
        <f>VLOOKUP(B142,'[1]BS Dec 24'!$C$4:$H$1422,6,0)</f>
        <v>813.83</v>
      </c>
      <c r="L142" s="13"/>
    </row>
    <row r="143" spans="2:12" x14ac:dyDescent="0.3">
      <c r="B143" s="9" t="s">
        <v>1098</v>
      </c>
      <c r="C143" s="13">
        <v>-571598.07999999996</v>
      </c>
      <c r="D143" s="13">
        <v>-571598.07999999996</v>
      </c>
      <c r="E143" s="13">
        <v>-571598.07999999996</v>
      </c>
      <c r="F143" s="13">
        <v>-571598.07999999996</v>
      </c>
      <c r="G143" s="13">
        <v>-626.08000000000004</v>
      </c>
      <c r="H143" s="13">
        <v>0</v>
      </c>
      <c r="I143" s="13">
        <v>0</v>
      </c>
      <c r="J143" s="13">
        <v>-381162.14</v>
      </c>
      <c r="K143" s="13">
        <f>-VLOOKUP(B143,'[1]BS Dec 24'!$C$4:$I$1422,7,0)</f>
        <v>-381162.14</v>
      </c>
      <c r="L143" s="13">
        <f>VLOOKUP(B143,'[10]TB Jan 25'!$C$225:$I$570,6,0)</f>
        <v>436149.86</v>
      </c>
    </row>
    <row r="144" spans="2:12" x14ac:dyDescent="0.3">
      <c r="B144" s="9" t="s">
        <v>1099</v>
      </c>
      <c r="C144" s="13">
        <v>1717</v>
      </c>
      <c r="D144" s="13">
        <v>1717</v>
      </c>
      <c r="E144" s="13">
        <v>1717</v>
      </c>
      <c r="F144" s="13">
        <v>1717</v>
      </c>
      <c r="G144" s="13">
        <v>1717</v>
      </c>
      <c r="H144" s="13">
        <v>1717</v>
      </c>
      <c r="I144" s="13">
        <v>1717</v>
      </c>
      <c r="J144" s="13">
        <v>1717</v>
      </c>
      <c r="K144" s="13">
        <f>VLOOKUP(B144,'[1]BS Dec 24'!$C$4:$H$1422,6,0)</f>
        <v>1717</v>
      </c>
      <c r="L144" s="13"/>
    </row>
    <row r="145" spans="2:12" x14ac:dyDescent="0.3">
      <c r="B145" s="9" t="s">
        <v>1100</v>
      </c>
      <c r="C145" s="13">
        <v>2620</v>
      </c>
      <c r="D145" s="13">
        <v>2620</v>
      </c>
      <c r="E145" s="13">
        <v>2620</v>
      </c>
      <c r="F145" s="13">
        <v>2620</v>
      </c>
      <c r="G145" s="13">
        <v>2620</v>
      </c>
      <c r="H145" s="13">
        <v>2620</v>
      </c>
      <c r="I145" s="13">
        <v>2620</v>
      </c>
      <c r="J145" s="13">
        <v>2620</v>
      </c>
      <c r="K145" s="13">
        <f>VLOOKUP(B145,'[1]BS Dec 24'!$C$4:$H$1422,6,0)</f>
        <v>2620</v>
      </c>
      <c r="L145" s="13"/>
    </row>
    <row r="146" spans="2:12" x14ac:dyDescent="0.3">
      <c r="B146" s="9" t="s">
        <v>1101</v>
      </c>
      <c r="C146" s="13">
        <v>4737.4399999999996</v>
      </c>
      <c r="D146" s="13">
        <v>4737.4399999999996</v>
      </c>
      <c r="E146" s="13">
        <v>4737.4399999999996</v>
      </c>
      <c r="F146" s="13">
        <v>4737.4399999999996</v>
      </c>
      <c r="G146" s="13">
        <v>4737.4399999999996</v>
      </c>
      <c r="H146" s="13">
        <v>4737.4399999999996</v>
      </c>
      <c r="I146" s="13">
        <v>4737.4399999999996</v>
      </c>
      <c r="J146" s="13">
        <v>4737.4399999999996</v>
      </c>
      <c r="K146" s="13">
        <f>VLOOKUP(B146,'[1]BS Dec 24'!$C$4:$H$1422,6,0)</f>
        <v>4737.4399999999996</v>
      </c>
      <c r="L146" s="13"/>
    </row>
    <row r="147" spans="2:12" x14ac:dyDescent="0.3">
      <c r="B147" s="9" t="s">
        <v>1102</v>
      </c>
      <c r="C147" s="13">
        <v>7823</v>
      </c>
      <c r="D147" s="13">
        <v>7823</v>
      </c>
      <c r="E147" s="13">
        <v>7823</v>
      </c>
      <c r="F147" s="13">
        <v>7823</v>
      </c>
      <c r="G147" s="13">
        <v>7823</v>
      </c>
      <c r="H147" s="13">
        <v>7823</v>
      </c>
      <c r="I147" s="13">
        <v>7823</v>
      </c>
      <c r="J147" s="13">
        <v>7823</v>
      </c>
      <c r="K147" s="13">
        <f>VLOOKUP(B147,'[1]BS Dec 24'!$C$4:$H$1422,6,0)</f>
        <v>7823</v>
      </c>
      <c r="L147" s="13"/>
    </row>
    <row r="148" spans="2:12" x14ac:dyDescent="0.3">
      <c r="B148" s="9" t="s">
        <v>1103</v>
      </c>
      <c r="C148" s="13">
        <v>367739</v>
      </c>
      <c r="D148" s="13">
        <v>154850</v>
      </c>
      <c r="E148" s="13">
        <v>501</v>
      </c>
      <c r="F148" s="13">
        <v>501</v>
      </c>
      <c r="G148" s="13">
        <v>501</v>
      </c>
      <c r="H148" s="13">
        <v>0</v>
      </c>
      <c r="I148" s="13">
        <v>264642</v>
      </c>
      <c r="J148" s="13">
        <v>178292</v>
      </c>
      <c r="K148" s="13">
        <f>VLOOKUP(B148,'[1]BS Dec 24'!$C$4:$H$1422,6,0)</f>
        <v>3000</v>
      </c>
      <c r="L148" s="13"/>
    </row>
    <row r="149" spans="2:12" x14ac:dyDescent="0.3">
      <c r="B149" s="9" t="s">
        <v>1104</v>
      </c>
      <c r="C149" s="13">
        <v>108402700.06999999</v>
      </c>
      <c r="D149" s="13">
        <v>99656189.430000007</v>
      </c>
      <c r="E149" s="13">
        <v>92086108.310000002</v>
      </c>
      <c r="F149" s="13">
        <v>91323735.709999993</v>
      </c>
      <c r="G149" s="13">
        <v>98199721.040000007</v>
      </c>
      <c r="H149" s="13">
        <v>98055850.379999995</v>
      </c>
      <c r="I149" s="13">
        <v>106528253.31</v>
      </c>
      <c r="J149" s="13">
        <v>111009423.51000001</v>
      </c>
      <c r="K149" s="13">
        <f>VLOOKUP(B149,'[1]BS Dec 24'!$C$4:$H$1422,6,0)</f>
        <v>103694863.11</v>
      </c>
      <c r="L149" s="13">
        <f>VLOOKUP(B149,'[10]TB Jan 25'!$C$225:$I$570,6,0)</f>
        <v>91904087.819999993</v>
      </c>
    </row>
    <row r="150" spans="2:12" x14ac:dyDescent="0.3">
      <c r="B150" s="9" t="s">
        <v>1105</v>
      </c>
      <c r="C150" s="13">
        <v>22999088.32</v>
      </c>
      <c r="D150" s="13">
        <v>22999088.32</v>
      </c>
      <c r="E150" s="13">
        <v>22999088.32</v>
      </c>
      <c r="F150" s="13">
        <v>22999088.32</v>
      </c>
      <c r="G150" s="13">
        <v>22999088.32</v>
      </c>
      <c r="H150" s="13">
        <v>22999088.32</v>
      </c>
      <c r="I150" s="13">
        <v>22999088.32</v>
      </c>
      <c r="J150" s="13">
        <v>22999088.32</v>
      </c>
      <c r="K150" s="13">
        <f>VLOOKUP(B150,'[1]BS Dec 24'!$C$4:$H$1422,6,0)</f>
        <v>22999088.32</v>
      </c>
      <c r="L150" s="13">
        <f>VLOOKUP(B150,'[10]TB Jan 25'!$C$225:$I$570,6,0)</f>
        <v>22999088.32</v>
      </c>
    </row>
    <row r="151" spans="2:12" x14ac:dyDescent="0.3">
      <c r="B151" s="9" t="s">
        <v>1106</v>
      </c>
      <c r="C151" s="13">
        <v>941556.83</v>
      </c>
      <c r="D151" s="13">
        <v>941556.83</v>
      </c>
      <c r="E151" s="13">
        <v>941556.83</v>
      </c>
      <c r="F151" s="13">
        <v>941556.83</v>
      </c>
      <c r="G151" s="13">
        <v>941556.83</v>
      </c>
      <c r="H151" s="13">
        <v>941556.83</v>
      </c>
      <c r="I151" s="13">
        <v>941556.83</v>
      </c>
      <c r="J151" s="13">
        <v>941556.83</v>
      </c>
      <c r="K151" s="13">
        <f>VLOOKUP(B151,'[1]BS Dec 24'!$C$4:$H$1422,6,0)</f>
        <v>941556.83</v>
      </c>
      <c r="L151" s="13">
        <f>VLOOKUP(B151,'[10]TB Jan 25'!$C$225:$I$570,6,0)</f>
        <v>941556.83</v>
      </c>
    </row>
    <row r="152" spans="2:12" x14ac:dyDescent="0.3">
      <c r="B152" s="9" t="s">
        <v>1107</v>
      </c>
      <c r="C152" s="13">
        <v>286794.03999999998</v>
      </c>
      <c r="D152" s="13">
        <v>286794.03999999998</v>
      </c>
      <c r="E152" s="13">
        <v>286794.03999999998</v>
      </c>
      <c r="F152" s="13">
        <v>286794.03999999998</v>
      </c>
      <c r="G152" s="13">
        <v>286794.03999999998</v>
      </c>
      <c r="H152" s="13">
        <v>286794.03999999998</v>
      </c>
      <c r="I152" s="13">
        <v>286794.03999999998</v>
      </c>
      <c r="J152" s="13">
        <v>286794.03999999998</v>
      </c>
      <c r="K152" s="13">
        <f>VLOOKUP(B152,'[1]BS Dec 24'!$C$4:$H$1422,6,0)</f>
        <v>286794.03999999998</v>
      </c>
      <c r="L152" s="13">
        <f>VLOOKUP(B152,'[10]TB Jan 25'!$C$225:$I$570,6,0)</f>
        <v>286794.03999999998</v>
      </c>
    </row>
    <row r="153" spans="2:12" x14ac:dyDescent="0.3">
      <c r="B153" s="9" t="s">
        <v>1108</v>
      </c>
      <c r="C153" s="13">
        <v>661488.96</v>
      </c>
      <c r="D153" s="13">
        <v>661488.96</v>
      </c>
      <c r="E153" s="13">
        <v>661488.96</v>
      </c>
      <c r="F153" s="13">
        <v>661488.96</v>
      </c>
      <c r="G153" s="13">
        <v>661488.96</v>
      </c>
      <c r="H153" s="13">
        <v>661488.96</v>
      </c>
      <c r="I153" s="13">
        <v>661488.96</v>
      </c>
      <c r="J153" s="13">
        <v>661488.96</v>
      </c>
      <c r="K153" s="13">
        <f>VLOOKUP(B153,'[1]BS Dec 24'!$C$4:$H$1422,6,0)</f>
        <v>661488.96</v>
      </c>
      <c r="L153" s="13">
        <f>VLOOKUP(B153,'[10]TB Jan 25'!$C$225:$I$570,6,0)</f>
        <v>661488.96</v>
      </c>
    </row>
    <row r="154" spans="2:12" x14ac:dyDescent="0.3">
      <c r="B154" s="9" t="s">
        <v>1109</v>
      </c>
      <c r="C154" s="13">
        <v>755282.77</v>
      </c>
      <c r="D154" s="13">
        <v>755282.77</v>
      </c>
      <c r="E154" s="13">
        <v>755282.77</v>
      </c>
      <c r="F154" s="13">
        <v>755282.77</v>
      </c>
      <c r="G154" s="13">
        <v>755282.77</v>
      </c>
      <c r="H154" s="13">
        <v>755282.77</v>
      </c>
      <c r="I154" s="13">
        <v>755282.77</v>
      </c>
      <c r="J154" s="13">
        <v>755282.77</v>
      </c>
      <c r="K154" s="13">
        <f>VLOOKUP(B154,'[1]BS Dec 24'!$C$4:$H$1422,6,0)</f>
        <v>755282.77</v>
      </c>
      <c r="L154" s="13">
        <f>VLOOKUP(B154,'[10]TB Jan 25'!$C$225:$I$570,6,0)</f>
        <v>755282.77</v>
      </c>
    </row>
    <row r="155" spans="2:12" x14ac:dyDescent="0.3">
      <c r="B155" s="9" t="s">
        <v>1110</v>
      </c>
      <c r="C155" s="13">
        <v>1195920.97</v>
      </c>
      <c r="D155" s="13">
        <v>1195920.97</v>
      </c>
      <c r="E155" s="13">
        <v>1195920.97</v>
      </c>
      <c r="F155" s="13">
        <v>1195920.97</v>
      </c>
      <c r="G155" s="13">
        <v>1195920.97</v>
      </c>
      <c r="H155" s="13">
        <v>1195920.97</v>
      </c>
      <c r="I155" s="13">
        <v>1195920.97</v>
      </c>
      <c r="J155" s="13">
        <v>1195920.97</v>
      </c>
      <c r="K155" s="13">
        <f>VLOOKUP(B155,'[1]BS Dec 24'!$C$4:$H$1422,6,0)</f>
        <v>1195920.97</v>
      </c>
      <c r="L155" s="13">
        <f>VLOOKUP(B155,'[10]TB Jan 25'!$C$225:$I$570,6,0)</f>
        <v>1195920.97</v>
      </c>
    </row>
    <row r="156" spans="2:12" x14ac:dyDescent="0.3">
      <c r="B156" s="9" t="s">
        <v>1111</v>
      </c>
      <c r="C156" s="13">
        <v>14334.47</v>
      </c>
      <c r="D156" s="13">
        <v>14334.47</v>
      </c>
      <c r="E156" s="13">
        <v>14334.47</v>
      </c>
      <c r="F156" s="13">
        <v>14334.47</v>
      </c>
      <c r="G156" s="13">
        <v>14334.47</v>
      </c>
      <c r="H156" s="13">
        <v>14334.47</v>
      </c>
      <c r="I156" s="13">
        <v>14334.47</v>
      </c>
      <c r="J156" s="13">
        <v>14334.47</v>
      </c>
      <c r="K156" s="13">
        <f>VLOOKUP(B156,'[1]BS Dec 24'!$C$4:$H$1422,6,0)</f>
        <v>14334.47</v>
      </c>
      <c r="L156" s="13">
        <f>VLOOKUP(B156,'[10]TB Jan 25'!$C$225:$I$570,6,0)</f>
        <v>14334.47</v>
      </c>
    </row>
    <row r="157" spans="2:12" x14ac:dyDescent="0.3">
      <c r="B157" s="9" t="s">
        <v>1112</v>
      </c>
      <c r="C157" s="13">
        <v>2690.61</v>
      </c>
      <c r="D157" s="13">
        <v>2690.61</v>
      </c>
      <c r="E157" s="13">
        <v>2690.61</v>
      </c>
      <c r="F157" s="13">
        <v>2690.61</v>
      </c>
      <c r="G157" s="13">
        <v>2690.61</v>
      </c>
      <c r="H157" s="13">
        <v>2690.61</v>
      </c>
      <c r="I157" s="13">
        <v>2690.61</v>
      </c>
      <c r="J157" s="13">
        <v>2690.61</v>
      </c>
      <c r="K157" s="13">
        <f>VLOOKUP(B157,'[1]BS Dec 24'!$C$4:$H$1422,6,0)</f>
        <v>2690.61</v>
      </c>
      <c r="L157" s="13">
        <f>VLOOKUP(B157,'[10]TB Jan 25'!$C$225:$I$570,6,0)</f>
        <v>2690.61</v>
      </c>
    </row>
    <row r="158" spans="2:12" x14ac:dyDescent="0.3">
      <c r="B158" s="9" t="s">
        <v>1113</v>
      </c>
      <c r="C158" s="13">
        <v>1419637.39</v>
      </c>
      <c r="D158" s="13">
        <v>1419637.39</v>
      </c>
      <c r="E158" s="13">
        <v>1419637.39</v>
      </c>
      <c r="F158" s="13">
        <v>1419637.39</v>
      </c>
      <c r="G158" s="13">
        <v>1419637.39</v>
      </c>
      <c r="H158" s="13">
        <v>1419637.39</v>
      </c>
      <c r="I158" s="13">
        <v>1419637.39</v>
      </c>
      <c r="J158" s="13">
        <v>1419637.39</v>
      </c>
      <c r="K158" s="13">
        <f>VLOOKUP(B158,'[1]BS Dec 24'!$C$4:$H$1422,6,0)</f>
        <v>1419637.39</v>
      </c>
      <c r="L158" s="13">
        <f>VLOOKUP(B158,'[10]TB Jan 25'!$C$225:$I$570,6,0)</f>
        <v>1419637.39</v>
      </c>
    </row>
    <row r="159" spans="2:12" x14ac:dyDescent="0.3">
      <c r="B159" s="9" t="s">
        <v>1114</v>
      </c>
      <c r="C159" s="13">
        <v>1718358.1</v>
      </c>
      <c r="D159" s="13">
        <v>1718358.1</v>
      </c>
      <c r="E159" s="13">
        <v>1718358.1</v>
      </c>
      <c r="F159" s="13">
        <v>1718358.1</v>
      </c>
      <c r="G159" s="13">
        <v>1718358.1</v>
      </c>
      <c r="H159" s="13">
        <v>1718358.1</v>
      </c>
      <c r="I159" s="13">
        <v>1718358.1</v>
      </c>
      <c r="J159" s="13">
        <v>1718358.1</v>
      </c>
      <c r="K159" s="13">
        <f>VLOOKUP(B159,'[1]BS Dec 24'!$C$4:$H$1422,6,0)</f>
        <v>1718358.1</v>
      </c>
      <c r="L159" s="13">
        <f>VLOOKUP(B159,'[10]TB Jan 25'!$C$225:$I$570,6,0)</f>
        <v>1718358.1</v>
      </c>
    </row>
    <row r="160" spans="2:12" x14ac:dyDescent="0.3">
      <c r="B160" s="9" t="s">
        <v>1115</v>
      </c>
      <c r="C160" s="13">
        <v>629358.25</v>
      </c>
      <c r="D160" s="13">
        <v>629358.25</v>
      </c>
      <c r="E160" s="13">
        <v>629358.25</v>
      </c>
      <c r="F160" s="13">
        <v>629358.25</v>
      </c>
      <c r="G160" s="13">
        <v>629358.25</v>
      </c>
      <c r="H160" s="13">
        <v>629358.25</v>
      </c>
      <c r="I160" s="13">
        <v>629358.25</v>
      </c>
      <c r="J160" s="13">
        <v>629358.25</v>
      </c>
      <c r="K160" s="13">
        <f>VLOOKUP(B160,'[1]BS Dec 24'!$C$4:$H$1422,6,0)</f>
        <v>629358.25</v>
      </c>
      <c r="L160" s="13">
        <f>VLOOKUP(B160,'[10]TB Jan 25'!$C$225:$I$570,6,0)</f>
        <v>629358.25</v>
      </c>
    </row>
    <row r="161" spans="2:12" x14ac:dyDescent="0.3">
      <c r="B161" s="9" t="s">
        <v>1116</v>
      </c>
      <c r="C161" s="13">
        <v>1415949.97</v>
      </c>
      <c r="D161" s="13">
        <v>1415949.97</v>
      </c>
      <c r="E161" s="13">
        <v>1415949.97</v>
      </c>
      <c r="F161" s="13">
        <v>1415949.97</v>
      </c>
      <c r="G161" s="13">
        <v>1415949.97</v>
      </c>
      <c r="H161" s="13">
        <v>1415949.97</v>
      </c>
      <c r="I161" s="13">
        <v>1415949.97</v>
      </c>
      <c r="J161" s="13">
        <v>1415949.97</v>
      </c>
      <c r="K161" s="13">
        <f>VLOOKUP(B161,'[1]BS Dec 24'!$C$4:$H$1422,6,0)</f>
        <v>1415949.97</v>
      </c>
      <c r="L161" s="13">
        <f>VLOOKUP(B161,'[10]TB Jan 25'!$C$225:$I$570,6,0)</f>
        <v>1415949.97</v>
      </c>
    </row>
    <row r="162" spans="2:12" x14ac:dyDescent="0.3">
      <c r="B162" s="9" t="s">
        <v>1117</v>
      </c>
      <c r="C162" s="13">
        <v>800925</v>
      </c>
      <c r="D162" s="13">
        <v>800925</v>
      </c>
      <c r="E162" s="13">
        <v>800925</v>
      </c>
      <c r="F162" s="13">
        <v>800925</v>
      </c>
      <c r="G162" s="13">
        <v>800925</v>
      </c>
      <c r="H162" s="13">
        <v>800925</v>
      </c>
      <c r="I162" s="13">
        <v>800925</v>
      </c>
      <c r="J162" s="13">
        <v>800925</v>
      </c>
      <c r="K162" s="13">
        <f>VLOOKUP(B162,'[1]BS Dec 24'!$C$4:$H$1422,6,0)</f>
        <v>800925</v>
      </c>
      <c r="L162" s="13">
        <f>VLOOKUP(B162,'[10]TB Jan 25'!$C$225:$I$570,6,0)</f>
        <v>800925</v>
      </c>
    </row>
    <row r="163" spans="2:12" x14ac:dyDescent="0.3">
      <c r="B163" s="9" t="s">
        <v>1118</v>
      </c>
      <c r="C163" s="13">
        <v>309374.58</v>
      </c>
      <c r="D163" s="13">
        <v>309374.58</v>
      </c>
      <c r="E163" s="13">
        <v>309374.58</v>
      </c>
      <c r="F163" s="13">
        <v>309374.58</v>
      </c>
      <c r="G163" s="13">
        <v>309374.58</v>
      </c>
      <c r="H163" s="13">
        <v>309374.58</v>
      </c>
      <c r="I163" s="13">
        <v>309374.58</v>
      </c>
      <c r="J163" s="13">
        <v>309374.58</v>
      </c>
      <c r="K163" s="13">
        <f>VLOOKUP(B163,'[1]BS Dec 24'!$C$4:$H$1422,6,0)</f>
        <v>309374.58</v>
      </c>
      <c r="L163" s="13">
        <f>VLOOKUP(B163,'[10]TB Jan 25'!$C$225:$I$570,6,0)</f>
        <v>309374.58</v>
      </c>
    </row>
    <row r="164" spans="2:12" x14ac:dyDescent="0.3">
      <c r="B164" s="9" t="s">
        <v>1119</v>
      </c>
      <c r="C164" s="13">
        <v>793081.02</v>
      </c>
      <c r="D164" s="13">
        <v>793081.02</v>
      </c>
      <c r="E164" s="13">
        <v>793081.02</v>
      </c>
      <c r="F164" s="13">
        <v>793081.02</v>
      </c>
      <c r="G164" s="13">
        <v>793081.02</v>
      </c>
      <c r="H164" s="13">
        <v>793081.02</v>
      </c>
      <c r="I164" s="13">
        <v>793081.02</v>
      </c>
      <c r="J164" s="13">
        <v>793081.02</v>
      </c>
      <c r="K164" s="13">
        <f>VLOOKUP(B164,'[1]BS Dec 24'!$C$4:$H$1422,6,0)</f>
        <v>793081.02</v>
      </c>
      <c r="L164" s="13">
        <f>VLOOKUP(B164,'[10]TB Jan 25'!$C$225:$I$570,6,0)</f>
        <v>793081.02</v>
      </c>
    </row>
    <row r="165" spans="2:12" x14ac:dyDescent="0.3">
      <c r="B165" s="9" t="s">
        <v>1120</v>
      </c>
      <c r="C165" s="13">
        <v>1246079.67</v>
      </c>
      <c r="D165" s="13">
        <v>1246079.67</v>
      </c>
      <c r="E165" s="13">
        <v>1246079.67</v>
      </c>
      <c r="F165" s="13">
        <v>1246079.67</v>
      </c>
      <c r="G165" s="13">
        <v>1246079.67</v>
      </c>
      <c r="H165" s="13">
        <v>1246079.67</v>
      </c>
      <c r="I165" s="13">
        <v>1246079.67</v>
      </c>
      <c r="J165" s="13">
        <v>1246079.67</v>
      </c>
      <c r="K165" s="13">
        <f>VLOOKUP(B165,'[1]BS Dec 24'!$C$4:$H$1422,6,0)</f>
        <v>1246079.67</v>
      </c>
      <c r="L165" s="13">
        <f>VLOOKUP(B165,'[10]TB Jan 25'!$C$225:$I$570,6,0)</f>
        <v>1246079.67</v>
      </c>
    </row>
    <row r="166" spans="2:12" x14ac:dyDescent="0.3">
      <c r="B166" s="9" t="s">
        <v>1121</v>
      </c>
      <c r="C166" s="13">
        <v>1004293.96</v>
      </c>
      <c r="D166" s="13">
        <v>1004293.96</v>
      </c>
      <c r="E166" s="13">
        <v>1004293.96</v>
      </c>
      <c r="F166" s="13">
        <v>1004293.96</v>
      </c>
      <c r="G166" s="13">
        <v>1004293.96</v>
      </c>
      <c r="H166" s="13">
        <v>1004293.96</v>
      </c>
      <c r="I166" s="13">
        <v>1004293.96</v>
      </c>
      <c r="J166" s="13">
        <v>1004293.96</v>
      </c>
      <c r="K166" s="13">
        <f>VLOOKUP(B166,'[1]BS Dec 24'!$C$4:$H$1422,6,0)</f>
        <v>1004293.96</v>
      </c>
      <c r="L166" s="13">
        <f>VLOOKUP(B166,'[10]TB Jan 25'!$C$225:$I$570,6,0)</f>
        <v>1004293.96</v>
      </c>
    </row>
    <row r="167" spans="2:12" x14ac:dyDescent="0.3">
      <c r="B167" s="9" t="s">
        <v>1122</v>
      </c>
      <c r="C167" s="13">
        <v>22430.15</v>
      </c>
      <c r="D167" s="13">
        <v>22430.15</v>
      </c>
      <c r="E167" s="13">
        <v>22430.15</v>
      </c>
      <c r="F167" s="13">
        <v>22430.15</v>
      </c>
      <c r="G167" s="13">
        <v>22430.15</v>
      </c>
      <c r="H167" s="13">
        <v>22430.15</v>
      </c>
      <c r="I167" s="13">
        <v>22430.15</v>
      </c>
      <c r="J167" s="13">
        <v>22430.15</v>
      </c>
      <c r="K167" s="13">
        <f>VLOOKUP(B167,'[1]BS Dec 24'!$C$4:$H$1422,6,0)</f>
        <v>22430.15</v>
      </c>
      <c r="L167" s="13">
        <f>VLOOKUP(B167,'[10]TB Jan 25'!$C$225:$I$570,6,0)</f>
        <v>22430.15</v>
      </c>
    </row>
    <row r="168" spans="2:12" x14ac:dyDescent="0.3">
      <c r="B168" s="9" t="s">
        <v>1123</v>
      </c>
      <c r="C168" s="13">
        <v>1214245.1100000001</v>
      </c>
      <c r="D168" s="13">
        <v>1214245.1100000001</v>
      </c>
      <c r="E168" s="13">
        <v>1214245.1100000001</v>
      </c>
      <c r="F168" s="13">
        <v>1214245.1100000001</v>
      </c>
      <c r="G168" s="13">
        <v>1214245.1100000001</v>
      </c>
      <c r="H168" s="13">
        <v>1214245.1100000001</v>
      </c>
      <c r="I168" s="13">
        <v>1214245.1100000001</v>
      </c>
      <c r="J168" s="13">
        <v>1214245.1100000001</v>
      </c>
      <c r="K168" s="13">
        <f>VLOOKUP(B168,'[1]BS Dec 24'!$C$4:$H$1422,6,0)</f>
        <v>1214245.1100000001</v>
      </c>
      <c r="L168" s="13">
        <f>VLOOKUP(B168,'[10]TB Jan 25'!$C$225:$I$570,6,0)</f>
        <v>1214245.1100000001</v>
      </c>
    </row>
    <row r="169" spans="2:12" x14ac:dyDescent="0.3">
      <c r="B169" s="9" t="s">
        <v>1124</v>
      </c>
      <c r="C169" s="13">
        <v>1951593.94</v>
      </c>
      <c r="D169" s="13">
        <v>1951593.94</v>
      </c>
      <c r="E169" s="13">
        <v>1951593.94</v>
      </c>
      <c r="F169" s="13">
        <v>1951593.94</v>
      </c>
      <c r="G169" s="13">
        <v>1951593.94</v>
      </c>
      <c r="H169" s="13">
        <v>1951593.94</v>
      </c>
      <c r="I169" s="13">
        <v>1951593.94</v>
      </c>
      <c r="J169" s="13">
        <v>1951593.94</v>
      </c>
      <c r="K169" s="13">
        <f>VLOOKUP(B169,'[1]BS Dec 24'!$C$4:$H$1422,6,0)</f>
        <v>1951593.94</v>
      </c>
      <c r="L169" s="13">
        <f>VLOOKUP(B169,'[10]TB Jan 25'!$C$225:$I$570,6,0)</f>
        <v>1951593.94</v>
      </c>
    </row>
    <row r="170" spans="2:12" x14ac:dyDescent="0.3">
      <c r="B170" s="9" t="s">
        <v>1125</v>
      </c>
      <c r="C170" s="13">
        <v>617482.31000000006</v>
      </c>
      <c r="D170" s="13">
        <v>617482.31000000006</v>
      </c>
      <c r="E170" s="13">
        <v>617482.31000000006</v>
      </c>
      <c r="F170" s="13">
        <v>617482.31000000006</v>
      </c>
      <c r="G170" s="13">
        <v>617482.31000000006</v>
      </c>
      <c r="H170" s="13">
        <v>617482.31000000006</v>
      </c>
      <c r="I170" s="13">
        <v>617482.31000000006</v>
      </c>
      <c r="J170" s="13">
        <v>617482.31000000006</v>
      </c>
      <c r="K170" s="13">
        <f>VLOOKUP(B170,'[1]BS Dec 24'!$C$4:$H$1422,6,0)</f>
        <v>617482.31000000006</v>
      </c>
      <c r="L170" s="13">
        <f>VLOOKUP(B170,'[10]TB Jan 25'!$C$225:$I$570,6,0)</f>
        <v>617482.31000000006</v>
      </c>
    </row>
    <row r="171" spans="2:12" x14ac:dyDescent="0.3">
      <c r="B171" s="9" t="s">
        <v>1126</v>
      </c>
      <c r="C171" s="13">
        <v>708359.74</v>
      </c>
      <c r="D171" s="13">
        <v>708359.74</v>
      </c>
      <c r="E171" s="13">
        <v>708359.74</v>
      </c>
      <c r="F171" s="13">
        <v>708359.74</v>
      </c>
      <c r="G171" s="13">
        <v>708359.74</v>
      </c>
      <c r="H171" s="13">
        <v>708359.74</v>
      </c>
      <c r="I171" s="13">
        <v>708359.74</v>
      </c>
      <c r="J171" s="13">
        <v>708359.74</v>
      </c>
      <c r="K171" s="13">
        <f>VLOOKUP(B171,'[1]BS Dec 24'!$C$4:$H$1422,6,0)</f>
        <v>708359.74</v>
      </c>
      <c r="L171" s="13">
        <f>VLOOKUP(B171,'[10]TB Jan 25'!$C$225:$I$570,6,0)</f>
        <v>708359.74</v>
      </c>
    </row>
    <row r="172" spans="2:12" x14ac:dyDescent="0.3">
      <c r="B172" s="9" t="s">
        <v>1127</v>
      </c>
      <c r="C172" s="13">
        <v>1794301.45</v>
      </c>
      <c r="D172" s="13">
        <v>1794301.45</v>
      </c>
      <c r="E172" s="13">
        <v>1794301.45</v>
      </c>
      <c r="F172" s="13">
        <v>1794301.45</v>
      </c>
      <c r="G172" s="13">
        <v>1794301.45</v>
      </c>
      <c r="H172" s="13">
        <v>1794301.45</v>
      </c>
      <c r="I172" s="13">
        <v>1794301.45</v>
      </c>
      <c r="J172" s="13">
        <v>1794301.45</v>
      </c>
      <c r="K172" s="13">
        <f>VLOOKUP(B172,'[1]BS Dec 24'!$C$4:$H$1422,6,0)</f>
        <v>1794301.45</v>
      </c>
      <c r="L172" s="13">
        <f>VLOOKUP(B172,'[10]TB Jan 25'!$C$225:$I$570,6,0)</f>
        <v>1794301.45</v>
      </c>
    </row>
    <row r="173" spans="2:12" x14ac:dyDescent="0.3">
      <c r="B173" s="9" t="s">
        <v>1128</v>
      </c>
      <c r="C173" s="13">
        <v>256430.82</v>
      </c>
      <c r="D173" s="13">
        <v>256430.82</v>
      </c>
      <c r="E173" s="13">
        <v>256430.82</v>
      </c>
      <c r="F173" s="13">
        <v>256430.82</v>
      </c>
      <c r="G173" s="13">
        <v>256430.82</v>
      </c>
      <c r="H173" s="13">
        <v>256430.82</v>
      </c>
      <c r="I173" s="13">
        <v>256430.82</v>
      </c>
      <c r="J173" s="13">
        <v>256430.82</v>
      </c>
      <c r="K173" s="13">
        <f>VLOOKUP(B173,'[1]BS Dec 24'!$C$4:$H$1422,6,0)</f>
        <v>256430.82</v>
      </c>
      <c r="L173" s="13">
        <f>VLOOKUP(B173,'[10]TB Jan 25'!$C$225:$I$570,6,0)</f>
        <v>256430.82</v>
      </c>
    </row>
    <row r="174" spans="2:12" x14ac:dyDescent="0.3">
      <c r="B174" s="9" t="s">
        <v>1129</v>
      </c>
      <c r="C174" s="13">
        <v>931262</v>
      </c>
      <c r="D174" s="13">
        <v>931262</v>
      </c>
      <c r="E174" s="13">
        <v>931262</v>
      </c>
      <c r="F174" s="13">
        <v>931262</v>
      </c>
      <c r="G174" s="13">
        <v>931262</v>
      </c>
      <c r="H174" s="13">
        <v>931262</v>
      </c>
      <c r="I174" s="13">
        <v>931262</v>
      </c>
      <c r="J174" s="13">
        <v>931262</v>
      </c>
      <c r="K174" s="13">
        <f>VLOOKUP(B174,'[1]BS Dec 24'!$C$4:$H$1422,6,0)</f>
        <v>931262</v>
      </c>
      <c r="L174" s="13">
        <f>VLOOKUP(B174,'[10]TB Jan 25'!$C$225:$I$570,6,0)</f>
        <v>931262</v>
      </c>
    </row>
    <row r="175" spans="2:12" x14ac:dyDescent="0.3">
      <c r="B175" s="9" t="s">
        <v>1130</v>
      </c>
      <c r="C175" s="13">
        <v>830420.64</v>
      </c>
      <c r="D175" s="13">
        <v>830420.64</v>
      </c>
      <c r="E175" s="13">
        <v>830420.64</v>
      </c>
      <c r="F175" s="13">
        <v>830420.64</v>
      </c>
      <c r="G175" s="13">
        <v>830420.64</v>
      </c>
      <c r="H175" s="13">
        <v>830420.64</v>
      </c>
      <c r="I175" s="13">
        <v>830420.64</v>
      </c>
      <c r="J175" s="13">
        <v>830420.64</v>
      </c>
      <c r="K175" s="13">
        <f>VLOOKUP(B175,'[1]BS Dec 24'!$C$4:$H$1422,6,0)</f>
        <v>830420.64</v>
      </c>
      <c r="L175" s="13">
        <f>VLOOKUP(B175,'[10]TB Jan 25'!$C$225:$I$570,6,0)</f>
        <v>830420.64</v>
      </c>
    </row>
    <row r="176" spans="2:12" x14ac:dyDescent="0.3">
      <c r="B176" s="9" t="s">
        <v>1131</v>
      </c>
      <c r="C176" s="13">
        <v>1055267.47</v>
      </c>
      <c r="D176" s="13">
        <v>1055267.47</v>
      </c>
      <c r="E176" s="13">
        <v>1055267.47</v>
      </c>
      <c r="F176" s="13">
        <v>1055267.47</v>
      </c>
      <c r="G176" s="13">
        <v>1055267.47</v>
      </c>
      <c r="H176" s="13">
        <v>1055267.47</v>
      </c>
      <c r="I176" s="13">
        <v>1055267.47</v>
      </c>
      <c r="J176" s="13">
        <v>1055267.47</v>
      </c>
      <c r="K176" s="13">
        <f>VLOOKUP(B176,'[1]BS Dec 24'!$C$4:$H$1422,6,0)</f>
        <v>1055267.47</v>
      </c>
      <c r="L176" s="13">
        <f>VLOOKUP(B176,'[10]TB Jan 25'!$C$225:$I$570,6,0)</f>
        <v>1055267.47</v>
      </c>
    </row>
    <row r="177" spans="2:12" x14ac:dyDescent="0.3">
      <c r="B177" s="9" t="s">
        <v>1132</v>
      </c>
      <c r="C177" s="13">
        <v>422168.1</v>
      </c>
      <c r="D177" s="13">
        <v>422168.1</v>
      </c>
      <c r="E177" s="13">
        <v>422168.1</v>
      </c>
      <c r="F177" s="13">
        <v>422168.1</v>
      </c>
      <c r="G177" s="13">
        <v>422168.1</v>
      </c>
      <c r="H177" s="13">
        <v>422168.1</v>
      </c>
      <c r="I177" s="13">
        <v>422168.1</v>
      </c>
      <c r="J177" s="13">
        <v>422168.1</v>
      </c>
      <c r="K177" s="13">
        <f>VLOOKUP(B177,'[1]BS Dec 24'!$C$4:$H$1422,6,0)</f>
        <v>422168.1</v>
      </c>
      <c r="L177" s="13">
        <f>VLOOKUP(B177,'[10]TB Jan 25'!$C$225:$I$570,6,0)</f>
        <v>422168.1</v>
      </c>
    </row>
    <row r="178" spans="2:12" x14ac:dyDescent="0.3">
      <c r="B178" s="9" t="s">
        <v>1133</v>
      </c>
      <c r="C178" s="13">
        <v>10563987.029999999</v>
      </c>
      <c r="D178" s="13">
        <v>10563987.029999999</v>
      </c>
      <c r="E178" s="13">
        <v>10563987.029999999</v>
      </c>
      <c r="F178" s="13">
        <v>10563987.029999999</v>
      </c>
      <c r="G178" s="13">
        <v>10563987.029999999</v>
      </c>
      <c r="H178" s="13">
        <v>10563987.029999999</v>
      </c>
      <c r="I178" s="13">
        <v>10563987.029999999</v>
      </c>
      <c r="J178" s="13">
        <v>10563987.029999999</v>
      </c>
      <c r="K178" s="13">
        <f>VLOOKUP(B178,'[1]BS Dec 24'!$C$4:$H$1422,6,0)</f>
        <v>10563987.029999999</v>
      </c>
      <c r="L178" s="13">
        <f>VLOOKUP(B178,'[10]TB Jan 25'!$C$225:$I$570,6,0)</f>
        <v>10563987.029999999</v>
      </c>
    </row>
    <row r="179" spans="2:12" x14ac:dyDescent="0.3">
      <c r="B179" s="9" t="s">
        <v>1134</v>
      </c>
      <c r="C179" s="13">
        <v>592398.93000000005</v>
      </c>
      <c r="D179" s="13">
        <v>592398.93000000005</v>
      </c>
      <c r="E179" s="13">
        <v>592398.93000000005</v>
      </c>
      <c r="F179" s="13">
        <v>592398.93000000005</v>
      </c>
      <c r="G179" s="13">
        <v>592398.93000000005</v>
      </c>
      <c r="H179" s="13">
        <v>592398.93000000005</v>
      </c>
      <c r="I179" s="13">
        <v>592398.93000000005</v>
      </c>
      <c r="J179" s="13">
        <v>592398.93000000005</v>
      </c>
      <c r="K179" s="13">
        <f>VLOOKUP(B179,'[1]BS Dec 24'!$C$4:$H$1422,6,0)</f>
        <v>592398.93000000005</v>
      </c>
      <c r="L179" s="13">
        <f>VLOOKUP(B179,'[10]TB Jan 25'!$C$225:$I$570,6,0)</f>
        <v>592398.93000000005</v>
      </c>
    </row>
    <row r="180" spans="2:12" x14ac:dyDescent="0.3">
      <c r="B180" s="9" t="s">
        <v>1135</v>
      </c>
      <c r="C180" s="13">
        <v>1143971</v>
      </c>
      <c r="D180" s="13">
        <v>1143971</v>
      </c>
      <c r="E180" s="13">
        <v>1143971</v>
      </c>
      <c r="F180" s="13">
        <v>1143971</v>
      </c>
      <c r="G180" s="13">
        <v>1143971</v>
      </c>
      <c r="H180" s="13">
        <v>1143971</v>
      </c>
      <c r="I180" s="13">
        <v>1143971</v>
      </c>
      <c r="J180" s="13">
        <v>1143971</v>
      </c>
      <c r="K180" s="13">
        <f>VLOOKUP(B180,'[1]BS Dec 24'!$C$4:$H$1422,6,0)</f>
        <v>1143971</v>
      </c>
      <c r="L180" s="13">
        <f>VLOOKUP(B180,'[10]TB Jan 25'!$C$225:$I$570,6,0)</f>
        <v>1143971</v>
      </c>
    </row>
    <row r="181" spans="2:12" x14ac:dyDescent="0.3">
      <c r="B181" s="9" t="s">
        <v>1136</v>
      </c>
      <c r="C181" s="13">
        <v>544258.59</v>
      </c>
      <c r="D181" s="13">
        <v>544258.59</v>
      </c>
      <c r="E181" s="13">
        <v>544258.59</v>
      </c>
      <c r="F181" s="13">
        <v>544258.59</v>
      </c>
      <c r="G181" s="13">
        <v>544258.59</v>
      </c>
      <c r="H181" s="13">
        <v>544258.59</v>
      </c>
      <c r="I181" s="13">
        <v>544258.59</v>
      </c>
      <c r="J181" s="13">
        <v>544258.59</v>
      </c>
      <c r="K181" s="13">
        <f>VLOOKUP(B181,'[1]BS Dec 24'!$C$4:$H$1422,6,0)</f>
        <v>544258.59</v>
      </c>
      <c r="L181" s="13">
        <f>VLOOKUP(B181,'[10]TB Jan 25'!$C$225:$I$570,6,0)</f>
        <v>544258.59</v>
      </c>
    </row>
    <row r="182" spans="2:12" x14ac:dyDescent="0.3">
      <c r="B182" s="9" t="s">
        <v>1137</v>
      </c>
      <c r="C182" s="13">
        <v>17577.04</v>
      </c>
      <c r="D182" s="13">
        <v>17577.04</v>
      </c>
      <c r="E182" s="13">
        <v>17577.04</v>
      </c>
      <c r="F182" s="13">
        <v>17577.04</v>
      </c>
      <c r="G182" s="13">
        <v>17577.04</v>
      </c>
      <c r="H182" s="13">
        <v>17577.04</v>
      </c>
      <c r="I182" s="13">
        <v>17577.04</v>
      </c>
      <c r="J182" s="13">
        <v>17577.04</v>
      </c>
      <c r="K182" s="13">
        <f>VLOOKUP(B182,'[1]BS Dec 24'!$C$4:$H$1422,6,0)</f>
        <v>17577.04</v>
      </c>
      <c r="L182" s="13">
        <f>VLOOKUP(B182,'[10]TB Jan 25'!$C$225:$I$570,6,0)</f>
        <v>17577.04</v>
      </c>
    </row>
    <row r="183" spans="2:12" x14ac:dyDescent="0.3">
      <c r="B183" s="9" t="s">
        <v>1138</v>
      </c>
      <c r="C183" s="13">
        <v>1483313.73</v>
      </c>
      <c r="D183" s="13">
        <v>1483313.73</v>
      </c>
      <c r="E183" s="13">
        <v>1483313.73</v>
      </c>
      <c r="F183" s="13">
        <v>1483313.73</v>
      </c>
      <c r="G183" s="13">
        <v>1483313.73</v>
      </c>
      <c r="H183" s="13">
        <v>1483313.73</v>
      </c>
      <c r="I183" s="13">
        <v>1483313.73</v>
      </c>
      <c r="J183" s="13">
        <v>1483313.73</v>
      </c>
      <c r="K183" s="13">
        <f>VLOOKUP(B183,'[1]BS Dec 24'!$C$4:$H$1422,6,0)</f>
        <v>1483313.73</v>
      </c>
      <c r="L183" s="13">
        <f>VLOOKUP(B183,'[10]TB Jan 25'!$C$225:$I$570,6,0)</f>
        <v>1483313.73</v>
      </c>
    </row>
    <row r="184" spans="2:12" x14ac:dyDescent="0.3">
      <c r="B184" s="9" t="s">
        <v>1139</v>
      </c>
      <c r="C184" s="13">
        <v>824587.07</v>
      </c>
      <c r="D184" s="13">
        <v>824587.07</v>
      </c>
      <c r="E184" s="13">
        <v>824587.07</v>
      </c>
      <c r="F184" s="13">
        <v>824587.07</v>
      </c>
      <c r="G184" s="13">
        <v>824587.07</v>
      </c>
      <c r="H184" s="13">
        <v>824587.07</v>
      </c>
      <c r="I184" s="13">
        <v>824587.07</v>
      </c>
      <c r="J184" s="13">
        <v>824587.07</v>
      </c>
      <c r="K184" s="13">
        <f>VLOOKUP(B184,'[1]BS Dec 24'!$C$4:$H$1422,6,0)</f>
        <v>824587.07</v>
      </c>
      <c r="L184" s="13">
        <f>VLOOKUP(B184,'[10]TB Jan 25'!$C$225:$I$570,6,0)</f>
        <v>824587.07</v>
      </c>
    </row>
    <row r="185" spans="2:12" x14ac:dyDescent="0.3">
      <c r="B185" s="9" t="s">
        <v>1140</v>
      </c>
      <c r="C185" s="13">
        <v>1763725.87</v>
      </c>
      <c r="D185" s="13">
        <v>1763725.87</v>
      </c>
      <c r="E185" s="13">
        <v>1763725.87</v>
      </c>
      <c r="F185" s="13">
        <v>1763725.87</v>
      </c>
      <c r="G185" s="13">
        <v>1763725.87</v>
      </c>
      <c r="H185" s="13">
        <v>1763725.87</v>
      </c>
      <c r="I185" s="13">
        <v>1763725.87</v>
      </c>
      <c r="J185" s="13">
        <v>1763725.87</v>
      </c>
      <c r="K185" s="13">
        <f>VLOOKUP(B185,'[1]BS Dec 24'!$C$4:$H$1422,6,0)</f>
        <v>1763725.87</v>
      </c>
      <c r="L185" s="13">
        <f>VLOOKUP(B185,'[10]TB Jan 25'!$C$225:$I$570,6,0)</f>
        <v>1763725.87</v>
      </c>
    </row>
    <row r="186" spans="2:12" x14ac:dyDescent="0.3">
      <c r="B186" s="9" t="s">
        <v>1141</v>
      </c>
      <c r="C186" s="13">
        <v>755740.8</v>
      </c>
      <c r="D186" s="13">
        <v>755740.8</v>
      </c>
      <c r="E186" s="13">
        <v>755740.8</v>
      </c>
      <c r="F186" s="13">
        <v>755740.8</v>
      </c>
      <c r="G186" s="13">
        <v>755740.8</v>
      </c>
      <c r="H186" s="13">
        <v>755740.8</v>
      </c>
      <c r="I186" s="13">
        <v>755740.8</v>
      </c>
      <c r="J186" s="13">
        <v>755740.8</v>
      </c>
      <c r="K186" s="13">
        <f>VLOOKUP(B186,'[1]BS Dec 24'!$C$4:$H$1422,6,0)</f>
        <v>755740.8</v>
      </c>
      <c r="L186" s="13">
        <f>VLOOKUP(B186,'[10]TB Jan 25'!$C$225:$I$570,6,0)</f>
        <v>755740.8</v>
      </c>
    </row>
    <row r="187" spans="2:12" x14ac:dyDescent="0.3">
      <c r="B187" s="9" t="s">
        <v>1142</v>
      </c>
      <c r="C187" s="13">
        <v>908019.16</v>
      </c>
      <c r="D187" s="13">
        <v>908019.16</v>
      </c>
      <c r="E187" s="13">
        <v>908019.16</v>
      </c>
      <c r="F187" s="13">
        <v>908019.16</v>
      </c>
      <c r="G187" s="13">
        <v>908019.16</v>
      </c>
      <c r="H187" s="13">
        <v>908019.16</v>
      </c>
      <c r="I187" s="13">
        <v>908019.16</v>
      </c>
      <c r="J187" s="13">
        <v>908019.16</v>
      </c>
      <c r="K187" s="13">
        <f>VLOOKUP(B187,'[1]BS Dec 24'!$C$4:$H$1422,6,0)</f>
        <v>908019.16</v>
      </c>
      <c r="L187" s="13">
        <f>VLOOKUP(B187,'[10]TB Jan 25'!$C$225:$I$570,6,0)</f>
        <v>908019.16</v>
      </c>
    </row>
    <row r="188" spans="2:12" x14ac:dyDescent="0.3">
      <c r="B188" s="9" t="s">
        <v>1143</v>
      </c>
      <c r="C188" s="13">
        <v>453825</v>
      </c>
      <c r="D188" s="13">
        <v>453825</v>
      </c>
      <c r="E188" s="13">
        <v>453825</v>
      </c>
      <c r="F188" s="13">
        <v>453825</v>
      </c>
      <c r="G188" s="13">
        <v>453825</v>
      </c>
      <c r="H188" s="13">
        <v>453825</v>
      </c>
      <c r="I188" s="13">
        <v>453825</v>
      </c>
      <c r="J188" s="13">
        <v>453825</v>
      </c>
      <c r="K188" s="13">
        <f>VLOOKUP(B188,'[1]BS Dec 24'!$C$4:$H$1422,6,0)</f>
        <v>453825</v>
      </c>
      <c r="L188" s="13">
        <f>VLOOKUP(B188,'[10]TB Jan 25'!$C$225:$I$570,6,0)</f>
        <v>453825</v>
      </c>
    </row>
    <row r="189" spans="2:12" x14ac:dyDescent="0.3">
      <c r="B189" s="9" t="s">
        <v>1144</v>
      </c>
      <c r="C189" s="13">
        <v>71255.41</v>
      </c>
      <c r="D189" s="13">
        <v>71255.41</v>
      </c>
      <c r="E189" s="13">
        <v>71255.41</v>
      </c>
      <c r="F189" s="13">
        <v>71255.41</v>
      </c>
      <c r="G189" s="13">
        <v>71255.41</v>
      </c>
      <c r="H189" s="13">
        <v>71255.41</v>
      </c>
      <c r="I189" s="13">
        <v>71255.41</v>
      </c>
      <c r="J189" s="13">
        <v>71255.41</v>
      </c>
      <c r="K189" s="13">
        <f>VLOOKUP(B189,'[1]BS Dec 24'!$C$4:$H$1422,6,0)</f>
        <v>71255.41</v>
      </c>
      <c r="L189" s="13">
        <f>VLOOKUP(B189,'[10]TB Jan 25'!$C$225:$I$570,6,0)</f>
        <v>71255.41</v>
      </c>
    </row>
    <row r="190" spans="2:12" x14ac:dyDescent="0.3">
      <c r="B190" s="9" t="s">
        <v>1145</v>
      </c>
      <c r="C190" s="13">
        <v>425925.73</v>
      </c>
      <c r="D190" s="13">
        <v>425925.73</v>
      </c>
      <c r="E190" s="13">
        <v>425925.73</v>
      </c>
      <c r="F190" s="13">
        <v>425925.73</v>
      </c>
      <c r="G190" s="13">
        <v>425925.73</v>
      </c>
      <c r="H190" s="13">
        <v>425925.73</v>
      </c>
      <c r="I190" s="13">
        <v>425925.73</v>
      </c>
      <c r="J190" s="13">
        <v>425925.73</v>
      </c>
      <c r="K190" s="13">
        <f>VLOOKUP(B190,'[1]BS Dec 24'!$C$4:$H$1422,6,0)</f>
        <v>425925.73</v>
      </c>
      <c r="L190" s="13">
        <f>VLOOKUP(B190,'[10]TB Jan 25'!$C$225:$I$570,6,0)</f>
        <v>425925.73</v>
      </c>
    </row>
    <row r="191" spans="2:12" x14ac:dyDescent="0.3">
      <c r="B191" s="9" t="s">
        <v>1146</v>
      </c>
      <c r="C191" s="13">
        <v>537475</v>
      </c>
      <c r="D191" s="13">
        <v>537475</v>
      </c>
      <c r="E191" s="13">
        <v>537475</v>
      </c>
      <c r="F191" s="13">
        <v>537475</v>
      </c>
      <c r="G191" s="13">
        <v>537475</v>
      </c>
      <c r="H191" s="13">
        <v>537475</v>
      </c>
      <c r="I191" s="13">
        <v>537475</v>
      </c>
      <c r="J191" s="13">
        <v>537475</v>
      </c>
      <c r="K191" s="13">
        <f>VLOOKUP(B191,'[1]BS Dec 24'!$C$4:$H$1422,6,0)</f>
        <v>537475</v>
      </c>
      <c r="L191" s="13">
        <f>VLOOKUP(B191,'[10]TB Jan 25'!$C$225:$I$570,6,0)</f>
        <v>537475</v>
      </c>
    </row>
    <row r="192" spans="2:12" x14ac:dyDescent="0.3">
      <c r="B192" s="9" t="s">
        <v>1147</v>
      </c>
      <c r="C192" s="13">
        <v>295652.37</v>
      </c>
      <c r="D192" s="13">
        <v>295652.37</v>
      </c>
      <c r="E192" s="13">
        <v>295652.37</v>
      </c>
      <c r="F192" s="13">
        <v>295652.37</v>
      </c>
      <c r="G192" s="13">
        <v>295652.37</v>
      </c>
      <c r="H192" s="13">
        <v>295652.37</v>
      </c>
      <c r="I192" s="13">
        <v>295652.37</v>
      </c>
      <c r="J192" s="13">
        <v>295652.37</v>
      </c>
      <c r="K192" s="13">
        <f>VLOOKUP(B192,'[1]BS Dec 24'!$C$4:$H$1422,6,0)</f>
        <v>295652.37</v>
      </c>
      <c r="L192" s="13">
        <f>VLOOKUP(B192,'[10]TB Jan 25'!$C$225:$I$570,6,0)</f>
        <v>295652.37</v>
      </c>
    </row>
    <row r="193" spans="2:12" x14ac:dyDescent="0.3">
      <c r="B193" s="9" t="s">
        <v>1148</v>
      </c>
      <c r="C193" s="13">
        <v>110402.83</v>
      </c>
      <c r="D193" s="13">
        <v>110402.83</v>
      </c>
      <c r="E193" s="13">
        <v>110402.83</v>
      </c>
      <c r="F193" s="13">
        <v>110402.83</v>
      </c>
      <c r="G193" s="13">
        <v>110402.83</v>
      </c>
      <c r="H193" s="13">
        <v>110402.83</v>
      </c>
      <c r="I193" s="13">
        <v>110402.83</v>
      </c>
      <c r="J193" s="13">
        <v>110402.83</v>
      </c>
      <c r="K193" s="13">
        <f>VLOOKUP(B193,'[1]BS Dec 24'!$C$4:$H$1422,6,0)</f>
        <v>110402.83</v>
      </c>
      <c r="L193" s="13">
        <f>VLOOKUP(B193,'[10]TB Jan 25'!$C$225:$I$570,6,0)</f>
        <v>110402.83</v>
      </c>
    </row>
    <row r="194" spans="2:12" x14ac:dyDescent="0.3">
      <c r="B194" s="9" t="s">
        <v>1149</v>
      </c>
      <c r="C194" s="13">
        <v>635858.5</v>
      </c>
      <c r="D194" s="13">
        <v>635858.5</v>
      </c>
      <c r="E194" s="13">
        <v>635858.5</v>
      </c>
      <c r="F194" s="13">
        <v>635858.5</v>
      </c>
      <c r="G194" s="13">
        <v>635858.5</v>
      </c>
      <c r="H194" s="13">
        <v>635858.5</v>
      </c>
      <c r="I194" s="13">
        <v>635858.5</v>
      </c>
      <c r="J194" s="13">
        <v>635858.5</v>
      </c>
      <c r="K194" s="13">
        <f>VLOOKUP(B194,'[1]BS Dec 24'!$C$4:$H$1422,6,0)</f>
        <v>635858.5</v>
      </c>
      <c r="L194" s="13">
        <f>VLOOKUP(B194,'[10]TB Jan 25'!$C$225:$I$570,6,0)</f>
        <v>635858.5</v>
      </c>
    </row>
    <row r="195" spans="2:12" x14ac:dyDescent="0.3">
      <c r="B195" s="9" t="s">
        <v>1150</v>
      </c>
      <c r="C195" s="13">
        <v>-103394.68</v>
      </c>
      <c r="D195" s="13">
        <v>-103394.68</v>
      </c>
      <c r="E195" s="13">
        <v>-103394.68</v>
      </c>
      <c r="F195" s="13">
        <v>-103394.68</v>
      </c>
      <c r="G195" s="13">
        <v>-103394.68</v>
      </c>
      <c r="H195" s="13">
        <v>-103394.68</v>
      </c>
      <c r="I195" s="13">
        <v>-103394.68</v>
      </c>
      <c r="J195" s="13">
        <v>-103394.68</v>
      </c>
      <c r="K195" s="13">
        <f>-VLOOKUP(B195,'[1]BS Dec 24'!$C$4:$I$1422,7,0)</f>
        <v>-103394.68</v>
      </c>
      <c r="L195" s="13">
        <f>-VLOOKUP(B195,'[10]TB Jan 25'!$C$225:$I$570,7,0)</f>
        <v>-103394.68</v>
      </c>
    </row>
    <row r="196" spans="2:12" x14ac:dyDescent="0.3">
      <c r="B196" s="9" t="s">
        <v>1151</v>
      </c>
      <c r="C196" s="13">
        <v>-130228</v>
      </c>
      <c r="D196" s="13">
        <v>-130228</v>
      </c>
      <c r="E196" s="13">
        <v>-130228</v>
      </c>
      <c r="F196" s="13">
        <v>-130228</v>
      </c>
      <c r="G196" s="13">
        <v>-130228</v>
      </c>
      <c r="H196" s="13">
        <v>-130228</v>
      </c>
      <c r="I196" s="13">
        <v>-130228</v>
      </c>
      <c r="J196" s="13">
        <v>-130228</v>
      </c>
      <c r="K196" s="13">
        <f>-VLOOKUP(B196,'[1]BS Dec 24'!$C$4:$I$1422,7,0)</f>
        <v>-130228</v>
      </c>
      <c r="L196" s="13">
        <f>-VLOOKUP(B196,'[10]TB Jan 25'!$C$225:$I$570,7,0)</f>
        <v>-130228</v>
      </c>
    </row>
    <row r="197" spans="2:12" x14ac:dyDescent="0.3">
      <c r="B197" s="9" t="s">
        <v>1152</v>
      </c>
      <c r="C197" s="13">
        <v>26833.32</v>
      </c>
      <c r="D197" s="13">
        <v>26833.32</v>
      </c>
      <c r="E197" s="13">
        <v>26833.32</v>
      </c>
      <c r="F197" s="13">
        <v>26833.32</v>
      </c>
      <c r="G197" s="13">
        <v>26833.32</v>
      </c>
      <c r="H197" s="13">
        <v>26833.32</v>
      </c>
      <c r="I197" s="13">
        <v>26833.32</v>
      </c>
      <c r="J197" s="13">
        <v>26833.32</v>
      </c>
      <c r="K197" s="13">
        <f>VLOOKUP(B197,'[1]BS Dec 24'!$C$4:$H$1422,6,0)</f>
        <v>26833.32</v>
      </c>
      <c r="L197" s="13">
        <f>VLOOKUP(B197,'[10]TB Jan 25'!$C$225:$I$570,6,0)</f>
        <v>26833.32</v>
      </c>
    </row>
    <row r="198" spans="2:12" x14ac:dyDescent="0.3">
      <c r="B198" s="9" t="s">
        <v>1153</v>
      </c>
      <c r="C198" s="13">
        <v>47741903.079999998</v>
      </c>
      <c r="D198" s="13">
        <v>43063085.57</v>
      </c>
      <c r="E198" s="13">
        <v>37305200.5</v>
      </c>
      <c r="F198" s="13">
        <v>38834934.43</v>
      </c>
      <c r="G198" s="13">
        <v>47201011.25</v>
      </c>
      <c r="H198" s="13">
        <v>51459316.920000002</v>
      </c>
      <c r="I198" s="13">
        <v>52615397.93</v>
      </c>
      <c r="J198" s="13">
        <v>56198303.689999998</v>
      </c>
      <c r="K198" s="13">
        <f>VLOOKUP(B198,'[1]BS Dec 24'!$C$4:$H$1422,6,0)</f>
        <v>48362893.590000004</v>
      </c>
      <c r="L198" s="13">
        <f>VLOOKUP(B198,'[10]TB Jan 25'!$C$225:$I$570,6,0)</f>
        <v>40717442.280000001</v>
      </c>
    </row>
    <row r="199" spans="2:12" x14ac:dyDescent="0.3">
      <c r="B199" s="9" t="s">
        <v>1154</v>
      </c>
      <c r="C199" s="13">
        <v>2215579.08</v>
      </c>
      <c r="D199" s="13">
        <v>2260254.08</v>
      </c>
      <c r="E199" s="13">
        <v>2265284.08</v>
      </c>
      <c r="F199" s="13">
        <v>2099265.08</v>
      </c>
      <c r="G199" s="13">
        <v>2741613.08</v>
      </c>
      <c r="H199" s="13">
        <v>3250302.08</v>
      </c>
      <c r="I199" s="13">
        <v>3983018.08</v>
      </c>
      <c r="J199" s="13">
        <v>4071412.08</v>
      </c>
      <c r="K199" s="13">
        <f>VLOOKUP(B199,'[1]BS Dec 24'!$C$4:$H$1422,6,0)</f>
        <v>4595804.08</v>
      </c>
      <c r="L199" s="13">
        <f>VLOOKUP(B199,'[10]TB Jan 25'!$C$225:$I$570,6,0)</f>
        <v>4945304.08</v>
      </c>
    </row>
    <row r="200" spans="2:12" x14ac:dyDescent="0.3">
      <c r="B200" s="9" t="s">
        <v>1155</v>
      </c>
      <c r="C200" s="13">
        <v>1500705.35</v>
      </c>
      <c r="D200" s="13">
        <v>1463840.35</v>
      </c>
      <c r="E200" s="13">
        <v>1363840.35</v>
      </c>
      <c r="F200" s="13">
        <v>808526.35</v>
      </c>
      <c r="G200" s="13">
        <v>808526.35</v>
      </c>
      <c r="H200" s="13">
        <v>808526.35</v>
      </c>
      <c r="I200" s="13">
        <v>808526.35</v>
      </c>
      <c r="J200" s="13">
        <v>808526.35</v>
      </c>
      <c r="K200" s="13">
        <f>VLOOKUP(B200,'[1]BS Dec 24'!$C$4:$H$1422,6,0)</f>
        <v>808526.35</v>
      </c>
      <c r="L200" s="13">
        <f>VLOOKUP(B200,'[10]TB Jan 25'!$C$225:$I$570,6,0)</f>
        <v>808526.35</v>
      </c>
    </row>
    <row r="201" spans="2:12" x14ac:dyDescent="0.3">
      <c r="B201" s="9" t="s">
        <v>1156</v>
      </c>
      <c r="C201" s="13">
        <v>11945740.550000001</v>
      </c>
      <c r="D201" s="13">
        <v>9996881.0399999991</v>
      </c>
      <c r="E201" s="13">
        <v>6225171.9699999997</v>
      </c>
      <c r="F201" s="13">
        <v>8997630.5700000003</v>
      </c>
      <c r="G201" s="13">
        <v>12029604.82</v>
      </c>
      <c r="H201" s="13">
        <v>12440330.619999999</v>
      </c>
      <c r="I201" s="13">
        <v>10455090.630000001</v>
      </c>
      <c r="J201" s="13">
        <v>9850642.3900000006</v>
      </c>
      <c r="K201" s="13">
        <f>VLOOKUP(B201,'[1]BS Dec 24'!$C$4:$H$1422,6,0)</f>
        <v>7708721.9800000004</v>
      </c>
      <c r="L201" s="13">
        <f>VLOOKUP(B201,'[10]TB Jan 25'!$C$225:$I$570,6,0)</f>
        <v>6607245.6699999999</v>
      </c>
    </row>
    <row r="202" spans="2:12" x14ac:dyDescent="0.3">
      <c r="B202" s="9" t="s">
        <v>1157</v>
      </c>
      <c r="C202" s="13">
        <v>5350632.21</v>
      </c>
      <c r="D202" s="13">
        <v>5809913.21</v>
      </c>
      <c r="E202" s="13">
        <v>5885031.21</v>
      </c>
      <c r="F202" s="13">
        <v>5482444.0099999998</v>
      </c>
      <c r="G202" s="13">
        <v>5937876.0099999998</v>
      </c>
      <c r="H202" s="13">
        <v>7467888.0099999998</v>
      </c>
      <c r="I202" s="13">
        <v>6548475.0099999998</v>
      </c>
      <c r="J202" s="13">
        <v>6247812.0099999998</v>
      </c>
      <c r="K202" s="13">
        <f>VLOOKUP(B202,'[1]BS Dec 24'!$C$4:$H$1422,6,0)</f>
        <v>4553616.01</v>
      </c>
      <c r="L202" s="13">
        <f>VLOOKUP(B202,'[10]TB Jan 25'!$C$225:$I$570,6,0)</f>
        <v>3363271.01</v>
      </c>
    </row>
    <row r="203" spans="2:12" x14ac:dyDescent="0.3">
      <c r="B203" s="9" t="s">
        <v>1158</v>
      </c>
      <c r="C203" s="13">
        <v>13418073.960000001</v>
      </c>
      <c r="D203" s="13">
        <v>12362694.960000001</v>
      </c>
      <c r="E203" s="13">
        <v>11381085.960000001</v>
      </c>
      <c r="F203" s="13">
        <v>10199306.449999999</v>
      </c>
      <c r="G203" s="13">
        <v>10290024.5</v>
      </c>
      <c r="H203" s="13">
        <v>8505184.1099999994</v>
      </c>
      <c r="I203" s="13">
        <v>9039969.1099999994</v>
      </c>
      <c r="J203" s="13">
        <v>11420224.109999999</v>
      </c>
      <c r="K203" s="13">
        <f>VLOOKUP(B203,'[1]BS Dec 24'!$C$4:$H$1422,6,0)</f>
        <v>9628802.4199999999</v>
      </c>
      <c r="L203" s="13">
        <f>VLOOKUP(B203,'[10]TB Jan 25'!$C$225:$I$570,6,0)</f>
        <v>7363370.4199999999</v>
      </c>
    </row>
    <row r="204" spans="2:12" x14ac:dyDescent="0.3">
      <c r="B204" s="9" t="s">
        <v>1159</v>
      </c>
      <c r="C204" s="13">
        <v>5777013.6500000004</v>
      </c>
      <c r="D204" s="13">
        <v>5777013.6500000004</v>
      </c>
      <c r="E204" s="13">
        <v>5969567.6500000004</v>
      </c>
      <c r="F204" s="13">
        <v>6552711.6500000004</v>
      </c>
      <c r="G204" s="13">
        <v>5865735.1699999999</v>
      </c>
      <c r="H204" s="13">
        <v>6675387.4299999997</v>
      </c>
      <c r="I204" s="13">
        <v>5774778.4299999997</v>
      </c>
      <c r="J204" s="13">
        <v>6625835.4299999997</v>
      </c>
      <c r="K204" s="13">
        <f>VLOOKUP(B204,'[1]BS Dec 24'!$C$4:$H$1422,6,0)</f>
        <v>6818215.4299999997</v>
      </c>
      <c r="L204" s="13">
        <f>VLOOKUP(B204,'[10]TB Jan 25'!$C$225:$I$570,6,0)</f>
        <v>7902358.4299999997</v>
      </c>
    </row>
    <row r="205" spans="2:12" x14ac:dyDescent="0.3">
      <c r="B205" s="9" t="s">
        <v>1160</v>
      </c>
      <c r="C205" s="13">
        <v>7534158.2800000003</v>
      </c>
      <c r="D205" s="13">
        <v>5392488.2800000003</v>
      </c>
      <c r="E205" s="13">
        <v>4215219.28</v>
      </c>
      <c r="F205" s="13">
        <v>4695050.32</v>
      </c>
      <c r="G205" s="13">
        <v>9527631.3200000003</v>
      </c>
      <c r="H205" s="13">
        <v>12311698.32</v>
      </c>
      <c r="I205" s="13">
        <v>16005540.32</v>
      </c>
      <c r="J205" s="13">
        <v>17173851.32</v>
      </c>
      <c r="K205" s="13">
        <f>VLOOKUP(B205,'[1]BS Dec 24'!$C$4:$H$1422,6,0)</f>
        <v>14249207.32</v>
      </c>
      <c r="L205" s="13">
        <f>VLOOKUP(B205,'[10]TB Jan 25'!$C$225:$I$570,6,0)</f>
        <v>9727366.3200000003</v>
      </c>
    </row>
    <row r="206" spans="2:12" x14ac:dyDescent="0.3">
      <c r="B206" s="9" t="s">
        <v>1161</v>
      </c>
      <c r="C206" s="13">
        <v>9894463.8200000003</v>
      </c>
      <c r="D206" s="13">
        <v>8740671.4399999995</v>
      </c>
      <c r="E206" s="13">
        <v>7279455.1200000001</v>
      </c>
      <c r="F206" s="13">
        <v>6605113.7699999996</v>
      </c>
      <c r="G206" s="13">
        <v>6413057.7699999996</v>
      </c>
      <c r="H206" s="13">
        <v>3143209.11</v>
      </c>
      <c r="I206" s="13">
        <v>2515454.7599999998</v>
      </c>
      <c r="J206" s="13">
        <v>2155817.2000000002</v>
      </c>
      <c r="K206" s="13">
        <f>VLOOKUP(B206,'[1]BS Dec 24'!$C$4:$H$1422,6,0)</f>
        <v>2086875.53</v>
      </c>
      <c r="L206" s="13">
        <f>VLOOKUP(B206,'[10]TB Jan 25'!$C$225:$I$570,6,0)</f>
        <v>2030219.53</v>
      </c>
    </row>
    <row r="207" spans="2:12" x14ac:dyDescent="0.3">
      <c r="B207" s="9" t="s">
        <v>1162</v>
      </c>
      <c r="C207" s="13">
        <v>-26551.72</v>
      </c>
      <c r="D207" s="13">
        <v>-37844.720000000001</v>
      </c>
      <c r="E207" s="13">
        <v>-37844.720000000001</v>
      </c>
      <c r="F207" s="13">
        <v>-37844.720000000001</v>
      </c>
      <c r="G207" s="13">
        <v>-37844.720000000001</v>
      </c>
      <c r="H207" s="13">
        <v>-37844.720000000001</v>
      </c>
      <c r="I207" s="13">
        <v>-37844.720000000001</v>
      </c>
      <c r="J207" s="13">
        <v>-37844.720000000001</v>
      </c>
      <c r="K207" s="13">
        <f>-VLOOKUP(B207,'[1]BS Dec 24'!$C$4:$I$1422,7,0)</f>
        <v>-37844.720000000001</v>
      </c>
      <c r="L207" s="13">
        <f>-VLOOKUP(B207,'[10]TB Jan 25'!$C$225:$I$570,7,0)</f>
        <v>-17955.439999999999</v>
      </c>
    </row>
    <row r="208" spans="2:12" x14ac:dyDescent="0.3">
      <c r="B208" s="9" t="s">
        <v>1163</v>
      </c>
      <c r="C208" s="13">
        <v>449417.54</v>
      </c>
      <c r="D208" s="13">
        <v>328483.53999999998</v>
      </c>
      <c r="E208" s="13">
        <v>333188.53999999998</v>
      </c>
      <c r="F208" s="13">
        <v>358788.54</v>
      </c>
      <c r="G208" s="13">
        <v>335847.54</v>
      </c>
      <c r="H208" s="13">
        <v>335847.54</v>
      </c>
      <c r="I208" s="13">
        <v>335847.54</v>
      </c>
      <c r="J208" s="13">
        <v>335847.54</v>
      </c>
      <c r="K208" s="13">
        <f>VLOOKUP(B208,'[1]BS Dec 24'!$C$4:$H$1422,6,0)</f>
        <v>335847.54</v>
      </c>
      <c r="L208" s="13"/>
    </row>
    <row r="209" spans="2:12" x14ac:dyDescent="0.3">
      <c r="B209" s="9" t="s">
        <v>1164</v>
      </c>
      <c r="C209" s="13">
        <v>439892.65</v>
      </c>
      <c r="D209" s="13">
        <v>350597.27</v>
      </c>
      <c r="E209" s="13">
        <v>357330.27</v>
      </c>
      <c r="F209" s="13">
        <v>343815.27</v>
      </c>
      <c r="G209" s="13">
        <v>319131.27</v>
      </c>
      <c r="H209" s="13">
        <v>319131.27</v>
      </c>
      <c r="I209" s="13">
        <v>319131.27</v>
      </c>
      <c r="J209" s="13">
        <v>319131.27</v>
      </c>
      <c r="K209" s="13">
        <f>VLOOKUP(B209,'[1]BS Dec 24'!$C$4:$H$1422,6,0)</f>
        <v>319131.27</v>
      </c>
      <c r="L209" s="13"/>
    </row>
    <row r="210" spans="2:12" x14ac:dyDescent="0.3">
      <c r="B210" s="9" t="s">
        <v>1165</v>
      </c>
      <c r="C210" s="13">
        <v>669927.68000000005</v>
      </c>
      <c r="D210" s="13">
        <v>604930.68000000005</v>
      </c>
      <c r="E210" s="13">
        <v>607872.68000000005</v>
      </c>
      <c r="F210" s="13">
        <v>531064.32999999996</v>
      </c>
      <c r="G210" s="13">
        <v>512736.33</v>
      </c>
      <c r="H210" s="13">
        <v>512736.33</v>
      </c>
      <c r="I210" s="13">
        <v>434227.33</v>
      </c>
      <c r="J210" s="13">
        <v>361860.33</v>
      </c>
      <c r="K210" s="13">
        <f>VLOOKUP(B210,'[1]BS Dec 24'!$C$4:$H$1422,6,0)</f>
        <v>361860.33</v>
      </c>
      <c r="L210" s="13">
        <f>VLOOKUP(B210,'[10]TB Jan 25'!$C$225:$I$570,6,0)</f>
        <v>361860.33</v>
      </c>
    </row>
    <row r="211" spans="2:12" x14ac:dyDescent="0.3">
      <c r="B211" s="9" t="s">
        <v>1166</v>
      </c>
      <c r="C211" s="13">
        <v>84826.36</v>
      </c>
      <c r="D211" s="13">
        <v>62102.36</v>
      </c>
      <c r="E211" s="13">
        <v>63616.36</v>
      </c>
      <c r="F211" s="13">
        <v>48527.360000000001</v>
      </c>
      <c r="G211" s="13">
        <v>47565.36</v>
      </c>
      <c r="H211" s="13">
        <v>47565.36</v>
      </c>
      <c r="I211" s="13">
        <v>47565.36</v>
      </c>
      <c r="J211" s="13">
        <v>47565.36</v>
      </c>
      <c r="K211" s="13">
        <f>VLOOKUP(B211,'[1]BS Dec 24'!$C$4:$H$1422,6,0)</f>
        <v>47565.36</v>
      </c>
      <c r="L211" s="13">
        <f>VLOOKUP(B211,'[10]TB Jan 25'!$C$225:$I$570,6,0)</f>
        <v>47565.36</v>
      </c>
    </row>
    <row r="212" spans="2:12" x14ac:dyDescent="0.3">
      <c r="B212" s="9" t="s">
        <v>1167</v>
      </c>
      <c r="C212" s="13">
        <v>545005.62</v>
      </c>
      <c r="D212" s="13">
        <v>480678.62</v>
      </c>
      <c r="E212" s="13">
        <v>487887.62</v>
      </c>
      <c r="F212" s="13">
        <v>441632.62</v>
      </c>
      <c r="G212" s="13">
        <v>424603.62</v>
      </c>
      <c r="H212" s="13">
        <v>424603.62</v>
      </c>
      <c r="I212" s="13">
        <v>324603.62</v>
      </c>
      <c r="J212" s="13">
        <v>224603.62</v>
      </c>
      <c r="K212" s="13">
        <f>VLOOKUP(B212,'[1]BS Dec 24'!$C$4:$H$1422,6,0)</f>
        <v>224603.62</v>
      </c>
      <c r="L212" s="13"/>
    </row>
    <row r="213" spans="2:12" x14ac:dyDescent="0.3">
      <c r="B213" s="9" t="s">
        <v>1168</v>
      </c>
      <c r="C213" s="13">
        <v>1387405.07</v>
      </c>
      <c r="D213" s="13">
        <v>1314954.07</v>
      </c>
      <c r="E213" s="13">
        <v>1115684.07</v>
      </c>
      <c r="F213" s="13">
        <v>1050492.07</v>
      </c>
      <c r="G213" s="13">
        <v>1047614.07</v>
      </c>
      <c r="H213" s="13">
        <v>704613.62</v>
      </c>
      <c r="I213" s="13">
        <v>555368.27</v>
      </c>
      <c r="J213" s="13">
        <v>368097.71</v>
      </c>
      <c r="K213" s="13">
        <f>VLOOKUP(B213,'[1]BS Dec 24'!$C$4:$H$1422,6,0)</f>
        <v>368097.71</v>
      </c>
      <c r="L213" s="13"/>
    </row>
    <row r="214" spans="2:12" x14ac:dyDescent="0.3">
      <c r="B214" s="9" t="s">
        <v>1169</v>
      </c>
      <c r="C214" s="13">
        <v>420608.28</v>
      </c>
      <c r="D214" s="13">
        <v>328801.28000000003</v>
      </c>
      <c r="E214" s="13">
        <v>136868.28</v>
      </c>
      <c r="F214" s="13">
        <v>28165.279999999999</v>
      </c>
      <c r="G214" s="13">
        <v>28165.279999999999</v>
      </c>
      <c r="H214" s="13">
        <v>28165.279999999999</v>
      </c>
      <c r="I214" s="13">
        <v>28165.279999999999</v>
      </c>
      <c r="J214" s="13">
        <v>28165.279999999999</v>
      </c>
      <c r="K214" s="13">
        <f>VLOOKUP(B214,'[1]BS Dec 24'!$C$4:$H$1422,6,0)</f>
        <v>28165.279999999999</v>
      </c>
      <c r="L214" s="13">
        <f>VLOOKUP(B214,'[10]TB Jan 25'!$C$225:$I$570,6,0)</f>
        <v>28165.279999999999</v>
      </c>
    </row>
    <row r="215" spans="2:12" x14ac:dyDescent="0.3">
      <c r="B215" s="9" t="s">
        <v>1170</v>
      </c>
      <c r="C215" s="13">
        <v>-128606</v>
      </c>
      <c r="D215" s="13">
        <v>-128606</v>
      </c>
      <c r="E215" s="13">
        <v>-128606</v>
      </c>
      <c r="F215" s="13">
        <v>-128606</v>
      </c>
      <c r="G215" s="13">
        <v>-128606</v>
      </c>
      <c r="H215" s="13">
        <v>-128606</v>
      </c>
      <c r="I215" s="13">
        <v>-128606</v>
      </c>
      <c r="J215" s="13">
        <v>-128606</v>
      </c>
      <c r="K215" s="13">
        <f>-VLOOKUP(B215,'[1]BS Dec 24'!$C$4:$I$1422,7,0)</f>
        <v>-128606</v>
      </c>
      <c r="L215" s="13">
        <f>-VLOOKUP(B215,'[10]TB Jan 25'!$C$225:$I$570,7,0)</f>
        <v>-128606</v>
      </c>
    </row>
    <row r="216" spans="2:12" x14ac:dyDescent="0.3">
      <c r="B216" s="9" t="s">
        <v>1171</v>
      </c>
      <c r="C216" s="13">
        <v>829346.57</v>
      </c>
      <c r="D216" s="13">
        <v>767614.57</v>
      </c>
      <c r="E216" s="13">
        <v>583808.56999999995</v>
      </c>
      <c r="F216" s="13">
        <v>474412.57</v>
      </c>
      <c r="G216" s="13">
        <v>466981.57</v>
      </c>
      <c r="H216" s="13">
        <v>66981.570000000007</v>
      </c>
      <c r="I216" s="13">
        <v>66981.570000000007</v>
      </c>
      <c r="J216" s="13">
        <v>66981.570000000007</v>
      </c>
      <c r="K216" s="13">
        <f>VLOOKUP(B216,'[1]BS Dec 24'!$C$4:$H$1422,6,0)</f>
        <v>46981.57</v>
      </c>
      <c r="L216" s="13"/>
    </row>
    <row r="217" spans="2:12" x14ac:dyDescent="0.3">
      <c r="B217" s="9" t="s">
        <v>1172</v>
      </c>
      <c r="C217" s="13">
        <v>391987.38</v>
      </c>
      <c r="D217" s="13">
        <v>294593.38</v>
      </c>
      <c r="E217" s="13">
        <v>300550.38</v>
      </c>
      <c r="F217" s="13">
        <v>273026.38</v>
      </c>
      <c r="G217" s="13">
        <v>261572.38</v>
      </c>
      <c r="H217" s="13">
        <v>261572.38</v>
      </c>
      <c r="I217" s="13">
        <v>261572.38</v>
      </c>
      <c r="J217" s="13">
        <v>261572.38</v>
      </c>
      <c r="K217" s="13">
        <f>VLOOKUP(B217,'[1]BS Dec 24'!$C$4:$H$1422,6,0)</f>
        <v>232630.71</v>
      </c>
      <c r="L217" s="13"/>
    </row>
    <row r="218" spans="2:12" x14ac:dyDescent="0.3">
      <c r="B218" s="9" t="s">
        <v>1173</v>
      </c>
      <c r="C218" s="13">
        <v>472322.19</v>
      </c>
      <c r="D218" s="13">
        <v>406738.19</v>
      </c>
      <c r="E218" s="13">
        <v>408858.19</v>
      </c>
      <c r="F218" s="13">
        <v>385967.19</v>
      </c>
      <c r="G218" s="13">
        <v>385967.19</v>
      </c>
      <c r="H218" s="13">
        <v>285967.19</v>
      </c>
      <c r="I218" s="13">
        <v>285967.19</v>
      </c>
      <c r="J218" s="13">
        <v>285967.19</v>
      </c>
      <c r="K218" s="13">
        <f>VLOOKUP(B218,'[1]BS Dec 24'!$C$4:$H$1422,6,0)</f>
        <v>285967.19</v>
      </c>
      <c r="L218" s="13">
        <f>VLOOKUP(B218,'[10]TB Jan 25'!$C$225:$I$570,6,0)</f>
        <v>285967.19</v>
      </c>
    </row>
    <row r="219" spans="2:12" x14ac:dyDescent="0.3">
      <c r="B219" s="9" t="s">
        <v>1174</v>
      </c>
      <c r="C219" s="13">
        <v>680644.87</v>
      </c>
      <c r="D219" s="13">
        <v>621130.87</v>
      </c>
      <c r="E219" s="13">
        <v>428513.87</v>
      </c>
      <c r="F219" s="13">
        <v>409249.87</v>
      </c>
      <c r="G219" s="13">
        <v>386123.87</v>
      </c>
      <c r="H219" s="13">
        <v>-13876.13</v>
      </c>
      <c r="I219" s="13">
        <v>-13876.13</v>
      </c>
      <c r="J219" s="13">
        <v>-13876.13</v>
      </c>
      <c r="K219" s="13">
        <f>-VLOOKUP(B219,'[1]BS Dec 24'!$C$4:$I$1422,7,0)</f>
        <v>-33876.129999999997</v>
      </c>
      <c r="L219" s="13"/>
    </row>
    <row r="220" spans="2:12" x14ac:dyDescent="0.3">
      <c r="B220" s="9" t="s">
        <v>1175</v>
      </c>
      <c r="C220" s="13">
        <v>-390201</v>
      </c>
      <c r="D220" s="13">
        <v>-390201</v>
      </c>
      <c r="E220" s="13">
        <v>-390201</v>
      </c>
      <c r="F220" s="13">
        <v>-390201</v>
      </c>
      <c r="G220" s="13">
        <v>-390201</v>
      </c>
      <c r="H220" s="13">
        <v>-390201</v>
      </c>
      <c r="I220" s="13">
        <v>-390201</v>
      </c>
      <c r="J220" s="13">
        <v>-390201</v>
      </c>
      <c r="K220" s="13">
        <f>-VLOOKUP(B220,'[1]BS Dec 24'!$C$4:$I$1422,7,0)</f>
        <v>-390201</v>
      </c>
      <c r="L220" s="13">
        <f>-VLOOKUP(B220,'[10]TB Jan 25'!$C$225:$I$570,7,0)</f>
        <v>-390201</v>
      </c>
    </row>
    <row r="221" spans="2:12" x14ac:dyDescent="0.3">
      <c r="B221" s="9" t="s">
        <v>1176</v>
      </c>
      <c r="C221" s="13">
        <v>739270.59</v>
      </c>
      <c r="D221" s="13">
        <v>630795.59</v>
      </c>
      <c r="E221" s="13">
        <v>435206.59</v>
      </c>
      <c r="F221" s="13">
        <v>463031.59</v>
      </c>
      <c r="G221" s="13">
        <v>457364.59</v>
      </c>
      <c r="H221" s="13">
        <v>157364.59</v>
      </c>
      <c r="I221" s="13">
        <v>57364.59</v>
      </c>
      <c r="J221" s="13">
        <v>57364.59</v>
      </c>
      <c r="K221" s="13">
        <f>VLOOKUP(B221,'[1]BS Dec 24'!$C$4:$H$1422,6,0)</f>
        <v>57364.59</v>
      </c>
      <c r="L221" s="13"/>
    </row>
    <row r="222" spans="2:12" x14ac:dyDescent="0.3">
      <c r="B222" s="9" t="s">
        <v>1177</v>
      </c>
      <c r="C222" s="13">
        <v>336306.75</v>
      </c>
      <c r="D222" s="13">
        <v>289027.75</v>
      </c>
      <c r="E222" s="13">
        <v>293218.75</v>
      </c>
      <c r="F222" s="13">
        <v>217987.75</v>
      </c>
      <c r="G222" s="13">
        <v>210588.75</v>
      </c>
      <c r="H222" s="13">
        <v>10588.75</v>
      </c>
      <c r="I222" s="13">
        <v>10588.75</v>
      </c>
      <c r="J222" s="13">
        <v>10588.75</v>
      </c>
      <c r="K222" s="13">
        <f>VLOOKUP(B222,'[1]BS Dec 24'!$C$4:$H$1422,6,0)</f>
        <v>10588.75</v>
      </c>
      <c r="L222" s="13">
        <f>VLOOKUP(B222,'[10]TB Jan 25'!$C$225:$I$570,6,0)</f>
        <v>10588.75</v>
      </c>
    </row>
    <row r="223" spans="2:12" x14ac:dyDescent="0.3">
      <c r="B223" s="9" t="s">
        <v>1178</v>
      </c>
      <c r="C223" s="13">
        <v>203434.28</v>
      </c>
      <c r="D223" s="13">
        <v>190148.28</v>
      </c>
      <c r="E223" s="13">
        <v>190148.28</v>
      </c>
      <c r="F223" s="13">
        <v>190148.28</v>
      </c>
      <c r="G223" s="13">
        <v>190148.28</v>
      </c>
      <c r="H223" s="13">
        <v>27706.07</v>
      </c>
      <c r="I223" s="13">
        <v>27706.07</v>
      </c>
      <c r="J223" s="13">
        <v>27706.07</v>
      </c>
      <c r="K223" s="13">
        <f>VLOOKUP(B223,'[1]BS Dec 24'!$C$4:$H$1422,6,0)</f>
        <v>27706.07</v>
      </c>
      <c r="L223" s="13">
        <f>VLOOKUP(B223,'[10]TB Jan 25'!$C$225:$I$570,6,0)</f>
        <v>27706.07</v>
      </c>
    </row>
    <row r="224" spans="2:12" x14ac:dyDescent="0.3">
      <c r="B224" s="9" t="s">
        <v>1179</v>
      </c>
      <c r="C224" s="13">
        <v>908127.77</v>
      </c>
      <c r="D224" s="13">
        <v>899575.77</v>
      </c>
      <c r="E224" s="13">
        <v>751137.45</v>
      </c>
      <c r="F224" s="13">
        <v>722507.45</v>
      </c>
      <c r="G224" s="13">
        <v>706758.45</v>
      </c>
      <c r="H224" s="13">
        <v>355186.45</v>
      </c>
      <c r="I224" s="13">
        <v>255186.45</v>
      </c>
      <c r="J224" s="13">
        <v>255186.45</v>
      </c>
      <c r="K224" s="13">
        <f>VLOOKUP(B224,'[1]BS Dec 24'!$C$4:$H$1422,6,0)</f>
        <v>255186.45</v>
      </c>
      <c r="L224" s="13">
        <f>VLOOKUP(B224,'[10]TB Jan 25'!$C$225:$I$570,6,0)</f>
        <v>164667.45000000001</v>
      </c>
    </row>
    <row r="225" spans="2:12" x14ac:dyDescent="0.3">
      <c r="B225" s="9" t="s">
        <v>1180</v>
      </c>
      <c r="C225" s="13">
        <v>725396.56</v>
      </c>
      <c r="D225" s="13">
        <v>696552.56</v>
      </c>
      <c r="E225" s="13">
        <v>700794.56</v>
      </c>
      <c r="F225" s="13">
        <v>648194.56000000006</v>
      </c>
      <c r="G225" s="13">
        <v>636386.56000000006</v>
      </c>
      <c r="H225" s="13">
        <v>36386.559999999998</v>
      </c>
      <c r="I225" s="13">
        <v>36386.559999999998</v>
      </c>
      <c r="J225" s="13">
        <v>36386.559999999998</v>
      </c>
      <c r="K225" s="13">
        <f>VLOOKUP(B225,'[1]BS Dec 24'!$C$4:$H$1422,6,0)</f>
        <v>36386.559999999998</v>
      </c>
      <c r="L225" s="13">
        <f>VLOOKUP(B225,'[10]TB Jan 25'!$C$225:$I$570,6,0)</f>
        <v>36386.559999999998</v>
      </c>
    </row>
    <row r="226" spans="2:12" x14ac:dyDescent="0.3">
      <c r="B226" s="9" t="s">
        <v>1181</v>
      </c>
      <c r="C226" s="13">
        <v>-16299.24</v>
      </c>
      <c r="D226" s="13">
        <v>-77797.240000000005</v>
      </c>
      <c r="E226" s="13">
        <v>-273617.24</v>
      </c>
      <c r="F226" s="13">
        <v>-335886.24</v>
      </c>
      <c r="G226" s="13">
        <v>-346311.24</v>
      </c>
      <c r="H226" s="13">
        <v>-356536.24</v>
      </c>
      <c r="I226" s="13">
        <v>-356536.24</v>
      </c>
      <c r="J226" s="13">
        <v>-356536.24</v>
      </c>
      <c r="K226" s="13">
        <f>-VLOOKUP(B226,'[1]BS Dec 24'!$C$4:$I$1422,7,0)</f>
        <v>-356536.24</v>
      </c>
      <c r="L226" s="13">
        <f>-VLOOKUP(B226,'[10]TB Jan 25'!$C$225:$I$570,7,0)</f>
        <v>-66017.240000000005</v>
      </c>
    </row>
    <row r="227" spans="2:12" x14ac:dyDescent="0.3">
      <c r="B227" s="9" t="s">
        <v>1182</v>
      </c>
      <c r="C227" s="13">
        <v>827814.73</v>
      </c>
      <c r="D227" s="13">
        <v>766133.73</v>
      </c>
      <c r="E227" s="13">
        <v>572777.73</v>
      </c>
      <c r="F227" s="13">
        <v>568378.73</v>
      </c>
      <c r="G227" s="13">
        <v>556203.73</v>
      </c>
      <c r="H227" s="13">
        <v>153594.73000000001</v>
      </c>
      <c r="I227" s="13">
        <v>53594.73</v>
      </c>
      <c r="J227" s="13">
        <v>53594.73</v>
      </c>
      <c r="K227" s="13">
        <f>VLOOKUP(B227,'[1]BS Dec 24'!$C$4:$H$1422,6,0)</f>
        <v>53594.73</v>
      </c>
      <c r="L227" s="13"/>
    </row>
    <row r="228" spans="2:12" x14ac:dyDescent="0.3">
      <c r="B228" s="9" t="s">
        <v>1183</v>
      </c>
      <c r="C228" s="13">
        <v>344386.89</v>
      </c>
      <c r="D228" s="13">
        <v>342261.89</v>
      </c>
      <c r="E228" s="13">
        <v>342261.89</v>
      </c>
      <c r="F228" s="13">
        <v>342261.89</v>
      </c>
      <c r="G228" s="13">
        <v>342261.89</v>
      </c>
      <c r="H228" s="13">
        <v>342261.89</v>
      </c>
      <c r="I228" s="13">
        <v>342261.89</v>
      </c>
      <c r="J228" s="13">
        <v>342261.89</v>
      </c>
      <c r="K228" s="13">
        <f>VLOOKUP(B228,'[1]BS Dec 24'!$C$4:$H$1422,6,0)</f>
        <v>342261.89</v>
      </c>
      <c r="L228" s="13">
        <f>VLOOKUP(B228,'[10]TB Jan 25'!$C$225:$I$570,6,0)</f>
        <v>342261.89</v>
      </c>
    </row>
    <row r="229" spans="2:12" x14ac:dyDescent="0.3">
      <c r="B229" s="9" t="s">
        <v>1184</v>
      </c>
      <c r="C229" s="13">
        <v>17306652.5</v>
      </c>
      <c r="D229" s="13">
        <v>14392751.75</v>
      </c>
      <c r="E229" s="13">
        <v>14041772.02</v>
      </c>
      <c r="F229" s="13">
        <v>12424006.84</v>
      </c>
      <c r="G229" s="13">
        <v>11125971.35</v>
      </c>
      <c r="H229" s="13">
        <v>9993643.6799999997</v>
      </c>
      <c r="I229" s="13">
        <v>17937719.949999999</v>
      </c>
      <c r="J229" s="13">
        <v>19195621.949999999</v>
      </c>
      <c r="K229" s="13">
        <f>VLOOKUP(B229,'[1]BS Dec 24'!$C$4:$H$1422,6,0)</f>
        <v>19785413.32</v>
      </c>
      <c r="L229" s="13">
        <f>VLOOKUP(B229,'[10]TB Jan 25'!$C$225:$I$570,6,0)</f>
        <v>15696745.34</v>
      </c>
    </row>
    <row r="230" spans="2:12" x14ac:dyDescent="0.3">
      <c r="B230" s="9" t="s">
        <v>1185</v>
      </c>
      <c r="C230" s="13"/>
      <c r="D230" s="13"/>
      <c r="E230" s="13"/>
      <c r="F230" s="13">
        <v>-15901</v>
      </c>
      <c r="G230" s="13">
        <v>-15901</v>
      </c>
      <c r="H230" s="13">
        <v>-15901</v>
      </c>
      <c r="I230" s="13">
        <v>-15901</v>
      </c>
      <c r="J230" s="13">
        <v>-15901</v>
      </c>
      <c r="K230" s="13">
        <f>-VLOOKUP(B230,'[1]BS Dec 24'!$C$4:$I$1422,7,0)</f>
        <v>-15901</v>
      </c>
      <c r="L230" s="13">
        <f>-VLOOKUP(B230,'[10]TB Jan 25'!$C$225:$I$570,7,0)</f>
        <v>-15901</v>
      </c>
    </row>
    <row r="231" spans="2:12" x14ac:dyDescent="0.3">
      <c r="B231" s="9" t="s">
        <v>1186</v>
      </c>
      <c r="C231" s="13">
        <v>545368.96</v>
      </c>
      <c r="D231" s="13">
        <v>290110.96000000002</v>
      </c>
      <c r="E231" s="13">
        <v>290110.96000000002</v>
      </c>
      <c r="F231" s="13">
        <v>290110.96000000002</v>
      </c>
      <c r="G231" s="13">
        <v>290110.96000000002</v>
      </c>
      <c r="H231" s="13">
        <v>290110.96000000002</v>
      </c>
      <c r="I231" s="13">
        <v>1203839.96</v>
      </c>
      <c r="J231" s="13">
        <v>1203839.96</v>
      </c>
      <c r="K231" s="13">
        <f>VLOOKUP(B231,'[1]BS Dec 24'!$C$4:$H$1422,6,0)</f>
        <v>1003839.96</v>
      </c>
      <c r="L231" s="13">
        <f>VLOOKUP(B231,'[10]TB Jan 25'!$C$225:$I$570,6,0)</f>
        <v>803839.96</v>
      </c>
    </row>
    <row r="232" spans="2:12" x14ac:dyDescent="0.3">
      <c r="B232" s="9" t="s">
        <v>1187</v>
      </c>
      <c r="C232" s="13">
        <v>819413.56</v>
      </c>
      <c r="D232" s="13">
        <v>749466.56</v>
      </c>
      <c r="E232" s="13">
        <v>1042448.56</v>
      </c>
      <c r="F232" s="13">
        <v>908776.72</v>
      </c>
      <c r="G232" s="13">
        <v>742359.23</v>
      </c>
      <c r="H232" s="13">
        <v>742359.23</v>
      </c>
      <c r="I232" s="13">
        <v>1001611.23</v>
      </c>
      <c r="J232" s="13">
        <v>933056.23</v>
      </c>
      <c r="K232" s="13">
        <f>VLOOKUP(B232,'[1]BS Dec 24'!$C$4:$H$1422,6,0)</f>
        <v>683821.07</v>
      </c>
      <c r="L232" s="13">
        <f>VLOOKUP(B232,'[10]TB Jan 25'!$C$225:$I$570,6,0)</f>
        <v>375743.07</v>
      </c>
    </row>
    <row r="233" spans="2:12" x14ac:dyDescent="0.3">
      <c r="B233" s="9" t="s">
        <v>1188</v>
      </c>
      <c r="C233" s="13">
        <v>69263.28</v>
      </c>
      <c r="D233" s="13">
        <v>57134.28</v>
      </c>
      <c r="E233" s="13">
        <v>301973.28000000003</v>
      </c>
      <c r="F233" s="13">
        <v>107959.74</v>
      </c>
      <c r="G233" s="13">
        <v>-2080.2600000000002</v>
      </c>
      <c r="H233" s="13">
        <v>-2080.2600000000002</v>
      </c>
      <c r="I233" s="13">
        <v>296734.74</v>
      </c>
      <c r="J233" s="13">
        <v>449896.74</v>
      </c>
      <c r="K233" s="13">
        <f>VLOOKUP(B233,'[1]BS Dec 24'!$C$4:$H$1422,6,0)</f>
        <v>742287.74</v>
      </c>
      <c r="L233" s="13">
        <f>VLOOKUP(B233,'[10]TB Jan 25'!$C$225:$I$570,6,0)</f>
        <v>742287.74</v>
      </c>
    </row>
    <row r="234" spans="2:12" x14ac:dyDescent="0.3">
      <c r="B234" s="9" t="s">
        <v>1189</v>
      </c>
      <c r="C234" s="13">
        <v>796428</v>
      </c>
      <c r="D234" s="13">
        <v>776158</v>
      </c>
      <c r="E234" s="13">
        <v>985547</v>
      </c>
      <c r="F234" s="13">
        <v>947623.84</v>
      </c>
      <c r="G234" s="13">
        <v>947499.84</v>
      </c>
      <c r="H234" s="13">
        <v>947499.84</v>
      </c>
      <c r="I234" s="13">
        <v>1435829.84</v>
      </c>
      <c r="J234" s="13">
        <v>1435829.84</v>
      </c>
      <c r="K234" s="13">
        <f>VLOOKUP(B234,'[1]BS Dec 24'!$C$4:$H$1422,6,0)</f>
        <v>397095.83</v>
      </c>
      <c r="L234" s="13">
        <f>VLOOKUP(B234,'[10]TB Jan 25'!$C$225:$I$570,6,0)</f>
        <v>63634.15</v>
      </c>
    </row>
    <row r="235" spans="2:12" x14ac:dyDescent="0.3">
      <c r="B235" s="9" t="s">
        <v>1190</v>
      </c>
      <c r="C235" s="13">
        <v>-362114.24</v>
      </c>
      <c r="D235" s="13">
        <v>-516685.24</v>
      </c>
      <c r="E235" s="13">
        <v>-516685.24</v>
      </c>
      <c r="F235" s="13">
        <v>-624091.24</v>
      </c>
      <c r="G235" s="13">
        <v>-624091.24</v>
      </c>
      <c r="H235" s="13">
        <v>-624091.24</v>
      </c>
      <c r="I235" s="13">
        <v>-624091.24</v>
      </c>
      <c r="J235" s="13">
        <v>-824091.24</v>
      </c>
      <c r="K235" s="13">
        <f>-VLOOKUP(B235,'[1]BS Dec 24'!$C$4:$I$1422,7,0)</f>
        <v>-624091.24</v>
      </c>
      <c r="L235" s="13">
        <f>-VLOOKUP(B235,'[10]TB Jan 25'!$C$225:$I$570,7,0)</f>
        <v>-624091.24</v>
      </c>
    </row>
    <row r="236" spans="2:12" x14ac:dyDescent="0.3">
      <c r="B236" s="9" t="s">
        <v>1191</v>
      </c>
      <c r="C236" s="13">
        <v>573645.65</v>
      </c>
      <c r="D236" s="13">
        <v>557433.65</v>
      </c>
      <c r="E236" s="13">
        <v>525646.65</v>
      </c>
      <c r="F236" s="13">
        <v>457417.11</v>
      </c>
      <c r="G236" s="13">
        <v>446133.11</v>
      </c>
      <c r="H236" s="13">
        <v>433640.11</v>
      </c>
      <c r="I236" s="13">
        <v>776414.11</v>
      </c>
      <c r="J236" s="13">
        <v>1003338.11</v>
      </c>
      <c r="K236" s="13">
        <f>VLOOKUP(B236,'[1]BS Dec 24'!$C$4:$H$1422,6,0)</f>
        <v>1244662.1100000001</v>
      </c>
      <c r="L236" s="13">
        <f>VLOOKUP(B236,'[10]TB Jan 25'!$C$225:$I$570,6,0)</f>
        <v>779338.81</v>
      </c>
    </row>
    <row r="237" spans="2:12" x14ac:dyDescent="0.3">
      <c r="B237" s="9" t="s">
        <v>1192</v>
      </c>
      <c r="C237" s="13">
        <v>388393.21</v>
      </c>
      <c r="D237" s="13">
        <v>388393.21</v>
      </c>
      <c r="E237" s="13">
        <v>655049.21</v>
      </c>
      <c r="F237" s="13">
        <v>623248.21</v>
      </c>
      <c r="G237" s="13">
        <v>609483.21</v>
      </c>
      <c r="H237" s="13">
        <v>609483.21</v>
      </c>
      <c r="I237" s="13">
        <v>987231.21</v>
      </c>
      <c r="J237" s="13">
        <v>541781.21</v>
      </c>
      <c r="K237" s="13">
        <f>VLOOKUP(B237,'[1]BS Dec 24'!$C$4:$H$1422,6,0)</f>
        <v>585470.21</v>
      </c>
      <c r="L237" s="13">
        <f>VLOOKUP(B237,'[10]TB Jan 25'!$C$225:$I$570,6,0)</f>
        <v>585470.21</v>
      </c>
    </row>
    <row r="238" spans="2:12" x14ac:dyDescent="0.3">
      <c r="B238" s="9" t="s">
        <v>1193</v>
      </c>
      <c r="C238" s="13">
        <v>1180593.73</v>
      </c>
      <c r="D238" s="13">
        <v>1161626.73</v>
      </c>
      <c r="E238" s="13">
        <v>970542.73</v>
      </c>
      <c r="F238" s="13">
        <v>870222.73</v>
      </c>
      <c r="G238" s="13">
        <v>857018.73</v>
      </c>
      <c r="H238" s="13">
        <v>842018.73</v>
      </c>
      <c r="I238" s="13">
        <v>1053766.73</v>
      </c>
      <c r="J238" s="13">
        <v>990197.73</v>
      </c>
      <c r="K238" s="13">
        <f>VLOOKUP(B238,'[1]BS Dec 24'!$C$4:$H$1422,6,0)</f>
        <v>590197.73</v>
      </c>
      <c r="L238" s="13">
        <f>VLOOKUP(B238,'[10]TB Jan 25'!$C$225:$I$570,6,0)</f>
        <v>187964.73</v>
      </c>
    </row>
    <row r="239" spans="2:12" x14ac:dyDescent="0.3">
      <c r="B239" s="9" t="s">
        <v>1194</v>
      </c>
      <c r="C239" s="13">
        <v>218841.7</v>
      </c>
      <c r="D239" s="13">
        <v>-23223.3</v>
      </c>
      <c r="E239" s="13">
        <v>203922.7</v>
      </c>
      <c r="F239" s="13">
        <v>104339.78</v>
      </c>
      <c r="G239" s="13">
        <v>-6194.22</v>
      </c>
      <c r="H239" s="13">
        <v>-6194.22</v>
      </c>
      <c r="I239" s="13">
        <v>250511.78</v>
      </c>
      <c r="J239" s="13">
        <v>484367.78</v>
      </c>
      <c r="K239" s="13">
        <f>VLOOKUP(B239,'[1]BS Dec 24'!$C$4:$H$1422,6,0)</f>
        <v>484367.78</v>
      </c>
      <c r="L239" s="13">
        <f>VLOOKUP(B239,'[10]TB Jan 25'!$C$225:$I$570,6,0)</f>
        <v>484367.78</v>
      </c>
    </row>
    <row r="240" spans="2:12" x14ac:dyDescent="0.3">
      <c r="B240" s="9" t="s">
        <v>1195</v>
      </c>
      <c r="C240" s="13">
        <v>977185.76</v>
      </c>
      <c r="D240" s="13">
        <v>958190.76</v>
      </c>
      <c r="E240" s="13">
        <v>1012289.76</v>
      </c>
      <c r="F240" s="13">
        <v>896832.76</v>
      </c>
      <c r="G240" s="13">
        <v>886091.76</v>
      </c>
      <c r="H240" s="13">
        <v>826091.76</v>
      </c>
      <c r="I240" s="13">
        <v>726091.76</v>
      </c>
      <c r="J240" s="13">
        <v>726091.76</v>
      </c>
      <c r="K240" s="13">
        <f>VLOOKUP(B240,'[1]BS Dec 24'!$C$4:$H$1422,6,0)</f>
        <v>726091.76</v>
      </c>
      <c r="L240" s="13">
        <f>VLOOKUP(B240,'[10]TB Jan 25'!$C$225:$I$570,6,0)</f>
        <v>726091.76</v>
      </c>
    </row>
    <row r="241" spans="2:12" x14ac:dyDescent="0.3">
      <c r="B241" s="9" t="s">
        <v>1196</v>
      </c>
      <c r="C241" s="13">
        <v>1342308.47</v>
      </c>
      <c r="D241" s="13">
        <v>1007808.47</v>
      </c>
      <c r="E241" s="13">
        <v>1040218.47</v>
      </c>
      <c r="F241" s="13">
        <v>933099.75</v>
      </c>
      <c r="G241" s="13">
        <v>825373.75</v>
      </c>
      <c r="H241" s="13">
        <v>825373.75</v>
      </c>
      <c r="I241" s="13">
        <v>980014.75</v>
      </c>
      <c r="J241" s="13">
        <v>980014.75</v>
      </c>
      <c r="K241" s="13">
        <f>VLOOKUP(B241,'[1]BS Dec 24'!$C$4:$H$1422,6,0)</f>
        <v>1391026.75</v>
      </c>
      <c r="L241" s="13">
        <f>VLOOKUP(B241,'[10]TB Jan 25'!$C$225:$I$570,6,0)</f>
        <v>1091026.75</v>
      </c>
    </row>
    <row r="242" spans="2:12" x14ac:dyDescent="0.3">
      <c r="B242" s="9" t="s">
        <v>1197</v>
      </c>
      <c r="C242" s="13">
        <v>1433902.96</v>
      </c>
      <c r="D242" s="13">
        <v>1381706.96</v>
      </c>
      <c r="E242" s="13">
        <v>970345.96</v>
      </c>
      <c r="F242" s="13">
        <v>1124009.96</v>
      </c>
      <c r="G242" s="13">
        <v>939256.96</v>
      </c>
      <c r="H242" s="13">
        <v>557256.95999999996</v>
      </c>
      <c r="I242" s="13">
        <v>849355.23</v>
      </c>
      <c r="J242" s="13">
        <v>988609.23</v>
      </c>
      <c r="K242" s="13">
        <f>VLOOKUP(B242,'[1]BS Dec 24'!$C$4:$H$1422,6,0)</f>
        <v>988609.23</v>
      </c>
      <c r="L242" s="13">
        <f>VLOOKUP(B242,'[10]TB Jan 25'!$C$225:$I$570,6,0)</f>
        <v>688609.23</v>
      </c>
    </row>
    <row r="243" spans="2:12" x14ac:dyDescent="0.3">
      <c r="B243" s="9" t="s">
        <v>1198</v>
      </c>
      <c r="C243" s="13">
        <v>119403.46</v>
      </c>
      <c r="D243" s="13">
        <v>4468.46</v>
      </c>
      <c r="E243" s="13">
        <v>4468.46</v>
      </c>
      <c r="F243" s="13">
        <v>4468.46</v>
      </c>
      <c r="G243" s="13">
        <v>4468.46</v>
      </c>
      <c r="H243" s="13">
        <v>4468.46</v>
      </c>
      <c r="I243" s="13">
        <v>587120.46</v>
      </c>
      <c r="J243" s="13">
        <v>587120.46</v>
      </c>
      <c r="K243" s="13">
        <f>VLOOKUP(B243,'[1]BS Dec 24'!$C$4:$H$1422,6,0)</f>
        <v>754849.46</v>
      </c>
      <c r="L243" s="13">
        <f>VLOOKUP(B243,'[10]TB Jan 25'!$C$225:$I$570,6,0)</f>
        <v>754849.46</v>
      </c>
    </row>
    <row r="244" spans="2:12" x14ac:dyDescent="0.3">
      <c r="B244" s="9" t="s">
        <v>1199</v>
      </c>
      <c r="C244" s="13">
        <v>352996.72</v>
      </c>
      <c r="D244" s="13">
        <v>207867.72</v>
      </c>
      <c r="E244" s="13">
        <v>455062.72</v>
      </c>
      <c r="F244" s="13">
        <v>337100.04</v>
      </c>
      <c r="G244" s="13">
        <v>325589.03999999998</v>
      </c>
      <c r="H244" s="13">
        <v>325589.03999999998</v>
      </c>
      <c r="I244" s="13">
        <v>325589.03999999998</v>
      </c>
      <c r="J244" s="13">
        <v>325589.03999999998</v>
      </c>
      <c r="K244" s="13">
        <f>VLOOKUP(B244,'[1]BS Dec 24'!$C$4:$H$1422,6,0)</f>
        <v>325589.03999999998</v>
      </c>
      <c r="L244" s="13">
        <f>-VLOOKUP(B244,'[10]TB Jan 25'!$C$225:$I$570,7,0)</f>
        <v>-53982.96</v>
      </c>
    </row>
    <row r="245" spans="2:12" x14ac:dyDescent="0.3">
      <c r="B245" s="9" t="s">
        <v>1200</v>
      </c>
      <c r="C245" s="13">
        <v>901405.47</v>
      </c>
      <c r="D245" s="13">
        <v>882091.47</v>
      </c>
      <c r="E245" s="13">
        <v>297415.46999999997</v>
      </c>
      <c r="F245" s="13">
        <v>234435.77</v>
      </c>
      <c r="G245" s="13">
        <v>228171.77</v>
      </c>
      <c r="H245" s="13">
        <v>188171.77</v>
      </c>
      <c r="I245" s="13">
        <v>586565.77</v>
      </c>
      <c r="J245" s="13">
        <v>833945.77</v>
      </c>
      <c r="K245" s="13">
        <f>VLOOKUP(B245,'[1]BS Dec 24'!$C$4:$H$1422,6,0)</f>
        <v>936161.77</v>
      </c>
      <c r="L245" s="13">
        <f>VLOOKUP(B245,'[10]TB Jan 25'!$C$225:$I$570,6,0)</f>
        <v>636161.77</v>
      </c>
    </row>
    <row r="246" spans="2:12" x14ac:dyDescent="0.3">
      <c r="B246" s="9" t="s">
        <v>1201</v>
      </c>
      <c r="C246" s="13">
        <v>980589.9</v>
      </c>
      <c r="D246" s="13">
        <v>794007.15</v>
      </c>
      <c r="E246" s="13">
        <v>545561.15</v>
      </c>
      <c r="F246" s="13">
        <v>436013.49</v>
      </c>
      <c r="G246" s="13">
        <v>404345.49</v>
      </c>
      <c r="H246" s="13">
        <v>404345.49</v>
      </c>
      <c r="I246" s="13">
        <v>404345.49</v>
      </c>
      <c r="J246" s="13">
        <v>404345.49</v>
      </c>
      <c r="K246" s="13">
        <f>VLOOKUP(B246,'[1]BS Dec 24'!$C$4:$H$1422,6,0)</f>
        <v>404345.49</v>
      </c>
      <c r="L246" s="13">
        <f>VLOOKUP(B246,'[10]TB Jan 25'!$C$225:$I$570,6,0)</f>
        <v>404345.49</v>
      </c>
    </row>
    <row r="247" spans="2:12" x14ac:dyDescent="0.3">
      <c r="B247" s="9" t="s">
        <v>1202</v>
      </c>
      <c r="C247" s="13">
        <v>1152634.3600000001</v>
      </c>
      <c r="D247" s="13">
        <v>1134459.3600000001</v>
      </c>
      <c r="E247" s="13">
        <v>761016.36</v>
      </c>
      <c r="F247" s="13">
        <v>639115.36</v>
      </c>
      <c r="G247" s="13">
        <v>623185.36</v>
      </c>
      <c r="H247" s="13">
        <v>323185.36</v>
      </c>
      <c r="I247" s="13">
        <v>323185.36</v>
      </c>
      <c r="J247" s="13">
        <v>323185.36</v>
      </c>
      <c r="K247" s="13">
        <f>VLOOKUP(B247,'[1]BS Dec 24'!$C$4:$H$1422,6,0)</f>
        <v>323185.36</v>
      </c>
      <c r="L247" s="13">
        <f>VLOOKUP(B247,'[10]TB Jan 25'!$C$225:$I$570,6,0)</f>
        <v>323185.36</v>
      </c>
    </row>
    <row r="248" spans="2:12" x14ac:dyDescent="0.3">
      <c r="B248" s="9" t="s">
        <v>1203</v>
      </c>
      <c r="C248" s="13">
        <v>842809.91</v>
      </c>
      <c r="D248" s="13">
        <v>816288.91</v>
      </c>
      <c r="E248" s="13">
        <v>810950.91</v>
      </c>
      <c r="F248" s="13">
        <v>989220.91</v>
      </c>
      <c r="G248" s="13">
        <v>837504.91</v>
      </c>
      <c r="H248" s="13">
        <v>837504.91</v>
      </c>
      <c r="I248" s="13">
        <v>1152826.9099999999</v>
      </c>
      <c r="J248" s="13">
        <v>1341995.9099999999</v>
      </c>
      <c r="K248" s="13">
        <f>VLOOKUP(B248,'[1]BS Dec 24'!$C$4:$H$1422,6,0)</f>
        <v>1170783.9099999999</v>
      </c>
      <c r="L248" s="13">
        <f>VLOOKUP(B248,'[10]TB Jan 25'!$C$225:$I$570,6,0)</f>
        <v>570783.91</v>
      </c>
    </row>
    <row r="249" spans="2:12" x14ac:dyDescent="0.3">
      <c r="B249" s="9" t="s">
        <v>1204</v>
      </c>
      <c r="C249" s="13">
        <v>908779.46</v>
      </c>
      <c r="D249" s="13">
        <v>734183.46</v>
      </c>
      <c r="E249" s="13">
        <v>843231.46</v>
      </c>
      <c r="F249" s="13">
        <v>781850.46</v>
      </c>
      <c r="G249" s="13">
        <v>766761.46</v>
      </c>
      <c r="H249" s="13">
        <v>756761.46</v>
      </c>
      <c r="I249" s="13">
        <v>1109773.46</v>
      </c>
      <c r="J249" s="13">
        <v>1374706.46</v>
      </c>
      <c r="K249" s="13">
        <f>VLOOKUP(B249,'[1]BS Dec 24'!$C$4:$H$1422,6,0)</f>
        <v>1215004.46</v>
      </c>
      <c r="L249" s="13">
        <f>VLOOKUP(B249,'[10]TB Jan 25'!$C$225:$I$570,6,0)</f>
        <v>815004.46</v>
      </c>
    </row>
    <row r="250" spans="2:12" x14ac:dyDescent="0.3">
      <c r="B250" s="9" t="s">
        <v>1205</v>
      </c>
      <c r="C250" s="13">
        <v>511563.57</v>
      </c>
      <c r="D250" s="13">
        <v>373728.57</v>
      </c>
      <c r="E250" s="13">
        <v>576745.56999999995</v>
      </c>
      <c r="F250" s="13">
        <v>430828.45</v>
      </c>
      <c r="G250" s="13">
        <v>414736.45</v>
      </c>
      <c r="H250" s="13">
        <v>414736.45</v>
      </c>
      <c r="I250" s="13">
        <v>714995.45</v>
      </c>
      <c r="J250" s="13">
        <v>895856.45</v>
      </c>
      <c r="K250" s="13">
        <f>VLOOKUP(B250,'[1]BS Dec 24'!$C$4:$H$1422,6,0)</f>
        <v>1101639.45</v>
      </c>
      <c r="L250" s="13">
        <f>VLOOKUP(B250,'[10]TB Jan 25'!$C$225:$I$570,6,0)</f>
        <v>1101639.45</v>
      </c>
    </row>
    <row r="251" spans="2:12" x14ac:dyDescent="0.3">
      <c r="B251" s="9" t="s">
        <v>1206</v>
      </c>
      <c r="C251" s="13">
        <v>810515.58</v>
      </c>
      <c r="D251" s="13">
        <v>805951.58</v>
      </c>
      <c r="E251" s="13">
        <v>802570.58</v>
      </c>
      <c r="F251" s="13">
        <v>680460.58</v>
      </c>
      <c r="G251" s="13">
        <v>680460.58</v>
      </c>
      <c r="H251" s="13">
        <v>680460.58</v>
      </c>
      <c r="I251" s="13">
        <v>1142573.58</v>
      </c>
      <c r="J251" s="13">
        <v>1142573.58</v>
      </c>
      <c r="K251" s="13">
        <f>VLOOKUP(B251,'[1]BS Dec 24'!$C$4:$H$1422,6,0)</f>
        <v>1046120.12</v>
      </c>
      <c r="L251" s="13">
        <f>VLOOKUP(B251,'[10]TB Jan 25'!$C$225:$I$570,6,0)</f>
        <v>946120.12</v>
      </c>
    </row>
    <row r="252" spans="2:12" x14ac:dyDescent="0.3">
      <c r="B252" s="9" t="s">
        <v>1207</v>
      </c>
      <c r="C252" s="13">
        <v>-31579.74</v>
      </c>
      <c r="D252" s="13">
        <v>-320977.74</v>
      </c>
      <c r="E252" s="13">
        <v>-113723.74</v>
      </c>
      <c r="F252" s="13">
        <v>-161351.74</v>
      </c>
      <c r="G252" s="13">
        <v>-161351.74</v>
      </c>
      <c r="H252" s="13">
        <v>-174351.74</v>
      </c>
      <c r="I252" s="13">
        <v>98221.26</v>
      </c>
      <c r="J252" s="13">
        <v>309631.26</v>
      </c>
      <c r="K252" s="13">
        <f>VLOOKUP(B252,'[1]BS Dec 24'!$C$4:$H$1422,6,0)</f>
        <v>309631.26</v>
      </c>
      <c r="L252" s="13">
        <f>VLOOKUP(B252,'[10]TB Jan 25'!$C$225:$I$570,6,0)</f>
        <v>309631.26</v>
      </c>
    </row>
    <row r="253" spans="2:12" x14ac:dyDescent="0.3">
      <c r="B253" s="9" t="s">
        <v>1208</v>
      </c>
      <c r="C253" s="13">
        <v>1139225.0900000001</v>
      </c>
      <c r="D253" s="13">
        <v>1104951.0900000001</v>
      </c>
      <c r="E253" s="13">
        <v>1173023.3600000001</v>
      </c>
      <c r="F253" s="13">
        <v>1055977.06</v>
      </c>
      <c r="G253" s="13">
        <v>920390.06</v>
      </c>
      <c r="H253" s="13">
        <v>620555.39</v>
      </c>
      <c r="I253" s="13">
        <v>856351.39</v>
      </c>
      <c r="J253" s="13">
        <v>1044878.39</v>
      </c>
      <c r="K253" s="13">
        <f>VLOOKUP(B253,'[1]BS Dec 24'!$C$4:$H$1422,6,0)</f>
        <v>1636719.39</v>
      </c>
      <c r="L253" s="13">
        <f>VLOOKUP(B253,'[10]TB Jan 25'!$C$225:$I$570,6,0)</f>
        <v>1636719.39</v>
      </c>
    </row>
    <row r="254" spans="2:12" x14ac:dyDescent="0.3">
      <c r="B254" s="9" t="s">
        <v>1209</v>
      </c>
      <c r="C254" s="13">
        <v>-827491.55</v>
      </c>
      <c r="D254" s="13">
        <v>-827491.55</v>
      </c>
      <c r="E254" s="13">
        <v>-1266094.55</v>
      </c>
      <c r="F254" s="13">
        <v>-1266094.55</v>
      </c>
      <c r="G254" s="13">
        <v>-1266094.55</v>
      </c>
      <c r="H254" s="13">
        <v>-1266094.55</v>
      </c>
      <c r="I254" s="13">
        <v>-852590.55</v>
      </c>
      <c r="J254" s="13">
        <v>-852590.55</v>
      </c>
      <c r="K254" s="13">
        <f>-VLOOKUP(B254,'[1]BS Dec 24'!$C$4:$I$1422,7,0)</f>
        <v>-727442.55</v>
      </c>
      <c r="L254" s="13">
        <f>-VLOOKUP(B254,'[10]TB Jan 25'!$C$225:$I$570,7,0)</f>
        <v>-727442.55</v>
      </c>
    </row>
    <row r="255" spans="2:12" x14ac:dyDescent="0.3">
      <c r="B255" s="9" t="s">
        <v>1210</v>
      </c>
      <c r="C255" s="13">
        <v>625590.85</v>
      </c>
      <c r="D255" s="13">
        <v>625590.85</v>
      </c>
      <c r="E255" s="13">
        <v>412180.85</v>
      </c>
      <c r="F255" s="13">
        <v>412180.85</v>
      </c>
      <c r="G255" s="13">
        <v>412180.85</v>
      </c>
      <c r="H255" s="13">
        <v>412180.85</v>
      </c>
      <c r="I255" s="13">
        <v>412180.85</v>
      </c>
      <c r="J255" s="13">
        <v>412180.85</v>
      </c>
      <c r="K255" s="13">
        <f>VLOOKUP(B255,'[1]BS Dec 24'!$C$4:$H$1422,6,0)</f>
        <v>412180.85</v>
      </c>
      <c r="L255" s="13">
        <f>VLOOKUP(B255,'[10]TB Jan 25'!$C$225:$I$570,6,0)</f>
        <v>412180.85</v>
      </c>
    </row>
    <row r="256" spans="2:12" x14ac:dyDescent="0.3">
      <c r="B256" s="9" t="s">
        <v>1211</v>
      </c>
      <c r="C256" s="13">
        <v>525746.38</v>
      </c>
      <c r="D256" s="13">
        <v>525746.38</v>
      </c>
      <c r="E256" s="13">
        <v>525746.38</v>
      </c>
      <c r="F256" s="13">
        <v>493945.38</v>
      </c>
      <c r="G256" s="13">
        <v>308355.38</v>
      </c>
      <c r="H256" s="13">
        <v>308355.38</v>
      </c>
      <c r="I256" s="13">
        <v>948241.38</v>
      </c>
      <c r="J256" s="13">
        <v>948241.38</v>
      </c>
      <c r="K256" s="13">
        <f>VLOOKUP(B256,'[1]BS Dec 24'!$C$4:$H$1422,6,0)</f>
        <v>1255775.3799999999</v>
      </c>
      <c r="L256" s="13">
        <f>VLOOKUP(B256,'[10]TB Jan 25'!$C$225:$I$570,6,0)</f>
        <v>1255775.3799999999</v>
      </c>
    </row>
    <row r="257" spans="2:12" x14ac:dyDescent="0.3">
      <c r="B257" s="9" t="s">
        <v>1212</v>
      </c>
      <c r="C257" s="13">
        <v>576939.12</v>
      </c>
      <c r="D257" s="13">
        <v>215041.12</v>
      </c>
      <c r="E257" s="13">
        <v>215041.12</v>
      </c>
      <c r="F257" s="13">
        <v>215041.12</v>
      </c>
      <c r="G257" s="13">
        <v>215041.12</v>
      </c>
      <c r="H257" s="13">
        <v>215041.12</v>
      </c>
      <c r="I257" s="13">
        <v>215041.12</v>
      </c>
      <c r="J257" s="13">
        <v>215041.12</v>
      </c>
      <c r="K257" s="13">
        <f>VLOOKUP(B257,'[1]BS Dec 24'!$C$4:$H$1422,6,0)</f>
        <v>215041.12</v>
      </c>
      <c r="L257" s="13">
        <f>VLOOKUP(B257,'[10]TB Jan 25'!$C$225:$I$570,6,0)</f>
        <v>215041.12</v>
      </c>
    </row>
    <row r="258" spans="2:12" x14ac:dyDescent="0.3">
      <c r="B258" s="9" t="s">
        <v>1213</v>
      </c>
      <c r="C258" s="13">
        <v>734292.88</v>
      </c>
      <c r="D258" s="13">
        <v>528723.88</v>
      </c>
      <c r="E258" s="13">
        <v>517165.88</v>
      </c>
      <c r="F258" s="13">
        <v>517165.88</v>
      </c>
      <c r="G258" s="13">
        <v>517165.88</v>
      </c>
      <c r="H258" s="13">
        <v>517165.88</v>
      </c>
      <c r="I258" s="13">
        <v>991889.88</v>
      </c>
      <c r="J258" s="13">
        <v>991889.88</v>
      </c>
      <c r="K258" s="13">
        <f>VLOOKUP(B258,'[1]BS Dec 24'!$C$4:$H$1422,6,0)</f>
        <v>1208350.8799999999</v>
      </c>
      <c r="L258" s="13">
        <f>VLOOKUP(B258,'[10]TB Jan 25'!$C$225:$I$570,6,0)</f>
        <v>1208350.8799999999</v>
      </c>
    </row>
    <row r="259" spans="2:12" x14ac:dyDescent="0.3">
      <c r="B259" s="9" t="s">
        <v>1214</v>
      </c>
      <c r="C259" s="13">
        <v>12158329.09</v>
      </c>
      <c r="D259" s="13">
        <v>11624200.029999999</v>
      </c>
      <c r="E259" s="13">
        <v>10448449.359999999</v>
      </c>
      <c r="F259" s="13">
        <v>10636814.59</v>
      </c>
      <c r="G259" s="13">
        <v>10224134.09</v>
      </c>
      <c r="H259" s="13">
        <v>10052544.039999999</v>
      </c>
      <c r="I259" s="13">
        <v>7461955.6799999997</v>
      </c>
      <c r="J259" s="13">
        <v>9086195.1999999993</v>
      </c>
      <c r="K259" s="13">
        <f>VLOOKUP(B259,'[1]BS Dec 24'!$C$4:$H$1422,6,0)</f>
        <v>7357904.6699999999</v>
      </c>
      <c r="L259" s="13">
        <f>VLOOKUP(B259,'[10]TB Jan 25'!$C$225:$I$570,6,0)</f>
        <v>7354540.6200000001</v>
      </c>
    </row>
    <row r="260" spans="2:12" x14ac:dyDescent="0.3">
      <c r="B260" s="9" t="s">
        <v>1215</v>
      </c>
      <c r="C260" s="13"/>
      <c r="D260" s="13"/>
      <c r="E260" s="13">
        <v>-1712</v>
      </c>
      <c r="F260" s="13">
        <v>-1712</v>
      </c>
      <c r="G260" s="13">
        <v>-1712</v>
      </c>
      <c r="H260" s="13">
        <v>-1712</v>
      </c>
      <c r="I260" s="13">
        <v>-1712</v>
      </c>
      <c r="J260" s="13">
        <v>0</v>
      </c>
      <c r="K260" s="13"/>
      <c r="L260" s="13">
        <f>-VLOOKUP(B260,'[10]TB Jan 25'!$C$225:$I$570,7,0)</f>
        <v>0</v>
      </c>
    </row>
    <row r="261" spans="2:12" x14ac:dyDescent="0.3">
      <c r="B261" s="9" t="s">
        <v>1216</v>
      </c>
      <c r="C261" s="13"/>
      <c r="D261" s="13"/>
      <c r="E261" s="13"/>
      <c r="F261" s="13"/>
      <c r="G261" s="13">
        <v>-6414.98</v>
      </c>
      <c r="H261" s="13">
        <v>7780.26</v>
      </c>
      <c r="I261" s="13">
        <v>7780.26</v>
      </c>
      <c r="J261" s="13">
        <v>5130.16</v>
      </c>
      <c r="K261" s="13">
        <f>VLOOKUP(B261,'[1]BS Dec 24'!$C$4:$H$1422,6,0)</f>
        <v>4606.24</v>
      </c>
      <c r="L261" s="13">
        <f>VLOOKUP(B261,'[10]TB Jan 25'!$C$225:$I$570,6,0)</f>
        <v>1821.44</v>
      </c>
    </row>
    <row r="262" spans="2:12" x14ac:dyDescent="0.3">
      <c r="B262" s="9" t="s">
        <v>1217</v>
      </c>
      <c r="C262" s="13"/>
      <c r="D262" s="13">
        <v>3479</v>
      </c>
      <c r="E262" s="13">
        <v>3479</v>
      </c>
      <c r="F262" s="13">
        <v>3479</v>
      </c>
      <c r="G262" s="13">
        <v>3479</v>
      </c>
      <c r="H262" s="13">
        <v>3479</v>
      </c>
      <c r="I262" s="13">
        <v>3479</v>
      </c>
      <c r="J262" s="13">
        <v>0</v>
      </c>
      <c r="K262" s="13">
        <f>VLOOKUP(B262,'[1]BS Dec 24'!$C$4:$H$1422,6,0)</f>
        <v>128759</v>
      </c>
      <c r="L262" s="13">
        <f>VLOOKUP(B262,'[10]TB Jan 25'!$C$225:$I$570,6,0)</f>
        <v>17770.759999999998</v>
      </c>
    </row>
    <row r="263" spans="2:12" x14ac:dyDescent="0.3">
      <c r="B263" s="9" t="s">
        <v>1218</v>
      </c>
      <c r="C263" s="13">
        <v>4974.8999999999996</v>
      </c>
      <c r="D263" s="13">
        <v>4974.8999999999996</v>
      </c>
      <c r="E263" s="13">
        <v>4974.8999999999996</v>
      </c>
      <c r="F263" s="13">
        <v>4974.8999999999996</v>
      </c>
      <c r="G263" s="13">
        <v>4974.8999999999996</v>
      </c>
      <c r="H263" s="13">
        <v>4974.8999999999996</v>
      </c>
      <c r="I263" s="13">
        <v>4974.8999999999996</v>
      </c>
      <c r="J263" s="13">
        <v>0</v>
      </c>
      <c r="K263" s="13"/>
      <c r="L263" s="13">
        <f>VLOOKUP(B263,'[10]TB Jan 25'!$C$225:$I$570,6,0)</f>
        <v>51396.62</v>
      </c>
    </row>
    <row r="264" spans="2:12" x14ac:dyDescent="0.3">
      <c r="B264" s="9" t="s">
        <v>1219</v>
      </c>
      <c r="C264" s="13">
        <v>29436.73</v>
      </c>
      <c r="D264" s="13">
        <v>29436.73</v>
      </c>
      <c r="E264" s="13">
        <v>29436.73</v>
      </c>
      <c r="F264" s="13">
        <v>29436.73</v>
      </c>
      <c r="G264" s="13">
        <v>29436.73</v>
      </c>
      <c r="H264" s="13">
        <v>29436.73</v>
      </c>
      <c r="I264" s="13">
        <v>29436.73</v>
      </c>
      <c r="J264" s="13">
        <v>29436.73</v>
      </c>
      <c r="K264" s="13">
        <f>VLOOKUP(B264,'[1]BS Dec 24'!$C$4:$H$1422,6,0)</f>
        <v>29436.73</v>
      </c>
      <c r="L264" s="13"/>
    </row>
    <row r="265" spans="2:12" x14ac:dyDescent="0.3">
      <c r="B265" s="9" t="s">
        <v>1220</v>
      </c>
      <c r="C265" s="13">
        <v>8505920.5999999996</v>
      </c>
      <c r="D265" s="13">
        <v>8379815.4699999997</v>
      </c>
      <c r="E265" s="13">
        <v>7469383.9900000002</v>
      </c>
      <c r="F265" s="13">
        <v>7901833.8700000001</v>
      </c>
      <c r="G265" s="13">
        <v>7452618.6900000004</v>
      </c>
      <c r="H265" s="13">
        <v>7836437.79</v>
      </c>
      <c r="I265" s="13">
        <v>5418869.0800000001</v>
      </c>
      <c r="J265" s="13">
        <v>6054884.9699999997</v>
      </c>
      <c r="K265" s="13">
        <f>VLOOKUP(B265,'[1]BS Dec 24'!$C$4:$H$1422,6,0)</f>
        <v>5103570.4000000004</v>
      </c>
      <c r="L265" s="13"/>
    </row>
    <row r="266" spans="2:12" x14ac:dyDescent="0.3">
      <c r="B266" s="9" t="s">
        <v>1221</v>
      </c>
      <c r="C266" s="13">
        <v>-13197.88</v>
      </c>
      <c r="D266" s="13">
        <v>-117411.8</v>
      </c>
      <c r="E266" s="13">
        <v>-321351.59999999998</v>
      </c>
      <c r="F266" s="13">
        <v>-443528.4</v>
      </c>
      <c r="G266" s="13">
        <v>-210325.99</v>
      </c>
      <c r="H266" s="13">
        <v>-441215.69</v>
      </c>
      <c r="I266" s="13">
        <v>-680215.64</v>
      </c>
      <c r="J266" s="13">
        <v>-265500.48</v>
      </c>
      <c r="K266" s="13">
        <f>-VLOOKUP(B266,'[1]BS Dec 24'!$C$4:$I$1422,7,0)</f>
        <v>-659787.30000000005</v>
      </c>
      <c r="L266" s="13">
        <f>-VLOOKUP(B266,'[10]TB Jan 25'!$C$225:$I$570,7,0)</f>
        <v>-277063.96999999997</v>
      </c>
    </row>
    <row r="267" spans="2:12" x14ac:dyDescent="0.3">
      <c r="B267" s="9" t="s">
        <v>1222</v>
      </c>
      <c r="C267" s="13"/>
      <c r="D267" s="13"/>
      <c r="E267" s="13"/>
      <c r="F267" s="13"/>
      <c r="G267" s="13">
        <v>1499</v>
      </c>
      <c r="H267" s="13">
        <v>1499</v>
      </c>
      <c r="I267" s="13">
        <v>1499</v>
      </c>
      <c r="J267" s="13">
        <v>0</v>
      </c>
      <c r="K267" s="13"/>
      <c r="L267" s="13"/>
    </row>
    <row r="268" spans="2:12" x14ac:dyDescent="0.3">
      <c r="B268" s="9" t="s">
        <v>1223</v>
      </c>
      <c r="C268" s="13"/>
      <c r="D268" s="13"/>
      <c r="E268" s="13"/>
      <c r="F268" s="13"/>
      <c r="G268" s="13">
        <v>1039</v>
      </c>
      <c r="H268" s="13">
        <v>1039</v>
      </c>
      <c r="I268" s="13">
        <v>1039</v>
      </c>
      <c r="J268" s="13">
        <v>0</v>
      </c>
      <c r="K268" s="13"/>
      <c r="L268" s="13"/>
    </row>
    <row r="269" spans="2:12" x14ac:dyDescent="0.3">
      <c r="B269" s="9" t="s">
        <v>1224</v>
      </c>
      <c r="C269" s="13">
        <v>0</v>
      </c>
      <c r="D269" s="13">
        <v>0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f>-VLOOKUP(B269,'[1]BS Dec 24'!$C$4:$I$1422,7,0)</f>
        <v>0</v>
      </c>
      <c r="L269" s="13">
        <f>-VLOOKUP(B269,'[10]TB Jan 25'!$C$225:$I$570,7,0)</f>
        <v>0</v>
      </c>
    </row>
    <row r="270" spans="2:12" x14ac:dyDescent="0.3">
      <c r="B270" s="9" t="s">
        <v>1225</v>
      </c>
      <c r="C270" s="13">
        <v>3577013.26</v>
      </c>
      <c r="D270" s="13">
        <v>3827547.99</v>
      </c>
      <c r="E270" s="13">
        <v>4543364.59</v>
      </c>
      <c r="F270" s="13">
        <v>5129201.09</v>
      </c>
      <c r="G270" s="13">
        <v>2948371.53</v>
      </c>
      <c r="H270" s="13">
        <v>2617358.11</v>
      </c>
      <c r="I270" s="13">
        <v>2683415.5099999998</v>
      </c>
      <c r="J270" s="13">
        <v>3281242.65</v>
      </c>
      <c r="K270" s="13">
        <f>VLOOKUP(B270,'[1]BS Dec 24'!$C$4:$H$1422,6,0)</f>
        <v>2844754.61</v>
      </c>
      <c r="L270" s="13">
        <f>VLOOKUP(B270,'[10]TB Jan 25'!$C$225:$I$570,6,0)</f>
        <v>2543708.25</v>
      </c>
    </row>
    <row r="271" spans="2:12" x14ac:dyDescent="0.3">
      <c r="B271" s="9" t="s">
        <v>1226</v>
      </c>
      <c r="C271" s="13"/>
      <c r="D271" s="13">
        <v>-555501.21</v>
      </c>
      <c r="E271" s="13">
        <v>-1290541.8700000001</v>
      </c>
      <c r="F271" s="13">
        <v>-1999501.86</v>
      </c>
      <c r="G271" s="13">
        <v>0</v>
      </c>
      <c r="H271" s="13">
        <v>0</v>
      </c>
      <c r="I271" s="13">
        <v>0</v>
      </c>
      <c r="J271" s="13">
        <v>0</v>
      </c>
      <c r="K271" s="13"/>
      <c r="L271" s="13"/>
    </row>
    <row r="272" spans="2:12" x14ac:dyDescent="0.3">
      <c r="B272" s="9" t="s">
        <v>1227</v>
      </c>
      <c r="C272" s="13"/>
      <c r="D272" s="13"/>
      <c r="E272" s="13"/>
      <c r="F272" s="13">
        <v>-1439</v>
      </c>
      <c r="G272" s="13">
        <v>0</v>
      </c>
      <c r="H272" s="13">
        <v>0</v>
      </c>
      <c r="I272" s="13">
        <v>0</v>
      </c>
      <c r="J272" s="13">
        <v>0</v>
      </c>
      <c r="K272" s="13"/>
      <c r="L272" s="13"/>
    </row>
    <row r="273" spans="2:12" x14ac:dyDescent="0.3">
      <c r="B273" s="9" t="s">
        <v>1228</v>
      </c>
      <c r="C273" s="13"/>
      <c r="D273" s="13">
        <v>-6035.97</v>
      </c>
      <c r="E273" s="13">
        <v>-21916.06</v>
      </c>
      <c r="F273" s="13">
        <v>-35712.29</v>
      </c>
      <c r="G273" s="13">
        <v>0</v>
      </c>
      <c r="H273" s="13">
        <v>-7208.4</v>
      </c>
      <c r="I273" s="13">
        <v>-45791.5</v>
      </c>
      <c r="J273" s="13">
        <v>-13495.9</v>
      </c>
      <c r="K273" s="13">
        <f>-VLOOKUP(B273,'[1]BS Dec 24'!$C$4:$I$1422,7,0)</f>
        <v>0</v>
      </c>
      <c r="L273" s="13">
        <f>-VLOOKUP(B273,'[10]TB Jan 25'!$C$225:$I$570,7,0)</f>
        <v>0</v>
      </c>
    </row>
    <row r="274" spans="2:12" x14ac:dyDescent="0.3">
      <c r="B274" s="9" t="s">
        <v>1229</v>
      </c>
      <c r="C274" s="13">
        <v>54181.48</v>
      </c>
      <c r="D274" s="13">
        <v>57894.92</v>
      </c>
      <c r="E274" s="13">
        <v>33331.68</v>
      </c>
      <c r="F274" s="13">
        <v>49782.55</v>
      </c>
      <c r="G274" s="13">
        <v>1168.21</v>
      </c>
      <c r="H274" s="13">
        <v>675.34</v>
      </c>
      <c r="I274" s="13">
        <v>39181.339999999997</v>
      </c>
      <c r="J274" s="13">
        <v>-5502.93</v>
      </c>
      <c r="K274" s="13">
        <f>-VLOOKUP(B274,'[1]BS Dec 24'!$C$4:$I$1422,7,0)</f>
        <v>-93435.01</v>
      </c>
      <c r="L274" s="13">
        <f>-VLOOKUP(B274,'[10]TB Jan 25'!$C$225:$I$570,7,0)</f>
        <v>0</v>
      </c>
    </row>
    <row r="275" spans="2:12" x14ac:dyDescent="0.3">
      <c r="B275" s="9" t="s">
        <v>1230</v>
      </c>
      <c r="C275" s="13">
        <v>864606.17</v>
      </c>
      <c r="D275" s="13">
        <v>4112431.17</v>
      </c>
      <c r="E275" s="13">
        <v>5168316.7699999996</v>
      </c>
      <c r="F275" s="13">
        <v>3999382.13</v>
      </c>
      <c r="G275" s="13">
        <v>10444496.27</v>
      </c>
      <c r="H275" s="13">
        <v>2351972.5099999998</v>
      </c>
      <c r="I275" s="13">
        <v>1644557.71</v>
      </c>
      <c r="J275" s="13">
        <v>3871926.85</v>
      </c>
      <c r="K275" s="13">
        <f>VLOOKUP(B275,'[1]BS Dec 24'!$C$4:$H$1422,6,0)</f>
        <v>10526544.77</v>
      </c>
      <c r="L275" s="13">
        <f>VLOOKUP(B275,'[10]TB Jan 25'!$C$225:$I$570,6,0)</f>
        <v>4739925.55</v>
      </c>
    </row>
    <row r="276" spans="2:12" x14ac:dyDescent="0.3">
      <c r="B276" s="9" t="s">
        <v>1231</v>
      </c>
      <c r="C276" s="13">
        <v>2153298.36</v>
      </c>
      <c r="D276" s="13">
        <v>4604738.3600000003</v>
      </c>
      <c r="E276" s="13">
        <v>4611056.3600000003</v>
      </c>
      <c r="F276" s="13">
        <v>4006824.38</v>
      </c>
      <c r="G276" s="13">
        <v>10911945.859999999</v>
      </c>
      <c r="H276" s="13">
        <v>2906400.1</v>
      </c>
      <c r="I276" s="13">
        <v>1143442.3</v>
      </c>
      <c r="J276" s="13">
        <v>3349440.44</v>
      </c>
      <c r="K276" s="13">
        <f>VLOOKUP(B276,'[1]BS Dec 24'!$C$4:$H$1422,6,0)</f>
        <v>10728191.359999999</v>
      </c>
      <c r="L276" s="13">
        <f>VLOOKUP(B276,'[10]TB Jan 25'!$C$225:$I$570,6,0)</f>
        <v>4180907.14</v>
      </c>
    </row>
    <row r="277" spans="2:12" x14ac:dyDescent="0.3">
      <c r="B277" s="9" t="s">
        <v>1232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/>
      <c r="L277" s="13"/>
    </row>
    <row r="278" spans="2:12" x14ac:dyDescent="0.3">
      <c r="B278" s="9" t="s">
        <v>1233</v>
      </c>
      <c r="C278" s="13">
        <v>289380</v>
      </c>
      <c r="D278" s="13">
        <v>3271386</v>
      </c>
      <c r="E278" s="13">
        <v>266938</v>
      </c>
      <c r="F278" s="13">
        <v>-32961.53</v>
      </c>
      <c r="G278" s="13">
        <v>9258654.4700000007</v>
      </c>
      <c r="H278" s="13">
        <v>152154.67000000001</v>
      </c>
      <c r="I278" s="13">
        <v>152154.67000000001</v>
      </c>
      <c r="J278" s="13">
        <v>2717337</v>
      </c>
      <c r="K278" s="13">
        <f>-VLOOKUP(B278,'[1]BS Dec 24'!$C$4:$I$1422,7,0)</f>
        <v>0</v>
      </c>
      <c r="L278" s="13">
        <f>VLOOKUP(B278,'[10]TB Jan 25'!$C$225:$I$570,6,0)</f>
        <v>3549341</v>
      </c>
    </row>
    <row r="279" spans="2:12" x14ac:dyDescent="0.3">
      <c r="B279" s="9" t="s">
        <v>1234</v>
      </c>
      <c r="C279" s="13">
        <v>1633917.55</v>
      </c>
      <c r="D279" s="13">
        <v>1099413.55</v>
      </c>
      <c r="E279" s="13">
        <v>847030.55</v>
      </c>
      <c r="F279" s="13">
        <v>1027084.55</v>
      </c>
      <c r="G279" s="13">
        <v>1027084.55</v>
      </c>
      <c r="H279" s="13">
        <v>1027084.55</v>
      </c>
      <c r="I279" s="13">
        <v>301083.55</v>
      </c>
      <c r="J279" s="13">
        <v>301083.55</v>
      </c>
      <c r="K279" s="13">
        <f>VLOOKUP(B279,'[1]BS Dec 24'!$C$4:$H$1422,6,0)</f>
        <v>301083.55</v>
      </c>
      <c r="L279" s="13">
        <f>VLOOKUP(B279,'[10]TB Jan 25'!$C$225:$I$570,6,0)</f>
        <v>301083.55</v>
      </c>
    </row>
    <row r="280" spans="2:12" x14ac:dyDescent="0.3">
      <c r="B280" s="9" t="s">
        <v>1235</v>
      </c>
      <c r="C280" s="13">
        <v>-0.82</v>
      </c>
      <c r="D280" s="13">
        <v>-0.82</v>
      </c>
      <c r="E280" s="13">
        <v>-0.82</v>
      </c>
      <c r="F280" s="13">
        <v>-0.82</v>
      </c>
      <c r="G280" s="13">
        <v>-0.82</v>
      </c>
      <c r="H280" s="13">
        <v>-0.82</v>
      </c>
      <c r="I280" s="13">
        <v>-0.82</v>
      </c>
      <c r="J280" s="13">
        <v>-0.82</v>
      </c>
      <c r="K280" s="13">
        <f>-VLOOKUP(B280,'[1]BS Dec 24'!$C$4:$I$1422,7,0)</f>
        <v>-0.82</v>
      </c>
      <c r="L280" s="13">
        <f>-VLOOKUP(B280,'[10]TB Jan 25'!$C$225:$I$570,7,0)</f>
        <v>0</v>
      </c>
    </row>
    <row r="281" spans="2:12" x14ac:dyDescent="0.3">
      <c r="B281" s="9" t="s">
        <v>1236</v>
      </c>
      <c r="C281" s="13">
        <v>6814.64</v>
      </c>
      <c r="D281" s="13">
        <v>10752.64</v>
      </c>
      <c r="E281" s="13">
        <v>3273901.64</v>
      </c>
      <c r="F281" s="13">
        <v>2789515.19</v>
      </c>
      <c r="G281" s="13">
        <v>403020.67</v>
      </c>
      <c r="H281" s="13">
        <v>1503974.71</v>
      </c>
      <c r="I281" s="13">
        <v>467017.91</v>
      </c>
      <c r="J281" s="13">
        <v>107833.72</v>
      </c>
      <c r="K281" s="13">
        <f>VLOOKUP(B281,'[1]BS Dec 24'!$C$4:$H$1422,6,0)</f>
        <v>6317355.6399999997</v>
      </c>
      <c r="L281" s="13">
        <f>VLOOKUP(B281,'[10]TB Jan 25'!$C$225:$I$570,6,0)</f>
        <v>91265.64</v>
      </c>
    </row>
    <row r="282" spans="2:12" x14ac:dyDescent="0.3">
      <c r="B282" s="9" t="s">
        <v>1237</v>
      </c>
      <c r="C282" s="13">
        <v>128035.19</v>
      </c>
      <c r="D282" s="13">
        <v>128035.19</v>
      </c>
      <c r="E282" s="13">
        <v>128035.19</v>
      </c>
      <c r="F282" s="13">
        <v>128035.19</v>
      </c>
      <c r="G282" s="13">
        <v>128035.19</v>
      </c>
      <c r="H282" s="13">
        <v>128035.19</v>
      </c>
      <c r="I282" s="13">
        <v>128035.19</v>
      </c>
      <c r="J282" s="13">
        <v>128035.19</v>
      </c>
      <c r="K282" s="13">
        <f>VLOOKUP(B282,'[1]BS Dec 24'!$C$4:$H$1422,6,0)</f>
        <v>128035.19</v>
      </c>
      <c r="L282" s="13">
        <f>VLOOKUP(B282,'[10]TB Jan 25'!$C$225:$I$570,6,0)</f>
        <v>128035.19</v>
      </c>
    </row>
    <row r="283" spans="2:12" x14ac:dyDescent="0.3">
      <c r="B283" s="9" t="s">
        <v>1238</v>
      </c>
      <c r="C283" s="13">
        <v>111181.75999999999</v>
      </c>
      <c r="D283" s="13">
        <v>111181.75999999999</v>
      </c>
      <c r="E283" s="13">
        <v>111181.75999999999</v>
      </c>
      <c r="F283" s="13">
        <v>111181.75999999999</v>
      </c>
      <c r="G283" s="13">
        <v>111181.75999999999</v>
      </c>
      <c r="H283" s="13">
        <v>111181.75999999999</v>
      </c>
      <c r="I283" s="13">
        <v>111181.75999999999</v>
      </c>
      <c r="J283" s="13">
        <v>111181.75999999999</v>
      </c>
      <c r="K283" s="13">
        <f>VLOOKUP(B283,'[1]BS Dec 24'!$C$4:$H$1422,6,0)</f>
        <v>111181.75999999999</v>
      </c>
      <c r="L283" s="13">
        <f>VLOOKUP(B283,'[10]TB Jan 25'!$C$225:$I$570,6,0)</f>
        <v>111181.75999999999</v>
      </c>
    </row>
    <row r="284" spans="2:12" x14ac:dyDescent="0.3">
      <c r="B284" s="9" t="s">
        <v>1239</v>
      </c>
      <c r="C284" s="13">
        <v>-14439.26</v>
      </c>
      <c r="D284" s="13">
        <v>-14439.26</v>
      </c>
      <c r="E284" s="13">
        <v>-14439.26</v>
      </c>
      <c r="F284" s="13">
        <v>-14439.26</v>
      </c>
      <c r="G284" s="13">
        <v>-14439.26</v>
      </c>
      <c r="H284" s="13">
        <v>-14439.26</v>
      </c>
      <c r="I284" s="13">
        <v>-14439.26</v>
      </c>
      <c r="J284" s="13">
        <v>-14439.26</v>
      </c>
      <c r="K284" s="13">
        <f>-VLOOKUP(B284,'[1]BS Dec 24'!$C$4:$I$1422,7,0)</f>
        <v>-14439.26</v>
      </c>
      <c r="L284" s="13"/>
    </row>
    <row r="285" spans="2:12" x14ac:dyDescent="0.3">
      <c r="B285" s="9" t="s">
        <v>1240</v>
      </c>
      <c r="C285" s="13">
        <v>-6072.7</v>
      </c>
      <c r="D285" s="13">
        <v>-6072.7</v>
      </c>
      <c r="E285" s="13">
        <v>-6072.7</v>
      </c>
      <c r="F285" s="13">
        <v>-6072.7</v>
      </c>
      <c r="G285" s="13">
        <v>-6072.7</v>
      </c>
      <c r="H285" s="13">
        <v>-6072.7</v>
      </c>
      <c r="I285" s="13">
        <v>-6072.7</v>
      </c>
      <c r="J285" s="13">
        <v>-6072.7</v>
      </c>
      <c r="K285" s="13">
        <f>-VLOOKUP(B285,'[1]BS Dec 24'!$C$4:$I$1422,7,0)</f>
        <v>-6072.7</v>
      </c>
      <c r="L285" s="13"/>
    </row>
    <row r="286" spans="2:12" x14ac:dyDescent="0.3">
      <c r="B286" s="9" t="s">
        <v>1241</v>
      </c>
      <c r="C286" s="13">
        <v>4482</v>
      </c>
      <c r="D286" s="13">
        <v>4482</v>
      </c>
      <c r="E286" s="13">
        <v>4482</v>
      </c>
      <c r="F286" s="13">
        <v>4482</v>
      </c>
      <c r="G286" s="13">
        <v>4482</v>
      </c>
      <c r="H286" s="13">
        <v>4482</v>
      </c>
      <c r="I286" s="13">
        <v>4482</v>
      </c>
      <c r="J286" s="13">
        <v>4482</v>
      </c>
      <c r="K286" s="13">
        <f>VLOOKUP(B286,'[1]BS Dec 24'!$C$4:$H$1422,6,0)</f>
        <v>4482</v>
      </c>
      <c r="L286" s="13">
        <f>-VLOOKUP(B286,'[10]TB Jan 25'!$C$225:$I$570,7,0)</f>
        <v>0</v>
      </c>
    </row>
    <row r="287" spans="2:12" x14ac:dyDescent="0.3">
      <c r="B287" s="9" t="s">
        <v>1242</v>
      </c>
      <c r="C287" s="13">
        <v>-1384351.19</v>
      </c>
      <c r="D287" s="13">
        <v>-587646.18999999994</v>
      </c>
      <c r="E287" s="13">
        <v>465619.41</v>
      </c>
      <c r="F287" s="13">
        <v>-95418.25</v>
      </c>
      <c r="G287" s="13">
        <v>-554433.59</v>
      </c>
      <c r="H287" s="13">
        <v>-638673.59</v>
      </c>
      <c r="I287" s="13">
        <v>-1379294.59</v>
      </c>
      <c r="J287" s="13">
        <v>-2901700.59</v>
      </c>
      <c r="K287" s="13">
        <f>-VLOOKUP(B287,'[1]BS Dec 24'!$C$4:$I$1422,7,0)</f>
        <v>-301552.59000000003</v>
      </c>
      <c r="L287" s="13">
        <f>VLOOKUP(B287,'[10]TB Jan 25'!$C$225:$I$570,6,0)</f>
        <v>475179.41</v>
      </c>
    </row>
    <row r="288" spans="2:12" x14ac:dyDescent="0.3">
      <c r="B288" s="9" t="s">
        <v>1243</v>
      </c>
      <c r="C288" s="13"/>
      <c r="D288" s="13"/>
      <c r="E288" s="13"/>
      <c r="F288" s="13"/>
      <c r="G288" s="13"/>
      <c r="H288" s="13"/>
      <c r="I288" s="13">
        <v>0</v>
      </c>
      <c r="J288" s="13">
        <v>0</v>
      </c>
      <c r="K288" s="13"/>
      <c r="L288" s="13"/>
    </row>
    <row r="289" spans="2:12" x14ac:dyDescent="0.3">
      <c r="B289" s="9" t="s">
        <v>1244</v>
      </c>
      <c r="C289" s="13">
        <v>-36744</v>
      </c>
      <c r="D289" s="13">
        <v>-36744</v>
      </c>
      <c r="E289" s="13">
        <v>-36744</v>
      </c>
      <c r="F289" s="13">
        <v>-36744</v>
      </c>
      <c r="G289" s="13">
        <v>-36744</v>
      </c>
      <c r="H289" s="13">
        <v>-36744</v>
      </c>
      <c r="I289" s="13">
        <v>-36744</v>
      </c>
      <c r="J289" s="13">
        <v>-36744</v>
      </c>
      <c r="K289" s="13">
        <f>-VLOOKUP(B289,'[1]BS Dec 24'!$C$4:$I$1422,7,0)</f>
        <v>-36744</v>
      </c>
      <c r="L289" s="13">
        <f>-VLOOKUP(B289,'[10]TB Jan 25'!$C$225:$I$570,7,0)</f>
        <v>-36744</v>
      </c>
    </row>
    <row r="290" spans="2:12" x14ac:dyDescent="0.3">
      <c r="B290" s="9" t="s">
        <v>1245</v>
      </c>
      <c r="C290" s="13"/>
      <c r="D290" s="13">
        <v>38036</v>
      </c>
      <c r="E290" s="13">
        <v>38036</v>
      </c>
      <c r="F290" s="13">
        <v>38036</v>
      </c>
      <c r="G290" s="13">
        <v>38036</v>
      </c>
      <c r="H290" s="13">
        <v>38036</v>
      </c>
      <c r="I290" s="13">
        <v>-1461964</v>
      </c>
      <c r="J290" s="13">
        <v>268410</v>
      </c>
      <c r="K290" s="13">
        <f>VLOOKUP(B290,'[1]BS Dec 24'!$C$4:$H$1422,6,0)</f>
        <v>95411</v>
      </c>
      <c r="L290" s="13">
        <f>VLOOKUP(B290,'[10]TB Jan 25'!$C$225:$I$570,6,0)</f>
        <v>95411</v>
      </c>
    </row>
    <row r="291" spans="2:12" x14ac:dyDescent="0.3">
      <c r="B291" s="9" t="s">
        <v>1246</v>
      </c>
      <c r="C291" s="13">
        <v>-21168</v>
      </c>
      <c r="D291" s="13">
        <v>-21168</v>
      </c>
      <c r="E291" s="13">
        <v>-21168</v>
      </c>
      <c r="F291" s="13">
        <v>-21168</v>
      </c>
      <c r="G291" s="13">
        <v>-21168</v>
      </c>
      <c r="H291" s="13">
        <v>-21168</v>
      </c>
      <c r="I291" s="13">
        <v>-21168</v>
      </c>
      <c r="J291" s="13">
        <v>-21168</v>
      </c>
      <c r="K291" s="13">
        <f>-VLOOKUP(B291,'[1]BS Dec 24'!$C$4:$I$1422,7,0)</f>
        <v>-21168</v>
      </c>
      <c r="L291" s="13">
        <f>-VLOOKUP(B291,'[10]TB Jan 25'!$C$225:$I$570,7,0)</f>
        <v>-21168</v>
      </c>
    </row>
    <row r="292" spans="2:12" x14ac:dyDescent="0.3">
      <c r="B292" s="9" t="s">
        <v>1247</v>
      </c>
      <c r="C292" s="13">
        <v>-2520</v>
      </c>
      <c r="D292" s="13">
        <v>-2520</v>
      </c>
      <c r="E292" s="13">
        <v>-2520</v>
      </c>
      <c r="F292" s="13">
        <v>-2520</v>
      </c>
      <c r="G292" s="13">
        <v>-2520</v>
      </c>
      <c r="H292" s="13">
        <v>-2520</v>
      </c>
      <c r="I292" s="13">
        <v>-2520</v>
      </c>
      <c r="J292" s="13">
        <v>-2520</v>
      </c>
      <c r="K292" s="13">
        <f>-VLOOKUP(B292,'[1]BS Dec 24'!$C$4:$I$1422,7,0)</f>
        <v>-2520</v>
      </c>
      <c r="L292" s="13">
        <f>-VLOOKUP(B292,'[10]TB Jan 25'!$C$225:$I$570,7,0)</f>
        <v>-2520</v>
      </c>
    </row>
    <row r="293" spans="2:12" x14ac:dyDescent="0.3">
      <c r="B293" s="9" t="s">
        <v>1248</v>
      </c>
      <c r="C293" s="13">
        <v>2668</v>
      </c>
      <c r="D293" s="13">
        <v>2668</v>
      </c>
      <c r="E293" s="13">
        <v>2668</v>
      </c>
      <c r="F293" s="13">
        <v>2668</v>
      </c>
      <c r="G293" s="13">
        <v>2668</v>
      </c>
      <c r="H293" s="13">
        <v>2668</v>
      </c>
      <c r="I293" s="13">
        <v>2668</v>
      </c>
      <c r="J293" s="13">
        <v>2668</v>
      </c>
      <c r="K293" s="13">
        <f>VLOOKUP(B293,'[1]BS Dec 24'!$C$4:$H$1422,6,0)</f>
        <v>2668</v>
      </c>
      <c r="L293" s="13">
        <f>VLOOKUP(B293,'[10]TB Jan 25'!$C$225:$I$570,6,0)</f>
        <v>2668</v>
      </c>
    </row>
    <row r="294" spans="2:12" x14ac:dyDescent="0.3">
      <c r="B294" s="9" t="s">
        <v>1249</v>
      </c>
      <c r="C294" s="13"/>
      <c r="D294" s="13"/>
      <c r="E294" s="13"/>
      <c r="F294" s="13"/>
      <c r="G294" s="13">
        <v>0</v>
      </c>
      <c r="H294" s="13">
        <v>0</v>
      </c>
      <c r="I294" s="13">
        <v>0</v>
      </c>
      <c r="J294" s="13">
        <v>-81001</v>
      </c>
      <c r="K294" s="13">
        <f>-VLOOKUP(B294,'[1]BS Dec 24'!$C$4:$I$1422,7,0)</f>
        <v>-81001</v>
      </c>
      <c r="L294" s="13">
        <f>-VLOOKUP(B294,'[10]TB Jan 25'!$C$225:$I$570,7,0)</f>
        <v>-81001</v>
      </c>
    </row>
    <row r="295" spans="2:12" x14ac:dyDescent="0.3">
      <c r="B295" s="9" t="s">
        <v>1250</v>
      </c>
      <c r="C295" s="13">
        <v>-443145</v>
      </c>
      <c r="D295" s="13">
        <v>-443145</v>
      </c>
      <c r="E295" s="13">
        <v>-443145</v>
      </c>
      <c r="F295" s="13">
        <v>-443145</v>
      </c>
      <c r="G295" s="13">
        <v>-443145</v>
      </c>
      <c r="H295" s="13">
        <v>-443145</v>
      </c>
      <c r="I295" s="13">
        <v>-443145</v>
      </c>
      <c r="J295" s="13">
        <v>-443145</v>
      </c>
      <c r="K295" s="13">
        <f>-VLOOKUP(B295,'[1]BS Dec 24'!$C$4:$I$1422,7,0)</f>
        <v>-443145</v>
      </c>
      <c r="L295" s="13">
        <f>-VLOOKUP(B295,'[10]TB Jan 25'!$C$225:$I$570,7,0)</f>
        <v>-443145</v>
      </c>
    </row>
    <row r="296" spans="2:12" x14ac:dyDescent="0.3">
      <c r="B296" s="9" t="s">
        <v>1251</v>
      </c>
      <c r="C296" s="13"/>
      <c r="D296" s="13"/>
      <c r="E296" s="13"/>
      <c r="F296" s="13"/>
      <c r="G296" s="13"/>
      <c r="H296" s="13"/>
      <c r="I296" s="13"/>
      <c r="J296" s="13">
        <v>-3050000</v>
      </c>
      <c r="K296" s="13">
        <f>-VLOOKUP(B296,'[1]BS Dec 24'!$C$4:$I$1422,7,0)</f>
        <v>0</v>
      </c>
      <c r="L296" s="13"/>
    </row>
    <row r="297" spans="2:12" x14ac:dyDescent="0.3">
      <c r="B297" s="9" t="s">
        <v>1252</v>
      </c>
      <c r="C297" s="13"/>
      <c r="D297" s="13"/>
      <c r="E297" s="13"/>
      <c r="F297" s="13"/>
      <c r="G297" s="13"/>
      <c r="H297" s="13">
        <v>-300000</v>
      </c>
      <c r="I297" s="13">
        <v>25</v>
      </c>
      <c r="J297" s="13">
        <v>25</v>
      </c>
      <c r="K297" s="13">
        <f>VLOOKUP(B297,'[1]BS Dec 24'!$C$4:$H$1422,6,0)</f>
        <v>25</v>
      </c>
      <c r="L297" s="13">
        <f>VLOOKUP(B297,'[10]TB Jan 25'!$C$225:$I$570,6,0)</f>
        <v>25</v>
      </c>
    </row>
    <row r="298" spans="2:12" x14ac:dyDescent="0.3">
      <c r="B298" s="9" t="s">
        <v>1253</v>
      </c>
      <c r="C298" s="13"/>
      <c r="D298" s="13"/>
      <c r="E298" s="13"/>
      <c r="F298" s="13"/>
      <c r="G298" s="13"/>
      <c r="H298" s="13"/>
      <c r="I298" s="13">
        <v>185168</v>
      </c>
      <c r="J298" s="13">
        <v>185168</v>
      </c>
      <c r="K298" s="13">
        <f>-VLOOKUP(B298,'[1]BS Dec 24'!$C$4:$I$1422,7,0)</f>
        <v>0</v>
      </c>
      <c r="L298" s="13"/>
    </row>
    <row r="299" spans="2:12" x14ac:dyDescent="0.3">
      <c r="B299" s="9" t="s">
        <v>1254</v>
      </c>
      <c r="C299" s="13">
        <v>-585272</v>
      </c>
      <c r="D299" s="13">
        <v>-585272</v>
      </c>
      <c r="E299" s="13">
        <v>-585272</v>
      </c>
      <c r="F299" s="13">
        <v>-585272</v>
      </c>
      <c r="G299" s="13">
        <v>-585272</v>
      </c>
      <c r="H299" s="13">
        <v>-585272</v>
      </c>
      <c r="I299" s="13">
        <v>-585272</v>
      </c>
      <c r="J299" s="13">
        <v>-585272</v>
      </c>
      <c r="K299" s="13">
        <f>-VLOOKUP(B299,'[1]BS Dec 24'!$C$4:$I$1422,7,0)</f>
        <v>-585272</v>
      </c>
      <c r="L299" s="13">
        <f>-VLOOKUP(B299,'[10]TB Jan 25'!$C$225:$I$570,7,0)</f>
        <v>-585272</v>
      </c>
    </row>
    <row r="300" spans="2:12" x14ac:dyDescent="0.3">
      <c r="B300" s="9" t="s">
        <v>1255</v>
      </c>
      <c r="C300" s="13"/>
      <c r="D300" s="13"/>
      <c r="E300" s="13"/>
      <c r="F300" s="13"/>
      <c r="G300" s="13">
        <v>0</v>
      </c>
      <c r="H300" s="13">
        <v>0</v>
      </c>
      <c r="I300" s="13">
        <v>0</v>
      </c>
      <c r="J300" s="13">
        <v>0</v>
      </c>
      <c r="K300" s="13"/>
      <c r="L300" s="13"/>
    </row>
    <row r="301" spans="2:12" x14ac:dyDescent="0.3">
      <c r="B301" s="9" t="s">
        <v>1256</v>
      </c>
      <c r="C301" s="13">
        <v>588</v>
      </c>
      <c r="D301" s="13">
        <v>588</v>
      </c>
      <c r="E301" s="13">
        <v>588</v>
      </c>
      <c r="F301" s="13">
        <v>588</v>
      </c>
      <c r="G301" s="13">
        <v>588</v>
      </c>
      <c r="H301" s="13">
        <v>588</v>
      </c>
      <c r="I301" s="13">
        <v>588</v>
      </c>
      <c r="J301" s="13">
        <v>588</v>
      </c>
      <c r="K301" s="13">
        <f>VLOOKUP(B301,'[1]BS Dec 24'!$C$4:$H$1422,6,0)</f>
        <v>588</v>
      </c>
      <c r="L301" s="13">
        <f>VLOOKUP(B301,'[10]TB Jan 25'!$C$225:$I$570,6,0)</f>
        <v>588</v>
      </c>
    </row>
    <row r="302" spans="2:12" x14ac:dyDescent="0.3">
      <c r="B302" s="9" t="s">
        <v>1257</v>
      </c>
      <c r="C302" s="13">
        <v>-57293.2</v>
      </c>
      <c r="D302" s="13">
        <v>-57293.2</v>
      </c>
      <c r="E302" s="13">
        <v>-11513.6</v>
      </c>
      <c r="F302" s="13">
        <v>-11513.6</v>
      </c>
      <c r="G302" s="13">
        <v>-11513.6</v>
      </c>
      <c r="H302" s="13">
        <v>-11513.6</v>
      </c>
      <c r="I302" s="13">
        <v>-11513.6</v>
      </c>
      <c r="J302" s="13">
        <v>-11513.6</v>
      </c>
      <c r="K302" s="13">
        <f>VLOOKUP(B302,'[1]BS Dec 24'!$C$4:$H$1422,6,0)</f>
        <v>39911.4</v>
      </c>
      <c r="L302" s="13">
        <f>VLOOKUP(B302,'[10]TB Jan 25'!$C$225:$I$570,6,0)</f>
        <v>39911.4</v>
      </c>
    </row>
    <row r="303" spans="2:12" x14ac:dyDescent="0.3">
      <c r="B303" s="9" t="s">
        <v>1258</v>
      </c>
      <c r="C303" s="13">
        <v>1890</v>
      </c>
      <c r="D303" s="13">
        <v>1890</v>
      </c>
      <c r="E303" s="13">
        <v>1890</v>
      </c>
      <c r="F303" s="13">
        <v>1890</v>
      </c>
      <c r="G303" s="13">
        <v>1890</v>
      </c>
      <c r="H303" s="13">
        <v>1890</v>
      </c>
      <c r="I303" s="13">
        <v>1890</v>
      </c>
      <c r="J303" s="13">
        <v>1890</v>
      </c>
      <c r="K303" s="13">
        <f>VLOOKUP(B303,'[1]BS Dec 24'!$C$4:$H$1422,6,0)</f>
        <v>1890</v>
      </c>
      <c r="L303" s="13">
        <f>VLOOKUP(B303,'[10]TB Jan 25'!$C$225:$I$570,6,0)</f>
        <v>1890</v>
      </c>
    </row>
    <row r="304" spans="2:12" x14ac:dyDescent="0.3">
      <c r="B304" s="9" t="s">
        <v>1259</v>
      </c>
      <c r="C304" s="13"/>
      <c r="D304" s="13"/>
      <c r="E304" s="13"/>
      <c r="F304" s="13"/>
      <c r="G304" s="13"/>
      <c r="H304" s="13"/>
      <c r="I304" s="13">
        <v>-25000</v>
      </c>
      <c r="J304" s="13">
        <v>0</v>
      </c>
      <c r="K304" s="13">
        <f>-VLOOKUP(B304,'[1]BS Dec 24'!$C$4:$I$1422,7,0)</f>
        <v>0</v>
      </c>
      <c r="L304" s="13"/>
    </row>
    <row r="305" spans="2:12" x14ac:dyDescent="0.3">
      <c r="B305" s="9" t="s">
        <v>1260</v>
      </c>
      <c r="C305" s="13"/>
      <c r="D305" s="13"/>
      <c r="E305" s="13"/>
      <c r="F305" s="13"/>
      <c r="G305" s="13"/>
      <c r="H305" s="13">
        <v>0</v>
      </c>
      <c r="I305" s="13">
        <v>0</v>
      </c>
      <c r="J305" s="13">
        <v>0</v>
      </c>
      <c r="K305" s="13"/>
      <c r="L305" s="13"/>
    </row>
    <row r="306" spans="2:12" x14ac:dyDescent="0.3">
      <c r="B306" s="9" t="s">
        <v>1261</v>
      </c>
      <c r="C306" s="13">
        <v>18181</v>
      </c>
      <c r="D306" s="13">
        <v>18181</v>
      </c>
      <c r="E306" s="13">
        <v>18181</v>
      </c>
      <c r="F306" s="13">
        <v>18181</v>
      </c>
      <c r="G306" s="13">
        <v>18181</v>
      </c>
      <c r="H306" s="13">
        <v>18181</v>
      </c>
      <c r="I306" s="13">
        <v>18181</v>
      </c>
      <c r="J306" s="13">
        <v>18181</v>
      </c>
      <c r="K306" s="13">
        <f>VLOOKUP(B306,'[1]BS Dec 24'!$C$4:$H$1422,6,0)</f>
        <v>18181</v>
      </c>
      <c r="L306" s="13">
        <f>VLOOKUP(B306,'[10]TB Jan 25'!$C$225:$I$570,6,0)</f>
        <v>18181</v>
      </c>
    </row>
    <row r="307" spans="2:12" x14ac:dyDescent="0.3">
      <c r="B307" s="9" t="s">
        <v>1262</v>
      </c>
      <c r="C307" s="13">
        <v>-45</v>
      </c>
      <c r="D307" s="13">
        <v>-45</v>
      </c>
      <c r="E307" s="13">
        <v>-45</v>
      </c>
      <c r="F307" s="13">
        <v>-45</v>
      </c>
      <c r="G307" s="13">
        <v>-45</v>
      </c>
      <c r="H307" s="13">
        <v>-45</v>
      </c>
      <c r="I307" s="13">
        <v>-45</v>
      </c>
      <c r="J307" s="13">
        <v>-45</v>
      </c>
      <c r="K307" s="13">
        <f>-VLOOKUP(B307,'[1]BS Dec 24'!$C$4:$I$1422,7,0)</f>
        <v>-45</v>
      </c>
      <c r="L307" s="13">
        <f>-VLOOKUP(B307,'[10]TB Jan 25'!$C$225:$I$570,7,0)</f>
        <v>-45</v>
      </c>
    </row>
    <row r="308" spans="2:12" x14ac:dyDescent="0.3">
      <c r="B308" s="9" t="s">
        <v>1263</v>
      </c>
      <c r="C308" s="13">
        <v>309732</v>
      </c>
      <c r="D308" s="13">
        <v>309732</v>
      </c>
      <c r="E308" s="13">
        <v>309732</v>
      </c>
      <c r="F308" s="13">
        <v>309732</v>
      </c>
      <c r="G308" s="13">
        <v>309732</v>
      </c>
      <c r="H308" s="13">
        <v>309732</v>
      </c>
      <c r="I308" s="13">
        <v>309732</v>
      </c>
      <c r="J308" s="13">
        <v>309732</v>
      </c>
      <c r="K308" s="13">
        <f>VLOOKUP(B308,'[1]BS Dec 24'!$C$4:$H$1422,6,0)</f>
        <v>309732</v>
      </c>
      <c r="L308" s="13">
        <f>VLOOKUP(B308,'[10]TB Jan 25'!$C$225:$I$570,6,0)</f>
        <v>309732</v>
      </c>
    </row>
    <row r="309" spans="2:12" x14ac:dyDescent="0.3">
      <c r="B309" s="9" t="s">
        <v>1264</v>
      </c>
      <c r="C309" s="13">
        <v>2281</v>
      </c>
      <c r="D309" s="13">
        <v>2281</v>
      </c>
      <c r="E309" s="13">
        <v>2281</v>
      </c>
      <c r="F309" s="13">
        <v>2281</v>
      </c>
      <c r="G309" s="13">
        <v>2281</v>
      </c>
      <c r="H309" s="13">
        <v>2281</v>
      </c>
      <c r="I309" s="13">
        <v>2281</v>
      </c>
      <c r="J309" s="13">
        <v>2281</v>
      </c>
      <c r="K309" s="13">
        <f>VLOOKUP(B309,'[1]BS Dec 24'!$C$4:$H$1422,6,0)</f>
        <v>2281</v>
      </c>
      <c r="L309" s="13">
        <f>VLOOKUP(B309,'[10]TB Jan 25'!$C$225:$I$570,6,0)</f>
        <v>2281</v>
      </c>
    </row>
    <row r="310" spans="2:12" x14ac:dyDescent="0.3">
      <c r="B310" s="9" t="s">
        <v>1265</v>
      </c>
      <c r="C310" s="13">
        <v>18525.57</v>
      </c>
      <c r="D310" s="13">
        <v>18525.57</v>
      </c>
      <c r="E310" s="13">
        <v>18525.57</v>
      </c>
      <c r="F310" s="13">
        <v>18525.57</v>
      </c>
      <c r="G310" s="13">
        <v>18525.57</v>
      </c>
      <c r="H310" s="13">
        <v>18525.57</v>
      </c>
      <c r="I310" s="13">
        <v>18525.57</v>
      </c>
      <c r="J310" s="13">
        <v>18525.57</v>
      </c>
      <c r="K310" s="13">
        <f>VLOOKUP(B310,'[1]BS Dec 24'!$C$4:$H$1422,6,0)</f>
        <v>18525.57</v>
      </c>
      <c r="L310" s="13">
        <f>VLOOKUP(B310,'[10]TB Jan 25'!$C$225:$I$570,6,0)</f>
        <v>18525.57</v>
      </c>
    </row>
    <row r="311" spans="2:12" x14ac:dyDescent="0.3">
      <c r="B311" s="9" t="s">
        <v>1266</v>
      </c>
      <c r="C311" s="13">
        <v>-2145</v>
      </c>
      <c r="D311" s="13">
        <v>-2145</v>
      </c>
      <c r="E311" s="13">
        <v>-2145</v>
      </c>
      <c r="F311" s="13">
        <v>-2145</v>
      </c>
      <c r="G311" s="13">
        <v>-2145</v>
      </c>
      <c r="H311" s="13">
        <v>-2145</v>
      </c>
      <c r="I311" s="13">
        <v>-2145</v>
      </c>
      <c r="J311" s="13">
        <v>-2145</v>
      </c>
      <c r="K311" s="13">
        <f>-VLOOKUP(B311,'[1]BS Dec 24'!$C$4:$I$1422,7,0)</f>
        <v>-2145</v>
      </c>
      <c r="L311" s="13">
        <f>-VLOOKUP(B311,'[10]TB Jan 25'!$C$225:$I$570,7,0)</f>
        <v>-2145</v>
      </c>
    </row>
    <row r="312" spans="2:12" x14ac:dyDescent="0.3">
      <c r="B312" s="9" t="s">
        <v>1267</v>
      </c>
      <c r="C312" s="13">
        <v>999700</v>
      </c>
      <c r="D312" s="13">
        <v>-300</v>
      </c>
      <c r="E312" s="13">
        <v>341825</v>
      </c>
      <c r="F312" s="13">
        <v>341825</v>
      </c>
      <c r="G312" s="13">
        <v>-207084</v>
      </c>
      <c r="H312" s="13">
        <v>0</v>
      </c>
      <c r="I312" s="13">
        <v>-75000</v>
      </c>
      <c r="J312" s="13">
        <v>0</v>
      </c>
      <c r="K312" s="13"/>
      <c r="L312" s="13"/>
    </row>
    <row r="313" spans="2:12" x14ac:dyDescent="0.3">
      <c r="B313" s="9" t="s">
        <v>1268</v>
      </c>
      <c r="C313" s="13">
        <v>-28268</v>
      </c>
      <c r="D313" s="13">
        <v>-28268</v>
      </c>
      <c r="E313" s="13">
        <v>-28268</v>
      </c>
      <c r="F313" s="13">
        <v>-28268</v>
      </c>
      <c r="G313" s="13">
        <v>-28268</v>
      </c>
      <c r="H313" s="13">
        <v>-28268</v>
      </c>
      <c r="I313" s="13">
        <v>-28268</v>
      </c>
      <c r="J313" s="13">
        <v>-28268</v>
      </c>
      <c r="K313" s="13">
        <f>-VLOOKUP(B313,'[1]BS Dec 24'!$C$4:$I$1422,7,0)</f>
        <v>-28268</v>
      </c>
      <c r="L313" s="13">
        <f>-VLOOKUP(B313,'[10]TB Jan 25'!$C$225:$I$570,7,0)</f>
        <v>-28268</v>
      </c>
    </row>
    <row r="314" spans="2:12" x14ac:dyDescent="0.3">
      <c r="B314" s="9" t="s">
        <v>1269</v>
      </c>
      <c r="C314" s="13">
        <v>8137.5</v>
      </c>
      <c r="D314" s="13">
        <v>8137.5</v>
      </c>
      <c r="E314" s="13">
        <v>8137.5</v>
      </c>
      <c r="F314" s="13">
        <v>8137.5</v>
      </c>
      <c r="G314" s="13">
        <v>8137.5</v>
      </c>
      <c r="H314" s="13">
        <v>8137.5</v>
      </c>
      <c r="I314" s="13">
        <v>8137.5</v>
      </c>
      <c r="J314" s="13">
        <v>8137.5</v>
      </c>
      <c r="K314" s="13">
        <f>VLOOKUP(B314,'[1]BS Dec 24'!$C$4:$H$1422,6,0)</f>
        <v>8137.5</v>
      </c>
      <c r="L314" s="13">
        <f>VLOOKUP(B314,'[10]TB Jan 25'!$C$225:$I$570,6,0)</f>
        <v>8137.5</v>
      </c>
    </row>
    <row r="315" spans="2:12" x14ac:dyDescent="0.3">
      <c r="B315" s="9" t="s">
        <v>1270</v>
      </c>
      <c r="C315" s="13"/>
      <c r="D315" s="13"/>
      <c r="E315" s="13"/>
      <c r="F315" s="13"/>
      <c r="G315" s="13"/>
      <c r="H315" s="13"/>
      <c r="I315" s="13"/>
      <c r="J315" s="13">
        <v>0</v>
      </c>
      <c r="K315" s="13"/>
      <c r="L315" s="13"/>
    </row>
    <row r="316" spans="2:12" x14ac:dyDescent="0.3">
      <c r="B316" s="9" t="s">
        <v>1271</v>
      </c>
      <c r="C316" s="13">
        <v>315000</v>
      </c>
      <c r="D316" s="13">
        <v>315000</v>
      </c>
      <c r="E316" s="13">
        <v>315000</v>
      </c>
      <c r="F316" s="13">
        <v>315000</v>
      </c>
      <c r="G316" s="13">
        <v>315000</v>
      </c>
      <c r="H316" s="13">
        <v>315000</v>
      </c>
      <c r="I316" s="13">
        <v>315000</v>
      </c>
      <c r="J316" s="13">
        <v>315000</v>
      </c>
      <c r="K316" s="13">
        <f>VLOOKUP(B316,'[1]BS Dec 24'!$C$4:$H$1422,6,0)</f>
        <v>315000</v>
      </c>
      <c r="L316" s="13">
        <f>VLOOKUP(B316,'[10]TB Jan 25'!$C$225:$I$570,6,0)</f>
        <v>315000</v>
      </c>
    </row>
    <row r="317" spans="2:12" x14ac:dyDescent="0.3">
      <c r="B317" s="9" t="s">
        <v>1272</v>
      </c>
      <c r="C317" s="13">
        <v>1</v>
      </c>
      <c r="D317" s="13">
        <v>1</v>
      </c>
      <c r="E317" s="13">
        <v>1</v>
      </c>
      <c r="F317" s="13">
        <v>1</v>
      </c>
      <c r="G317" s="13">
        <v>1</v>
      </c>
      <c r="H317" s="13">
        <v>1</v>
      </c>
      <c r="I317" s="13">
        <v>1</v>
      </c>
      <c r="J317" s="13">
        <v>1</v>
      </c>
      <c r="K317" s="13">
        <f>VLOOKUP(B317,'[1]BS Dec 24'!$C$4:$H$1422,6,0)</f>
        <v>1</v>
      </c>
      <c r="L317" s="13">
        <f>VLOOKUP(B317,'[10]TB Jan 25'!$C$225:$I$570,6,0)</f>
        <v>1</v>
      </c>
    </row>
    <row r="318" spans="2:12" x14ac:dyDescent="0.3">
      <c r="B318" s="9" t="s">
        <v>1273</v>
      </c>
      <c r="C318" s="13">
        <v>-94136.960000000006</v>
      </c>
      <c r="D318" s="13">
        <v>-94136.960000000006</v>
      </c>
      <c r="E318" s="13">
        <v>-94136.960000000006</v>
      </c>
      <c r="F318" s="13">
        <v>-94136.960000000006</v>
      </c>
      <c r="G318" s="13">
        <v>-94136.960000000006</v>
      </c>
      <c r="H318" s="13">
        <v>-94136.960000000006</v>
      </c>
      <c r="I318" s="13">
        <v>-94136.960000000006</v>
      </c>
      <c r="J318" s="13">
        <v>-94136.960000000006</v>
      </c>
      <c r="K318" s="13">
        <f>-VLOOKUP(B318,'[1]BS Dec 24'!$C$4:$I$1422,7,0)</f>
        <v>-94136.960000000006</v>
      </c>
      <c r="L318" s="13">
        <f>-VLOOKUP(B318,'[10]TB Jan 25'!$C$225:$I$570,7,0)</f>
        <v>-94136.960000000006</v>
      </c>
    </row>
    <row r="319" spans="2:12" x14ac:dyDescent="0.3">
      <c r="B319" s="9" t="s">
        <v>1274</v>
      </c>
      <c r="C319" s="13">
        <v>4949</v>
      </c>
      <c r="D319" s="13">
        <v>4949</v>
      </c>
      <c r="E319" s="13">
        <v>4949</v>
      </c>
      <c r="F319" s="13">
        <v>4949</v>
      </c>
      <c r="G319" s="13">
        <v>4949</v>
      </c>
      <c r="H319" s="13">
        <v>4949</v>
      </c>
      <c r="I319" s="13">
        <v>4949</v>
      </c>
      <c r="J319" s="13">
        <v>4949</v>
      </c>
      <c r="K319" s="13">
        <f>VLOOKUP(B319,'[1]BS Dec 24'!$C$4:$H$1422,6,0)</f>
        <v>4949</v>
      </c>
      <c r="L319" s="13">
        <f>VLOOKUP(B319,'[10]TB Jan 25'!$C$225:$I$570,6,0)</f>
        <v>4949</v>
      </c>
    </row>
    <row r="320" spans="2:12" x14ac:dyDescent="0.3">
      <c r="B320" s="9" t="s">
        <v>1275</v>
      </c>
      <c r="C320" s="13">
        <v>2843</v>
      </c>
      <c r="D320" s="13">
        <v>2843</v>
      </c>
      <c r="E320" s="13">
        <v>2843</v>
      </c>
      <c r="F320" s="13">
        <v>2843</v>
      </c>
      <c r="G320" s="13">
        <v>2843</v>
      </c>
      <c r="H320" s="13">
        <v>2843</v>
      </c>
      <c r="I320" s="13">
        <v>2843</v>
      </c>
      <c r="J320" s="13">
        <v>2843</v>
      </c>
      <c r="K320" s="13">
        <f>VLOOKUP(B320,'[1]BS Dec 24'!$C$4:$H$1422,6,0)</f>
        <v>2843</v>
      </c>
      <c r="L320" s="13">
        <f>VLOOKUP(B320,'[10]TB Jan 25'!$C$225:$I$570,6,0)</f>
        <v>2843</v>
      </c>
    </row>
    <row r="321" spans="2:12" x14ac:dyDescent="0.3">
      <c r="B321" s="9" t="s">
        <v>1276</v>
      </c>
      <c r="C321" s="13">
        <v>37767</v>
      </c>
      <c r="D321" s="13">
        <v>37767</v>
      </c>
      <c r="E321" s="13">
        <v>37767</v>
      </c>
      <c r="F321" s="13">
        <v>37767</v>
      </c>
      <c r="G321" s="13">
        <v>37767</v>
      </c>
      <c r="H321" s="13">
        <v>37767</v>
      </c>
      <c r="I321" s="13">
        <v>37767</v>
      </c>
      <c r="J321" s="13">
        <v>37767</v>
      </c>
      <c r="K321" s="13">
        <f>VLOOKUP(B321,'[1]BS Dec 24'!$C$4:$H$1422,6,0)</f>
        <v>37767</v>
      </c>
      <c r="L321" s="13">
        <f>VLOOKUP(B321,'[10]TB Jan 25'!$C$225:$I$570,6,0)</f>
        <v>37767</v>
      </c>
    </row>
    <row r="322" spans="2:12" x14ac:dyDescent="0.3">
      <c r="B322" s="9" t="s">
        <v>1277</v>
      </c>
      <c r="C322" s="13"/>
      <c r="D322" s="13">
        <v>0</v>
      </c>
      <c r="E322" s="13">
        <v>0</v>
      </c>
      <c r="F322" s="13">
        <v>-50000</v>
      </c>
      <c r="G322" s="13">
        <v>95</v>
      </c>
      <c r="H322" s="13">
        <v>95</v>
      </c>
      <c r="I322" s="13">
        <v>95</v>
      </c>
      <c r="J322" s="13">
        <v>159594</v>
      </c>
      <c r="K322" s="13">
        <f>-VLOOKUP(B322,'[1]BS Dec 24'!$C$4:$I$1422,7,0)</f>
        <v>0</v>
      </c>
      <c r="L322" s="13"/>
    </row>
    <row r="323" spans="2:12" x14ac:dyDescent="0.3">
      <c r="B323" s="9" t="s">
        <v>1278</v>
      </c>
      <c r="C323" s="13">
        <v>1532</v>
      </c>
      <c r="D323" s="13">
        <v>1532</v>
      </c>
      <c r="E323" s="13">
        <v>1532</v>
      </c>
      <c r="F323" s="13">
        <v>1532</v>
      </c>
      <c r="G323" s="13">
        <v>1532</v>
      </c>
      <c r="H323" s="13">
        <v>1532</v>
      </c>
      <c r="I323" s="13">
        <v>1532</v>
      </c>
      <c r="J323" s="13">
        <v>1532</v>
      </c>
      <c r="K323" s="13">
        <f>VLOOKUP(B323,'[1]BS Dec 24'!$C$4:$H$1422,6,0)</f>
        <v>1532</v>
      </c>
      <c r="L323" s="13">
        <f>VLOOKUP(B323,'[10]TB Jan 25'!$C$225:$I$570,6,0)</f>
        <v>1532</v>
      </c>
    </row>
    <row r="324" spans="2:12" x14ac:dyDescent="0.3">
      <c r="B324" s="9" t="s">
        <v>1279</v>
      </c>
      <c r="C324" s="13">
        <v>149281</v>
      </c>
      <c r="D324" s="13">
        <v>149281</v>
      </c>
      <c r="E324" s="13">
        <v>149281</v>
      </c>
      <c r="F324" s="13">
        <v>149281</v>
      </c>
      <c r="G324" s="13">
        <v>149281</v>
      </c>
      <c r="H324" s="13">
        <v>149281</v>
      </c>
      <c r="I324" s="13">
        <v>149281</v>
      </c>
      <c r="J324" s="13">
        <v>149281</v>
      </c>
      <c r="K324" s="13">
        <f>VLOOKUP(B324,'[1]BS Dec 24'!$C$4:$H$1422,6,0)</f>
        <v>149281</v>
      </c>
      <c r="L324" s="13">
        <f>VLOOKUP(B324,'[10]TB Jan 25'!$C$225:$I$570,6,0)</f>
        <v>279202</v>
      </c>
    </row>
    <row r="325" spans="2:12" x14ac:dyDescent="0.3">
      <c r="B325" s="9" t="s">
        <v>1280</v>
      </c>
      <c r="C325" s="13">
        <v>13065</v>
      </c>
      <c r="D325" s="13">
        <v>13065</v>
      </c>
      <c r="E325" s="13">
        <v>11070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/>
      <c r="L325" s="13"/>
    </row>
    <row r="326" spans="2:12" x14ac:dyDescent="0.3">
      <c r="B326" s="9" t="s">
        <v>1281</v>
      </c>
      <c r="C326" s="13">
        <v>9138</v>
      </c>
      <c r="D326" s="13">
        <v>9138</v>
      </c>
      <c r="E326" s="13">
        <v>9138</v>
      </c>
      <c r="F326" s="13">
        <v>9138</v>
      </c>
      <c r="G326" s="13">
        <v>9138</v>
      </c>
      <c r="H326" s="13">
        <v>9138</v>
      </c>
      <c r="I326" s="13">
        <v>9138</v>
      </c>
      <c r="J326" s="13">
        <v>9138</v>
      </c>
      <c r="K326" s="13">
        <f>VLOOKUP(B326,'[1]BS Dec 24'!$C$4:$H$1422,6,0)</f>
        <v>9138</v>
      </c>
      <c r="L326" s="13">
        <f>VLOOKUP(B326,'[10]TB Jan 25'!$C$225:$I$570,6,0)</f>
        <v>9138</v>
      </c>
    </row>
    <row r="327" spans="2:12" x14ac:dyDescent="0.3">
      <c r="B327" s="9" t="s">
        <v>1282</v>
      </c>
      <c r="C327" s="13"/>
      <c r="D327" s="13"/>
      <c r="E327" s="13"/>
      <c r="F327" s="13"/>
      <c r="G327" s="13"/>
      <c r="H327" s="13"/>
      <c r="I327" s="13"/>
      <c r="J327" s="13">
        <v>1</v>
      </c>
      <c r="K327" s="13">
        <f>VLOOKUP(B327,'[1]BS Dec 24'!$C$4:$H$1422,6,0)</f>
        <v>1</v>
      </c>
      <c r="L327" s="13">
        <f>VLOOKUP(B327,'[10]TB Jan 25'!$C$225:$I$570,6,0)</f>
        <v>1</v>
      </c>
    </row>
    <row r="328" spans="2:12" x14ac:dyDescent="0.3">
      <c r="B328" s="9" t="s">
        <v>1283</v>
      </c>
      <c r="C328" s="13">
        <v>-122099</v>
      </c>
      <c r="D328" s="13">
        <v>-122099</v>
      </c>
      <c r="E328" s="13">
        <v>-122099</v>
      </c>
      <c r="F328" s="13">
        <v>-122099</v>
      </c>
      <c r="G328" s="13">
        <v>-122099</v>
      </c>
      <c r="H328" s="13">
        <v>-122099</v>
      </c>
      <c r="I328" s="13">
        <v>-122099</v>
      </c>
      <c r="J328" s="13">
        <v>-122099</v>
      </c>
      <c r="K328" s="13">
        <f>-VLOOKUP(B328,'[1]BS Dec 24'!$C$4:$I$1422,7,0)</f>
        <v>-122099</v>
      </c>
      <c r="L328" s="13">
        <f>-VLOOKUP(B328,'[10]TB Jan 25'!$C$225:$I$570,7,0)</f>
        <v>-122099</v>
      </c>
    </row>
    <row r="329" spans="2:12" x14ac:dyDescent="0.3">
      <c r="B329" s="9" t="s">
        <v>1284</v>
      </c>
      <c r="C329" s="13"/>
      <c r="D329" s="13"/>
      <c r="E329" s="13"/>
      <c r="F329" s="13"/>
      <c r="G329" s="13"/>
      <c r="H329" s="13"/>
      <c r="I329" s="13"/>
      <c r="J329" s="13">
        <v>16183</v>
      </c>
      <c r="K329" s="13">
        <f>VLOOKUP(B329,'[1]BS Dec 24'!$C$4:$H$1422,6,0)</f>
        <v>16183</v>
      </c>
      <c r="L329" s="13">
        <f>-VLOOKUP(B329,'[10]TB Jan 25'!$C$225:$I$570,7,0)</f>
        <v>0</v>
      </c>
    </row>
    <row r="330" spans="2:12" x14ac:dyDescent="0.3">
      <c r="B330" s="9" t="s">
        <v>1285</v>
      </c>
      <c r="C330" s="13">
        <v>-154455</v>
      </c>
      <c r="D330" s="13">
        <v>-207480</v>
      </c>
      <c r="E330" s="13">
        <v>0</v>
      </c>
      <c r="F330" s="13">
        <v>-39895</v>
      </c>
      <c r="G330" s="13">
        <v>0</v>
      </c>
      <c r="H330" s="13">
        <v>0</v>
      </c>
      <c r="I330" s="13">
        <v>0</v>
      </c>
      <c r="J330" s="13">
        <v>0</v>
      </c>
      <c r="K330" s="13"/>
      <c r="L330" s="13"/>
    </row>
    <row r="331" spans="2:12" x14ac:dyDescent="0.3">
      <c r="B331" s="9" t="s">
        <v>1286</v>
      </c>
      <c r="C331" s="13">
        <v>11182</v>
      </c>
      <c r="D331" s="13">
        <v>12395</v>
      </c>
      <c r="E331" s="13">
        <v>12395</v>
      </c>
      <c r="F331" s="13">
        <v>12395</v>
      </c>
      <c r="G331" s="13">
        <v>12395</v>
      </c>
      <c r="H331" s="13">
        <v>20591</v>
      </c>
      <c r="I331" s="13">
        <v>11182</v>
      </c>
      <c r="J331" s="13">
        <v>11182</v>
      </c>
      <c r="K331" s="13">
        <f>VLOOKUP(B331,'[1]BS Dec 24'!$C$4:$H$1422,6,0)</f>
        <v>11182</v>
      </c>
      <c r="L331" s="13">
        <f>VLOOKUP(B331,'[10]TB Jan 25'!$C$225:$I$570,6,0)</f>
        <v>11182</v>
      </c>
    </row>
    <row r="332" spans="2:12" x14ac:dyDescent="0.3">
      <c r="B332" s="9" t="s">
        <v>1287</v>
      </c>
      <c r="C332" s="13">
        <v>6046</v>
      </c>
      <c r="D332" s="13">
        <v>6046</v>
      </c>
      <c r="E332" s="13">
        <v>6046</v>
      </c>
      <c r="F332" s="13">
        <v>6046</v>
      </c>
      <c r="G332" s="13">
        <v>6046</v>
      </c>
      <c r="H332" s="13">
        <v>6526</v>
      </c>
      <c r="I332" s="13">
        <v>6526</v>
      </c>
      <c r="J332" s="13">
        <v>-7344</v>
      </c>
      <c r="K332" s="13">
        <f>-VLOOKUP(B332,'[1]BS Dec 24'!$C$4:$I$1422,7,0)</f>
        <v>-18684</v>
      </c>
      <c r="L332" s="13">
        <f>-VLOOKUP(B332,'[10]TB Jan 25'!$C$225:$I$570,7,0)</f>
        <v>-18684</v>
      </c>
    </row>
    <row r="333" spans="2:12" x14ac:dyDescent="0.3">
      <c r="B333" s="9" t="s">
        <v>1288</v>
      </c>
      <c r="C333" s="13">
        <v>-17000</v>
      </c>
      <c r="D333" s="13">
        <v>-17000</v>
      </c>
      <c r="E333" s="13">
        <v>-17000</v>
      </c>
      <c r="F333" s="13">
        <v>-17000</v>
      </c>
      <c r="G333" s="13">
        <v>-17000</v>
      </c>
      <c r="H333" s="13">
        <v>-17000</v>
      </c>
      <c r="I333" s="13">
        <v>-17000</v>
      </c>
      <c r="J333" s="13">
        <v>-17000</v>
      </c>
      <c r="K333" s="13">
        <f>-VLOOKUP(B333,'[1]BS Dec 24'!$C$4:$I$1422,7,0)</f>
        <v>-17000</v>
      </c>
      <c r="L333" s="13">
        <f>-VLOOKUP(B333,'[10]TB Jan 25'!$C$225:$I$570,7,0)</f>
        <v>-17000</v>
      </c>
    </row>
    <row r="334" spans="2:12" x14ac:dyDescent="0.3">
      <c r="B334" s="9" t="s">
        <v>1289</v>
      </c>
      <c r="C334" s="13">
        <v>341773</v>
      </c>
      <c r="D334" s="13">
        <v>2256</v>
      </c>
      <c r="E334" s="13">
        <v>462130</v>
      </c>
      <c r="F334" s="13">
        <v>2256</v>
      </c>
      <c r="G334" s="13">
        <v>2256</v>
      </c>
      <c r="H334" s="13">
        <v>2256</v>
      </c>
      <c r="I334" s="13">
        <v>385847</v>
      </c>
      <c r="J334" s="13">
        <v>2256</v>
      </c>
      <c r="K334" s="13">
        <f>VLOOKUP(B334,'[1]BS Dec 24'!$C$4:$H$1422,6,0)</f>
        <v>2256</v>
      </c>
      <c r="L334" s="13">
        <f>VLOOKUP(B334,'[10]TB Jan 25'!$C$225:$I$570,6,0)</f>
        <v>665252</v>
      </c>
    </row>
    <row r="335" spans="2:12" x14ac:dyDescent="0.3">
      <c r="B335" s="9" t="s">
        <v>1290</v>
      </c>
      <c r="C335" s="13">
        <v>-2150000</v>
      </c>
      <c r="D335" s="13">
        <v>0</v>
      </c>
      <c r="E335" s="13">
        <v>0</v>
      </c>
      <c r="F335" s="13">
        <v>-200</v>
      </c>
      <c r="G335" s="13">
        <v>-295</v>
      </c>
      <c r="H335" s="13">
        <v>-295</v>
      </c>
      <c r="I335" s="13">
        <v>-295</v>
      </c>
      <c r="J335" s="13">
        <v>-295</v>
      </c>
      <c r="K335" s="13">
        <f>-VLOOKUP(B335,'[1]BS Dec 24'!$C$4:$I$1422,7,0)</f>
        <v>-295</v>
      </c>
      <c r="L335" s="13">
        <f>-VLOOKUP(B335,'[10]TB Jan 25'!$C$225:$I$570,7,0)</f>
        <v>-295</v>
      </c>
    </row>
    <row r="336" spans="2:12" x14ac:dyDescent="0.3">
      <c r="B336" s="9" t="s">
        <v>1291</v>
      </c>
      <c r="C336" s="13">
        <v>-10310</v>
      </c>
      <c r="D336" s="13">
        <v>-10310</v>
      </c>
      <c r="E336" s="13">
        <v>-10310</v>
      </c>
      <c r="F336" s="13">
        <v>-10310</v>
      </c>
      <c r="G336" s="13">
        <v>-10310</v>
      </c>
      <c r="H336" s="13">
        <v>-10310</v>
      </c>
      <c r="I336" s="13">
        <v>-10310</v>
      </c>
      <c r="J336" s="13">
        <v>-10310</v>
      </c>
      <c r="K336" s="13">
        <f>-VLOOKUP(B336,'[1]BS Dec 24'!$C$4:$I$1422,7,0)</f>
        <v>-10310</v>
      </c>
      <c r="L336" s="13">
        <f>-VLOOKUP(B336,'[10]TB Jan 25'!$C$225:$I$570,7,0)</f>
        <v>-10310</v>
      </c>
    </row>
    <row r="337" spans="2:12" x14ac:dyDescent="0.3">
      <c r="B337" s="9" t="s">
        <v>1292</v>
      </c>
      <c r="C337" s="13">
        <v>-0.1</v>
      </c>
      <c r="D337" s="13">
        <v>-2.1</v>
      </c>
      <c r="E337" s="13">
        <v>-0.1</v>
      </c>
      <c r="F337" s="13">
        <v>1.24</v>
      </c>
      <c r="G337" s="13">
        <v>-0.1</v>
      </c>
      <c r="H337" s="13">
        <v>-0.1</v>
      </c>
      <c r="I337" s="13">
        <v>3.9</v>
      </c>
      <c r="J337" s="13">
        <v>2.9</v>
      </c>
      <c r="K337" s="13">
        <f>VLOOKUP(B337,'[1]BS Dec 24'!$C$4:$H$1422,6,0)</f>
        <v>18006.900000000001</v>
      </c>
      <c r="L337" s="13">
        <f>VLOOKUP(B337,'[10]TB Jan 25'!$C$225:$I$570,6,0)</f>
        <v>18004.900000000001</v>
      </c>
    </row>
    <row r="338" spans="2:12" x14ac:dyDescent="0.3">
      <c r="B338" s="9" t="s">
        <v>1293</v>
      </c>
      <c r="C338" s="13">
        <v>74986</v>
      </c>
      <c r="D338" s="13">
        <v>74986</v>
      </c>
      <c r="E338" s="13">
        <v>74986</v>
      </c>
      <c r="F338" s="13">
        <v>74986</v>
      </c>
      <c r="G338" s="13">
        <v>74986</v>
      </c>
      <c r="H338" s="13">
        <v>74986</v>
      </c>
      <c r="I338" s="13">
        <v>74986</v>
      </c>
      <c r="J338" s="13">
        <v>74986</v>
      </c>
      <c r="K338" s="13">
        <f>VLOOKUP(B338,'[1]BS Dec 24'!$C$4:$H$1422,6,0)</f>
        <v>74986</v>
      </c>
      <c r="L338" s="13">
        <f>VLOOKUP(B338,'[10]TB Jan 25'!$C$225:$I$570,6,0)</f>
        <v>74986</v>
      </c>
    </row>
    <row r="339" spans="2:12" x14ac:dyDescent="0.3">
      <c r="B339" s="9" t="s">
        <v>1294</v>
      </c>
      <c r="C339" s="13">
        <v>4536</v>
      </c>
      <c r="D339" s="13">
        <v>4536</v>
      </c>
      <c r="E339" s="13">
        <v>4536</v>
      </c>
      <c r="F339" s="13">
        <v>4536</v>
      </c>
      <c r="G339" s="13">
        <v>4536</v>
      </c>
      <c r="H339" s="13">
        <v>4536</v>
      </c>
      <c r="I339" s="13">
        <v>4536</v>
      </c>
      <c r="J339" s="13">
        <v>4536</v>
      </c>
      <c r="K339" s="13">
        <f>VLOOKUP(B339,'[1]BS Dec 24'!$C$4:$H$1422,6,0)</f>
        <v>4536</v>
      </c>
      <c r="L339" s="13">
        <f>VLOOKUP(B339,'[10]TB Jan 25'!$C$225:$I$570,6,0)</f>
        <v>4536</v>
      </c>
    </row>
    <row r="340" spans="2:12" x14ac:dyDescent="0.3">
      <c r="B340" s="9" t="s">
        <v>1295</v>
      </c>
      <c r="C340" s="13">
        <v>3199</v>
      </c>
      <c r="D340" s="13">
        <v>3199</v>
      </c>
      <c r="E340" s="13">
        <v>3199</v>
      </c>
      <c r="F340" s="13">
        <v>3199</v>
      </c>
      <c r="G340" s="13">
        <v>3199</v>
      </c>
      <c r="H340" s="13">
        <v>3199</v>
      </c>
      <c r="I340" s="13">
        <v>3199</v>
      </c>
      <c r="J340" s="13">
        <v>3199</v>
      </c>
      <c r="K340" s="13">
        <f>VLOOKUP(B340,'[1]BS Dec 24'!$C$4:$H$1422,6,0)</f>
        <v>7286</v>
      </c>
      <c r="L340" s="13">
        <f>VLOOKUP(B340,'[10]TB Jan 25'!$C$225:$I$570,6,0)</f>
        <v>7286</v>
      </c>
    </row>
    <row r="341" spans="2:12" x14ac:dyDescent="0.3">
      <c r="B341" s="9" t="s">
        <v>1296</v>
      </c>
      <c r="C341" s="13">
        <v>3249</v>
      </c>
      <c r="D341" s="13">
        <v>3249</v>
      </c>
      <c r="E341" s="13">
        <v>3249</v>
      </c>
      <c r="F341" s="13">
        <v>3249</v>
      </c>
      <c r="G341" s="13">
        <v>3249</v>
      </c>
      <c r="H341" s="13">
        <v>3249</v>
      </c>
      <c r="I341" s="13">
        <v>3249</v>
      </c>
      <c r="J341" s="13">
        <v>3249</v>
      </c>
      <c r="K341" s="13">
        <f>VLOOKUP(B341,'[1]BS Dec 24'!$C$4:$H$1422,6,0)</f>
        <v>3249</v>
      </c>
      <c r="L341" s="13">
        <f>VLOOKUP(B341,'[10]TB Jan 25'!$C$225:$I$570,6,0)</f>
        <v>3249</v>
      </c>
    </row>
    <row r="342" spans="2:12" x14ac:dyDescent="0.3">
      <c r="B342" s="9" t="s">
        <v>1297</v>
      </c>
      <c r="C342" s="13">
        <v>19787</v>
      </c>
      <c r="D342" s="13">
        <v>19787</v>
      </c>
      <c r="E342" s="13">
        <v>19787</v>
      </c>
      <c r="F342" s="13">
        <v>19787</v>
      </c>
      <c r="G342" s="13">
        <v>19787</v>
      </c>
      <c r="H342" s="13">
        <v>19787</v>
      </c>
      <c r="I342" s="13">
        <v>19787</v>
      </c>
      <c r="J342" s="13">
        <v>19787</v>
      </c>
      <c r="K342" s="13">
        <f>VLOOKUP(B342,'[1]BS Dec 24'!$C$4:$H$1422,6,0)</f>
        <v>19787</v>
      </c>
      <c r="L342" s="13">
        <f>VLOOKUP(B342,'[10]TB Jan 25'!$C$225:$I$570,6,0)</f>
        <v>19787</v>
      </c>
    </row>
    <row r="343" spans="2:12" x14ac:dyDescent="0.3">
      <c r="B343" s="9" t="s">
        <v>1298</v>
      </c>
      <c r="C343" s="13">
        <v>2400</v>
      </c>
      <c r="D343" s="13">
        <v>2400</v>
      </c>
      <c r="E343" s="13">
        <v>2400</v>
      </c>
      <c r="F343" s="13">
        <v>2400</v>
      </c>
      <c r="G343" s="13">
        <v>2400</v>
      </c>
      <c r="H343" s="13">
        <v>2400</v>
      </c>
      <c r="I343" s="13">
        <v>2400</v>
      </c>
      <c r="J343" s="13">
        <v>2400</v>
      </c>
      <c r="K343" s="13">
        <f>VLOOKUP(B343,'[1]BS Dec 24'!$C$4:$H$1422,6,0)</f>
        <v>2400</v>
      </c>
      <c r="L343" s="13">
        <f>VLOOKUP(B343,'[10]TB Jan 25'!$C$225:$I$570,6,0)</f>
        <v>2400</v>
      </c>
    </row>
    <row r="344" spans="2:12" x14ac:dyDescent="0.3">
      <c r="B344" s="9" t="s">
        <v>1299</v>
      </c>
      <c r="C344" s="13">
        <v>5</v>
      </c>
      <c r="D344" s="13">
        <v>5</v>
      </c>
      <c r="E344" s="13">
        <v>5</v>
      </c>
      <c r="F344" s="13">
        <v>5</v>
      </c>
      <c r="G344" s="13">
        <v>5</v>
      </c>
      <c r="H344" s="13">
        <v>5</v>
      </c>
      <c r="I344" s="13">
        <v>5</v>
      </c>
      <c r="J344" s="13">
        <v>5</v>
      </c>
      <c r="K344" s="13">
        <f>VLOOKUP(B344,'[1]BS Dec 24'!$C$4:$H$1422,6,0)</f>
        <v>5</v>
      </c>
      <c r="L344" s="13">
        <f>VLOOKUP(B344,'[10]TB Jan 25'!$C$225:$I$570,6,0)</f>
        <v>5</v>
      </c>
    </row>
    <row r="345" spans="2:12" x14ac:dyDescent="0.3">
      <c r="B345" s="9" t="s">
        <v>1300</v>
      </c>
      <c r="C345" s="13">
        <v>1260</v>
      </c>
      <c r="D345" s="13">
        <v>1260</v>
      </c>
      <c r="E345" s="13">
        <v>1260</v>
      </c>
      <c r="F345" s="13">
        <v>1260</v>
      </c>
      <c r="G345" s="13">
        <v>1260</v>
      </c>
      <c r="H345" s="13">
        <v>1260</v>
      </c>
      <c r="I345" s="13">
        <v>1260</v>
      </c>
      <c r="J345" s="13">
        <v>1260</v>
      </c>
      <c r="K345" s="13">
        <f>VLOOKUP(B345,'[1]BS Dec 24'!$C$4:$H$1422,6,0)</f>
        <v>1260</v>
      </c>
      <c r="L345" s="13">
        <f>VLOOKUP(B345,'[10]TB Jan 25'!$C$225:$I$570,6,0)</f>
        <v>1260</v>
      </c>
    </row>
    <row r="346" spans="2:12" x14ac:dyDescent="0.3">
      <c r="B346" s="9" t="s">
        <v>1301</v>
      </c>
      <c r="C346" s="13">
        <v>16122</v>
      </c>
      <c r="D346" s="13">
        <v>16122</v>
      </c>
      <c r="E346" s="13">
        <v>16122</v>
      </c>
      <c r="F346" s="13">
        <v>16122</v>
      </c>
      <c r="G346" s="13">
        <v>16122</v>
      </c>
      <c r="H346" s="13">
        <v>16122</v>
      </c>
      <c r="I346" s="13">
        <v>16122</v>
      </c>
      <c r="J346" s="13">
        <v>16122</v>
      </c>
      <c r="K346" s="13">
        <f>VLOOKUP(B346,'[1]BS Dec 24'!$C$4:$H$1422,6,0)</f>
        <v>16122</v>
      </c>
      <c r="L346" s="13">
        <f>VLOOKUP(B346,'[10]TB Jan 25'!$C$225:$I$570,6,0)</f>
        <v>16122</v>
      </c>
    </row>
    <row r="347" spans="2:12" x14ac:dyDescent="0.3">
      <c r="B347" s="9" t="s">
        <v>1302</v>
      </c>
      <c r="C347" s="13">
        <v>75872</v>
      </c>
      <c r="D347" s="13">
        <v>75552</v>
      </c>
      <c r="E347" s="13">
        <v>71854</v>
      </c>
      <c r="F347" s="13">
        <v>68189</v>
      </c>
      <c r="G347" s="13">
        <v>67197</v>
      </c>
      <c r="H347" s="13">
        <v>64459</v>
      </c>
      <c r="I347" s="13">
        <v>74730</v>
      </c>
      <c r="J347" s="13">
        <v>74537</v>
      </c>
      <c r="K347" s="13">
        <f>VLOOKUP(B347,'[1]BS Dec 24'!$C$4:$H$1422,6,0)</f>
        <v>80119</v>
      </c>
      <c r="L347" s="13">
        <f>VLOOKUP(B347,'[10]TB Jan 25'!$C$225:$I$570,6,0)</f>
        <v>64052</v>
      </c>
    </row>
    <row r="348" spans="2:12" x14ac:dyDescent="0.3">
      <c r="B348" s="9" t="s">
        <v>1303</v>
      </c>
      <c r="C348" s="13">
        <v>0</v>
      </c>
      <c r="D348" s="13">
        <v>0</v>
      </c>
      <c r="E348" s="13">
        <v>0</v>
      </c>
      <c r="F348" s="13">
        <v>0</v>
      </c>
      <c r="G348" s="13">
        <v>0</v>
      </c>
      <c r="H348" s="13">
        <v>0</v>
      </c>
      <c r="I348" s="13">
        <v>0</v>
      </c>
      <c r="J348" s="13">
        <v>0</v>
      </c>
      <c r="K348" s="13">
        <f>-VLOOKUP(B348,'[1]BS Dec 24'!$C$4:$I$1422,7,0)</f>
        <v>0</v>
      </c>
      <c r="L348" s="13"/>
    </row>
    <row r="349" spans="2:12" x14ac:dyDescent="0.3">
      <c r="B349" s="9" t="s">
        <v>1304</v>
      </c>
      <c r="C349" s="13"/>
      <c r="D349" s="13"/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f>-VLOOKUP(B349,'[1]BS Dec 24'!$C$4:$I$1422,7,0)</f>
        <v>0</v>
      </c>
      <c r="L349" s="13"/>
    </row>
    <row r="350" spans="2:12" x14ac:dyDescent="0.3">
      <c r="B350" s="9" t="s">
        <v>1305</v>
      </c>
      <c r="C350" s="13">
        <v>10020</v>
      </c>
      <c r="D350" s="13">
        <v>10020</v>
      </c>
      <c r="E350" s="13">
        <v>10020</v>
      </c>
      <c r="F350" s="13">
        <v>10020</v>
      </c>
      <c r="G350" s="13">
        <v>10020</v>
      </c>
      <c r="H350" s="13">
        <v>10020</v>
      </c>
      <c r="I350" s="13">
        <v>10020</v>
      </c>
      <c r="J350" s="13">
        <v>10020</v>
      </c>
      <c r="K350" s="13">
        <f>VLOOKUP(B350,'[1]BS Dec 24'!$C$4:$H$1422,6,0)</f>
        <v>10020</v>
      </c>
      <c r="L350" s="13">
        <f>VLOOKUP(B350,'[10]TB Jan 25'!$C$225:$I$570,6,0)</f>
        <v>10020</v>
      </c>
    </row>
    <row r="351" spans="2:12" x14ac:dyDescent="0.3">
      <c r="B351" s="9" t="s">
        <v>1306</v>
      </c>
      <c r="C351" s="13"/>
      <c r="D351" s="13"/>
      <c r="E351" s="13">
        <v>0</v>
      </c>
      <c r="F351" s="13">
        <v>0</v>
      </c>
      <c r="G351" s="13">
        <v>0</v>
      </c>
      <c r="H351" s="13">
        <v>0</v>
      </c>
      <c r="I351" s="13">
        <v>0</v>
      </c>
      <c r="J351" s="13">
        <v>0</v>
      </c>
      <c r="K351" s="13"/>
      <c r="L351" s="13"/>
    </row>
    <row r="352" spans="2:12" x14ac:dyDescent="0.3">
      <c r="B352" s="9" t="s">
        <v>1307</v>
      </c>
      <c r="C352" s="13"/>
      <c r="D352" s="13"/>
      <c r="E352" s="13"/>
      <c r="F352" s="13">
        <v>0</v>
      </c>
      <c r="G352" s="13">
        <v>0</v>
      </c>
      <c r="H352" s="13">
        <v>0</v>
      </c>
      <c r="I352" s="13">
        <v>0</v>
      </c>
      <c r="J352" s="13">
        <v>0</v>
      </c>
      <c r="K352" s="13">
        <f>VLOOKUP(B352,'[1]BS Dec 24'!$C$4:$H$1422,6,0)</f>
        <v>4000</v>
      </c>
      <c r="L352" s="13">
        <f>-VLOOKUP(B352,'[10]TB Jan 25'!$C$225:$I$570,7,0)</f>
        <v>0</v>
      </c>
    </row>
    <row r="353" spans="2:12" x14ac:dyDescent="0.3">
      <c r="B353" s="9" t="s">
        <v>1308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/>
      <c r="L353" s="13">
        <f>-VLOOKUP(B353,'[10]TB Jan 25'!$C$225:$I$570,7,0)</f>
        <v>0</v>
      </c>
    </row>
    <row r="354" spans="2:12" x14ac:dyDescent="0.3">
      <c r="B354" s="9" t="s">
        <v>1309</v>
      </c>
      <c r="C354" s="13">
        <v>0</v>
      </c>
      <c r="D354" s="13">
        <v>0</v>
      </c>
      <c r="E354" s="13">
        <v>0</v>
      </c>
      <c r="F354" s="13">
        <v>0</v>
      </c>
      <c r="G354" s="13">
        <v>0</v>
      </c>
      <c r="H354" s="13">
        <v>0</v>
      </c>
      <c r="I354" s="13">
        <v>0</v>
      </c>
      <c r="J354" s="13">
        <v>2267</v>
      </c>
      <c r="K354" s="13">
        <f>VLOOKUP(B354,'[1]BS Dec 24'!$C$4:$H$1422,6,0)</f>
        <v>2267</v>
      </c>
      <c r="L354" s="13">
        <f>VLOOKUP(B354,'[10]TB Jan 25'!$C$225:$I$570,6,0)</f>
        <v>2267</v>
      </c>
    </row>
    <row r="355" spans="2:12" x14ac:dyDescent="0.3">
      <c r="B355" s="9" t="s">
        <v>1310</v>
      </c>
      <c r="C355" s="13">
        <v>4300</v>
      </c>
      <c r="D355" s="13">
        <v>4300</v>
      </c>
      <c r="E355" s="13">
        <v>4300</v>
      </c>
      <c r="F355" s="13">
        <v>4300</v>
      </c>
      <c r="G355" s="13">
        <v>4300</v>
      </c>
      <c r="H355" s="13">
        <v>4300</v>
      </c>
      <c r="I355" s="13">
        <v>4300</v>
      </c>
      <c r="J355" s="13">
        <v>4300</v>
      </c>
      <c r="K355" s="13">
        <f>VLOOKUP(B355,'[1]BS Dec 24'!$C$4:$H$1422,6,0)</f>
        <v>4300</v>
      </c>
      <c r="L355" s="13">
        <f>VLOOKUP(B355,'[10]TB Jan 25'!$C$225:$I$570,6,0)</f>
        <v>4300</v>
      </c>
    </row>
    <row r="356" spans="2:12" x14ac:dyDescent="0.3">
      <c r="B356" s="9" t="s">
        <v>1311</v>
      </c>
      <c r="C356" s="13">
        <v>21246</v>
      </c>
      <c r="D356" s="13">
        <v>21246</v>
      </c>
      <c r="E356" s="13">
        <v>21246</v>
      </c>
      <c r="F356" s="13">
        <v>21246</v>
      </c>
      <c r="G356" s="13">
        <v>21246</v>
      </c>
      <c r="H356" s="13">
        <v>21246</v>
      </c>
      <c r="I356" s="13">
        <v>21246</v>
      </c>
      <c r="J356" s="13">
        <v>21246</v>
      </c>
      <c r="K356" s="13">
        <f>VLOOKUP(B356,'[1]BS Dec 24'!$C$4:$H$1422,6,0)</f>
        <v>21246</v>
      </c>
      <c r="L356" s="13">
        <f>VLOOKUP(B356,'[10]TB Jan 25'!$C$225:$I$570,6,0)</f>
        <v>21246</v>
      </c>
    </row>
    <row r="357" spans="2:12" x14ac:dyDescent="0.3">
      <c r="B357" s="9" t="s">
        <v>1312</v>
      </c>
      <c r="C357" s="13"/>
      <c r="D357" s="13"/>
      <c r="E357" s="13"/>
      <c r="F357" s="13"/>
      <c r="G357" s="13"/>
      <c r="H357" s="13"/>
      <c r="I357" s="13">
        <v>1574</v>
      </c>
      <c r="J357" s="13">
        <v>1574</v>
      </c>
      <c r="K357" s="13">
        <f>VLOOKUP(B357,'[1]BS Dec 24'!$C$4:$H$1422,6,0)</f>
        <v>1574</v>
      </c>
      <c r="L357" s="13">
        <f>VLOOKUP(B357,'[10]TB Jan 25'!$C$225:$I$570,6,0)</f>
        <v>1574</v>
      </c>
    </row>
    <row r="358" spans="2:12" x14ac:dyDescent="0.3">
      <c r="B358" s="9" t="s">
        <v>1313</v>
      </c>
      <c r="C358" s="13"/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f>-VLOOKUP(B358,'[1]BS Dec 24'!$C$4:$I$1422,7,0)</f>
        <v>0</v>
      </c>
      <c r="L358" s="13"/>
    </row>
    <row r="359" spans="2:12" x14ac:dyDescent="0.3">
      <c r="B359" s="9" t="s">
        <v>1314</v>
      </c>
      <c r="C359" s="13"/>
      <c r="D359" s="13"/>
      <c r="E359" s="13"/>
      <c r="F359" s="13"/>
      <c r="G359" s="13"/>
      <c r="H359" s="13"/>
      <c r="I359" s="13">
        <v>0</v>
      </c>
      <c r="J359" s="13">
        <v>0</v>
      </c>
      <c r="K359" s="13">
        <f>-VLOOKUP(B359,'[1]BS Dec 24'!$C$4:$I$1422,7,0)</f>
        <v>0</v>
      </c>
      <c r="L359" s="13">
        <f>-VLOOKUP(B359,'[10]TB Jan 25'!$C$225:$I$570,7,0)</f>
        <v>0</v>
      </c>
    </row>
    <row r="360" spans="2:12" x14ac:dyDescent="0.3">
      <c r="B360" s="9" t="s">
        <v>1315</v>
      </c>
      <c r="C360" s="13">
        <v>2678</v>
      </c>
      <c r="D360" s="13">
        <v>2678</v>
      </c>
      <c r="E360" s="13">
        <v>2678</v>
      </c>
      <c r="F360" s="13">
        <v>2678</v>
      </c>
      <c r="G360" s="13">
        <v>2678</v>
      </c>
      <c r="H360" s="13">
        <v>2678</v>
      </c>
      <c r="I360" s="13">
        <v>2678</v>
      </c>
      <c r="J360" s="13">
        <v>2678</v>
      </c>
      <c r="K360" s="13">
        <f>VLOOKUP(B360,'[1]BS Dec 24'!$C$4:$H$1422,6,0)</f>
        <v>2678</v>
      </c>
      <c r="L360" s="13">
        <f>VLOOKUP(B360,'[10]TB Jan 25'!$C$225:$I$570,6,0)</f>
        <v>2678</v>
      </c>
    </row>
    <row r="361" spans="2:12" x14ac:dyDescent="0.3">
      <c r="B361" s="9" t="s">
        <v>1316</v>
      </c>
      <c r="C361" s="13">
        <v>309</v>
      </c>
      <c r="D361" s="13">
        <v>315</v>
      </c>
      <c r="E361" s="13">
        <v>442</v>
      </c>
      <c r="F361" s="13">
        <v>445</v>
      </c>
      <c r="G361" s="13">
        <v>449</v>
      </c>
      <c r="H361" s="13">
        <v>457</v>
      </c>
      <c r="I361" s="13">
        <v>466</v>
      </c>
      <c r="J361" s="13">
        <v>466</v>
      </c>
      <c r="K361" s="13">
        <f>VLOOKUP(B361,'[1]BS Dec 24'!$C$4:$H$1422,6,0)</f>
        <v>468</v>
      </c>
      <c r="L361" s="13">
        <f>-VLOOKUP(B361,'[10]TB Jan 25'!$C$225:$I$570,7,0)</f>
        <v>0</v>
      </c>
    </row>
    <row r="362" spans="2:12" x14ac:dyDescent="0.3">
      <c r="B362" s="9" t="s">
        <v>1317</v>
      </c>
      <c r="C362" s="13">
        <v>0</v>
      </c>
      <c r="D362" s="13">
        <v>0</v>
      </c>
      <c r="E362" s="13">
        <v>0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f>-VLOOKUP(B362,'[1]BS Dec 24'!$C$4:$I$1422,7,0)</f>
        <v>0</v>
      </c>
      <c r="L362" s="13">
        <f>-VLOOKUP(B362,'[10]TB Jan 25'!$C$225:$I$570,7,0)</f>
        <v>0</v>
      </c>
    </row>
    <row r="363" spans="2:12" x14ac:dyDescent="0.3">
      <c r="B363" s="9" t="s">
        <v>1318</v>
      </c>
      <c r="C363" s="13">
        <v>0</v>
      </c>
      <c r="D363" s="13">
        <v>0</v>
      </c>
      <c r="E363" s="13">
        <v>0</v>
      </c>
      <c r="F363" s="13">
        <v>0</v>
      </c>
      <c r="G363" s="13">
        <v>1050</v>
      </c>
      <c r="H363" s="13">
        <v>0</v>
      </c>
      <c r="I363" s="13">
        <v>0</v>
      </c>
      <c r="J363" s="13">
        <v>0</v>
      </c>
      <c r="K363" s="13">
        <f>VLOOKUP(B363,'[1]BS Dec 24'!$C$4:$H$1422,6,0)</f>
        <v>7046</v>
      </c>
      <c r="L363" s="13">
        <f>VLOOKUP(B363,'[10]TB Jan 25'!$C$225:$I$570,6,0)</f>
        <v>1344</v>
      </c>
    </row>
    <row r="364" spans="2:12" x14ac:dyDescent="0.3">
      <c r="B364" s="9" t="s">
        <v>1319</v>
      </c>
      <c r="C364" s="13">
        <v>6833</v>
      </c>
      <c r="D364" s="13">
        <v>6833</v>
      </c>
      <c r="E364" s="13">
        <v>6833</v>
      </c>
      <c r="F364" s="13">
        <v>6833</v>
      </c>
      <c r="G364" s="13">
        <v>6833</v>
      </c>
      <c r="H364" s="13">
        <v>6833</v>
      </c>
      <c r="I364" s="13">
        <v>6833</v>
      </c>
      <c r="J364" s="13">
        <v>6833</v>
      </c>
      <c r="K364" s="13">
        <f>VLOOKUP(B364,'[1]BS Dec 24'!$C$4:$H$1422,6,0)</f>
        <v>6833</v>
      </c>
      <c r="L364" s="13">
        <f>VLOOKUP(B364,'[10]TB Jan 25'!$C$225:$I$570,6,0)</f>
        <v>6833</v>
      </c>
    </row>
    <row r="365" spans="2:12" x14ac:dyDescent="0.3">
      <c r="B365" s="9" t="s">
        <v>1320</v>
      </c>
      <c r="C365" s="13"/>
      <c r="D365" s="13"/>
      <c r="E365" s="13"/>
      <c r="F365" s="13"/>
      <c r="G365" s="13"/>
      <c r="H365" s="13"/>
      <c r="I365" s="13">
        <v>0</v>
      </c>
      <c r="J365" s="13">
        <v>0</v>
      </c>
      <c r="K365" s="13">
        <f>VLOOKUP(B365,'[1]BS Dec 24'!$C$4:$H$1422,6,0)</f>
        <v>1995</v>
      </c>
      <c r="L365" s="13">
        <f>-VLOOKUP(B365,'[10]TB Jan 25'!$C$225:$I$570,7,0)</f>
        <v>0</v>
      </c>
    </row>
    <row r="366" spans="2:12" x14ac:dyDescent="0.3">
      <c r="B366" s="9" t="s">
        <v>1321</v>
      </c>
      <c r="C366" s="13"/>
      <c r="D366" s="13"/>
      <c r="E366" s="13">
        <v>0</v>
      </c>
      <c r="F366" s="13">
        <v>0</v>
      </c>
      <c r="G366" s="13">
        <v>0</v>
      </c>
      <c r="H366" s="13">
        <v>0</v>
      </c>
      <c r="I366" s="13">
        <v>0</v>
      </c>
      <c r="J366" s="13">
        <v>0</v>
      </c>
      <c r="K366" s="13"/>
      <c r="L366" s="13">
        <f>-VLOOKUP(B366,'[10]TB Jan 25'!$C$225:$I$570,7,0)</f>
        <v>0</v>
      </c>
    </row>
    <row r="367" spans="2:12" x14ac:dyDescent="0.3">
      <c r="B367" s="9" t="s">
        <v>1322</v>
      </c>
      <c r="C367" s="13">
        <v>0</v>
      </c>
      <c r="D367" s="13">
        <v>0</v>
      </c>
      <c r="E367" s="13">
        <v>0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/>
      <c r="L367" s="13">
        <f>-VLOOKUP(B367,'[10]TB Jan 25'!$C$225:$I$570,7,0)</f>
        <v>0</v>
      </c>
    </row>
    <row r="368" spans="2:12" x14ac:dyDescent="0.3">
      <c r="B368" s="9" t="s">
        <v>1323</v>
      </c>
      <c r="C368" s="13">
        <v>4200</v>
      </c>
      <c r="D368" s="13">
        <v>4200</v>
      </c>
      <c r="E368" s="13">
        <v>4200</v>
      </c>
      <c r="F368" s="13">
        <v>4200</v>
      </c>
      <c r="G368" s="13">
        <v>4200</v>
      </c>
      <c r="H368" s="13">
        <v>4200</v>
      </c>
      <c r="I368" s="13">
        <v>4200</v>
      </c>
      <c r="J368" s="13">
        <v>4200</v>
      </c>
      <c r="K368" s="13">
        <f>VLOOKUP(B368,'[1]BS Dec 24'!$C$4:$H$1422,6,0)</f>
        <v>4200</v>
      </c>
      <c r="L368" s="13">
        <f>VLOOKUP(B368,'[10]TB Jan 25'!$C$225:$I$570,6,0)</f>
        <v>4200</v>
      </c>
    </row>
    <row r="369" spans="2:12" x14ac:dyDescent="0.3">
      <c r="B369" s="9" t="s">
        <v>1324</v>
      </c>
      <c r="C369" s="13">
        <v>7235</v>
      </c>
      <c r="D369" s="13">
        <v>7235</v>
      </c>
      <c r="E369" s="13">
        <v>7235</v>
      </c>
      <c r="F369" s="13">
        <v>7235</v>
      </c>
      <c r="G369" s="13">
        <v>7235</v>
      </c>
      <c r="H369" s="13">
        <v>7235</v>
      </c>
      <c r="I369" s="13">
        <v>7235</v>
      </c>
      <c r="J369" s="13">
        <v>7235</v>
      </c>
      <c r="K369" s="13">
        <f>VLOOKUP(B369,'[1]BS Dec 24'!$C$4:$H$1422,6,0)</f>
        <v>7235</v>
      </c>
      <c r="L369" s="13">
        <f>VLOOKUP(B369,'[10]TB Jan 25'!$C$225:$I$570,6,0)</f>
        <v>7235</v>
      </c>
    </row>
    <row r="370" spans="2:12" x14ac:dyDescent="0.3">
      <c r="B370" s="9" t="s">
        <v>1325</v>
      </c>
      <c r="C370" s="13"/>
      <c r="D370" s="13">
        <v>1313</v>
      </c>
      <c r="E370" s="13">
        <v>1313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/>
      <c r="L370" s="13"/>
    </row>
    <row r="371" spans="2:12" x14ac:dyDescent="0.3">
      <c r="B371" s="9" t="s">
        <v>1326</v>
      </c>
      <c r="C371" s="13">
        <v>0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/>
      <c r="L371" s="13"/>
    </row>
    <row r="372" spans="2:12" x14ac:dyDescent="0.3">
      <c r="B372" s="9" t="s">
        <v>1327</v>
      </c>
      <c r="C372" s="13">
        <v>9477</v>
      </c>
      <c r="D372" s="13">
        <v>0</v>
      </c>
      <c r="E372" s="13">
        <v>1</v>
      </c>
      <c r="F372" s="13">
        <v>1</v>
      </c>
      <c r="G372" s="13">
        <v>1</v>
      </c>
      <c r="H372" s="13">
        <v>0</v>
      </c>
      <c r="I372" s="13">
        <v>3070</v>
      </c>
      <c r="J372" s="13">
        <v>3070</v>
      </c>
      <c r="K372" s="13">
        <f>VLOOKUP(B372,'[1]BS Dec 24'!$C$4:$H$1422,6,0)</f>
        <v>1050</v>
      </c>
      <c r="L372" s="13">
        <f>VLOOKUP(B372,'[10]TB Jan 25'!$C$225:$I$570,6,0)</f>
        <v>1050</v>
      </c>
    </row>
    <row r="373" spans="2:12" x14ac:dyDescent="0.3">
      <c r="B373" s="9" t="s">
        <v>1328</v>
      </c>
      <c r="C373" s="13"/>
      <c r="D373" s="13">
        <v>1418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/>
      <c r="L373" s="13">
        <f>VLOOKUP(B373,'[10]TB Jan 25'!$C$225:$I$570,6,0)</f>
        <v>893</v>
      </c>
    </row>
    <row r="374" spans="2:12" x14ac:dyDescent="0.3">
      <c r="B374" s="9" t="s">
        <v>1329</v>
      </c>
      <c r="C374" s="13"/>
      <c r="D374" s="13"/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  <c r="K374" s="13">
        <f>-VLOOKUP(B374,'[1]BS Dec 24'!$C$4:$I$1422,7,0)</f>
        <v>0</v>
      </c>
      <c r="L374" s="13">
        <f>-VLOOKUP(B374,'[10]TB Jan 25'!$C$225:$I$570,7,0)</f>
        <v>0</v>
      </c>
    </row>
    <row r="375" spans="2:12" x14ac:dyDescent="0.3">
      <c r="B375" s="9" t="s">
        <v>1330</v>
      </c>
      <c r="C375" s="13">
        <v>3448</v>
      </c>
      <c r="D375" s="13">
        <v>8448</v>
      </c>
      <c r="E375" s="13">
        <v>0</v>
      </c>
      <c r="F375" s="13">
        <v>0</v>
      </c>
      <c r="G375" s="13">
        <v>0</v>
      </c>
      <c r="H375" s="13">
        <v>0</v>
      </c>
      <c r="I375" s="13">
        <v>0</v>
      </c>
      <c r="J375" s="13">
        <v>0</v>
      </c>
      <c r="K375" s="13"/>
      <c r="L375" s="13"/>
    </row>
    <row r="376" spans="2:12" x14ac:dyDescent="0.3">
      <c r="B376" s="9" t="s">
        <v>1331</v>
      </c>
      <c r="C376" s="13">
        <v>3017</v>
      </c>
      <c r="D376" s="13">
        <v>3017</v>
      </c>
      <c r="E376" s="13">
        <v>3017</v>
      </c>
      <c r="F376" s="13">
        <v>3017</v>
      </c>
      <c r="G376" s="13">
        <v>3017</v>
      </c>
      <c r="H376" s="13">
        <v>3017</v>
      </c>
      <c r="I376" s="13">
        <v>3017</v>
      </c>
      <c r="J376" s="13">
        <v>3017</v>
      </c>
      <c r="K376" s="13">
        <f>VLOOKUP(B376,'[1]BS Dec 24'!$C$4:$H$1422,6,0)</f>
        <v>3017</v>
      </c>
      <c r="L376" s="13">
        <f>VLOOKUP(B376,'[10]TB Jan 25'!$C$225:$I$570,6,0)</f>
        <v>3017</v>
      </c>
    </row>
    <row r="377" spans="2:12" x14ac:dyDescent="0.3">
      <c r="B377" s="9" t="s">
        <v>1332</v>
      </c>
      <c r="C377" s="13"/>
      <c r="D377" s="13"/>
      <c r="E377" s="13"/>
      <c r="F377" s="13"/>
      <c r="G377" s="13"/>
      <c r="H377" s="13">
        <v>0</v>
      </c>
      <c r="I377" s="13">
        <v>0</v>
      </c>
      <c r="J377" s="13">
        <v>0</v>
      </c>
      <c r="K377" s="13"/>
      <c r="L377" s="13"/>
    </row>
    <row r="378" spans="2:12" x14ac:dyDescent="0.3">
      <c r="B378" s="9" t="s">
        <v>1333</v>
      </c>
      <c r="C378" s="13"/>
      <c r="D378" s="13">
        <v>1418</v>
      </c>
      <c r="E378" s="13">
        <v>1418</v>
      </c>
      <c r="F378" s="13">
        <v>1418</v>
      </c>
      <c r="G378" s="13">
        <v>1418</v>
      </c>
      <c r="H378" s="13">
        <v>1418</v>
      </c>
      <c r="I378" s="13">
        <v>1418</v>
      </c>
      <c r="J378" s="13">
        <v>1418</v>
      </c>
      <c r="K378" s="13">
        <f>VLOOKUP(B378,'[1]BS Dec 24'!$C$4:$H$1422,6,0)</f>
        <v>1418</v>
      </c>
      <c r="L378" s="13">
        <f>VLOOKUP(B378,'[10]TB Jan 25'!$C$225:$I$570,6,0)</f>
        <v>1418</v>
      </c>
    </row>
    <row r="379" spans="2:12" x14ac:dyDescent="0.3">
      <c r="B379" s="9" t="s">
        <v>1334</v>
      </c>
      <c r="C379" s="13"/>
      <c r="D379" s="13"/>
      <c r="E379" s="13">
        <v>1943</v>
      </c>
      <c r="F379" s="13">
        <v>2046</v>
      </c>
      <c r="G379" s="13">
        <v>0</v>
      </c>
      <c r="H379" s="13">
        <v>0</v>
      </c>
      <c r="I379" s="13">
        <v>0</v>
      </c>
      <c r="J379" s="13">
        <v>0</v>
      </c>
      <c r="K379" s="13">
        <f>-VLOOKUP(B379,'[1]BS Dec 24'!$C$4:$I$1422,7,0)</f>
        <v>-3496</v>
      </c>
      <c r="L379" s="13">
        <f>-VLOOKUP(B379,'[10]TB Jan 25'!$C$225:$I$570,7,0)</f>
        <v>-3495</v>
      </c>
    </row>
    <row r="380" spans="2:12" x14ac:dyDescent="0.3">
      <c r="B380" s="9" t="s">
        <v>1335</v>
      </c>
      <c r="C380" s="13"/>
      <c r="D380" s="13"/>
      <c r="E380" s="13"/>
      <c r="F380" s="13"/>
      <c r="G380" s="13">
        <v>0</v>
      </c>
      <c r="H380" s="13">
        <v>0</v>
      </c>
      <c r="I380" s="13">
        <v>0</v>
      </c>
      <c r="J380" s="13">
        <v>0</v>
      </c>
      <c r="K380" s="13">
        <f>-VLOOKUP(B380,'[1]BS Dec 24'!$C$4:$I$1422,7,0)</f>
        <v>0</v>
      </c>
      <c r="L380" s="13">
        <f>-VLOOKUP(B380,'[10]TB Jan 25'!$C$225:$I$570,7,0)</f>
        <v>0</v>
      </c>
    </row>
    <row r="381" spans="2:12" x14ac:dyDescent="0.3">
      <c r="B381" s="9" t="s">
        <v>1336</v>
      </c>
      <c r="C381" s="13">
        <v>211</v>
      </c>
      <c r="D381" s="13">
        <v>213</v>
      </c>
      <c r="E381" s="13">
        <v>213</v>
      </c>
      <c r="F381" s="13">
        <v>225</v>
      </c>
      <c r="G381" s="13">
        <v>225</v>
      </c>
      <c r="H381" s="13">
        <v>230</v>
      </c>
      <c r="I381" s="13">
        <v>233</v>
      </c>
      <c r="J381" s="13">
        <v>233</v>
      </c>
      <c r="K381" s="13">
        <f>VLOOKUP(B381,'[1]BS Dec 24'!$C$4:$H$1422,6,0)</f>
        <v>237</v>
      </c>
      <c r="L381" s="13">
        <f>-VLOOKUP(B381,'[10]TB Jan 25'!$C$225:$I$570,7,0)</f>
        <v>0</v>
      </c>
    </row>
    <row r="382" spans="2:12" x14ac:dyDescent="0.3">
      <c r="B382" s="9" t="s">
        <v>1337</v>
      </c>
      <c r="C382" s="13">
        <v>0</v>
      </c>
      <c r="D382" s="13">
        <v>0</v>
      </c>
      <c r="E382" s="13">
        <v>0</v>
      </c>
      <c r="F382" s="13">
        <v>0</v>
      </c>
      <c r="G382" s="13">
        <v>0</v>
      </c>
      <c r="H382" s="13">
        <v>0</v>
      </c>
      <c r="I382" s="13">
        <v>0</v>
      </c>
      <c r="J382" s="13">
        <v>0</v>
      </c>
      <c r="K382" s="13"/>
      <c r="L382" s="13"/>
    </row>
    <row r="383" spans="2:12" x14ac:dyDescent="0.3">
      <c r="B383" s="9" t="s">
        <v>1338</v>
      </c>
      <c r="C383" s="13"/>
      <c r="D383" s="13"/>
      <c r="E383" s="13"/>
      <c r="F383" s="13"/>
      <c r="G383" s="13"/>
      <c r="H383" s="13"/>
      <c r="I383" s="13">
        <v>0</v>
      </c>
      <c r="J383" s="13">
        <v>0</v>
      </c>
      <c r="K383" s="13"/>
      <c r="L383" s="13"/>
    </row>
    <row r="384" spans="2:12" x14ac:dyDescent="0.3">
      <c r="B384" s="9" t="s">
        <v>1339</v>
      </c>
      <c r="C384" s="13">
        <v>0</v>
      </c>
      <c r="D384" s="13">
        <v>0</v>
      </c>
      <c r="E384" s="13">
        <v>0</v>
      </c>
      <c r="F384" s="13">
        <v>0</v>
      </c>
      <c r="G384" s="13">
        <v>0</v>
      </c>
      <c r="H384" s="13">
        <v>0</v>
      </c>
      <c r="I384" s="13">
        <v>0</v>
      </c>
      <c r="J384" s="13">
        <v>0</v>
      </c>
      <c r="K384" s="13"/>
      <c r="L384" s="13"/>
    </row>
    <row r="385" spans="2:12" x14ac:dyDescent="0.3">
      <c r="B385" s="9" t="s">
        <v>1340</v>
      </c>
      <c r="C385" s="13"/>
      <c r="D385" s="13"/>
      <c r="E385" s="13">
        <v>0</v>
      </c>
      <c r="F385" s="13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f>-VLOOKUP(B385,'[1]BS Dec 24'!$C$4:$I$1422,7,0)</f>
        <v>0</v>
      </c>
      <c r="L385" s="13"/>
    </row>
    <row r="386" spans="2:12" x14ac:dyDescent="0.3">
      <c r="B386" s="9" t="s">
        <v>1341</v>
      </c>
      <c r="C386" s="13">
        <v>0</v>
      </c>
      <c r="D386" s="13">
        <v>0</v>
      </c>
      <c r="E386" s="13">
        <v>0</v>
      </c>
      <c r="F386" s="13">
        <v>0</v>
      </c>
      <c r="G386" s="13">
        <v>0</v>
      </c>
      <c r="H386" s="13">
        <v>0</v>
      </c>
      <c r="I386" s="13">
        <v>0</v>
      </c>
      <c r="J386" s="13">
        <v>0</v>
      </c>
      <c r="K386" s="13">
        <f>-VLOOKUP(B386,'[1]BS Dec 24'!$C$4:$I$1422,7,0)</f>
        <v>0</v>
      </c>
      <c r="L386" s="13">
        <f>-VLOOKUP(B386,'[10]TB Jan 25'!$C$225:$I$570,7,0)</f>
        <v>-1470</v>
      </c>
    </row>
    <row r="387" spans="2:12" x14ac:dyDescent="0.3">
      <c r="B387" s="9" t="s">
        <v>1342</v>
      </c>
      <c r="C387" s="13">
        <v>0</v>
      </c>
      <c r="D387" s="13">
        <v>0</v>
      </c>
      <c r="E387" s="13">
        <v>0</v>
      </c>
      <c r="F387" s="13">
        <v>0</v>
      </c>
      <c r="G387" s="13">
        <v>0</v>
      </c>
      <c r="H387" s="13">
        <v>0</v>
      </c>
      <c r="I387" s="13">
        <v>0</v>
      </c>
      <c r="J387" s="13">
        <v>0</v>
      </c>
      <c r="K387" s="13"/>
      <c r="L387" s="13">
        <f>-VLOOKUP(B387,'[10]TB Jan 25'!$C$225:$I$570,7,0)</f>
        <v>0</v>
      </c>
    </row>
    <row r="388" spans="2:12" x14ac:dyDescent="0.3">
      <c r="B388" s="9" t="s">
        <v>1343</v>
      </c>
      <c r="C388" s="13">
        <v>10</v>
      </c>
      <c r="D388" s="13">
        <v>10</v>
      </c>
      <c r="E388" s="13">
        <v>14</v>
      </c>
      <c r="F388" s="13">
        <v>31</v>
      </c>
      <c r="G388" s="13">
        <v>31</v>
      </c>
      <c r="H388" s="13">
        <v>31</v>
      </c>
      <c r="I388" s="13">
        <v>31</v>
      </c>
      <c r="J388" s="13">
        <v>38</v>
      </c>
      <c r="K388" s="13">
        <f>VLOOKUP(B388,'[1]BS Dec 24'!$C$4:$H$1422,6,0)</f>
        <v>43</v>
      </c>
      <c r="L388" s="13">
        <f>-VLOOKUP(B388,'[10]TB Jan 25'!$C$225:$I$570,7,0)</f>
        <v>0</v>
      </c>
    </row>
    <row r="389" spans="2:12" x14ac:dyDescent="0.3">
      <c r="B389" s="9" t="s">
        <v>1344</v>
      </c>
      <c r="C389" s="13">
        <v>0</v>
      </c>
      <c r="D389" s="13">
        <v>0</v>
      </c>
      <c r="E389" s="13">
        <v>4093</v>
      </c>
      <c r="F389" s="13">
        <v>0</v>
      </c>
      <c r="G389" s="13">
        <v>0</v>
      </c>
      <c r="H389" s="13">
        <v>-1700</v>
      </c>
      <c r="I389" s="13">
        <v>2467</v>
      </c>
      <c r="J389" s="13">
        <v>0</v>
      </c>
      <c r="K389" s="13"/>
      <c r="L389" s="13">
        <f>-VLOOKUP(B389,'[10]TB Jan 25'!$C$225:$I$570,7,0)</f>
        <v>-110</v>
      </c>
    </row>
    <row r="390" spans="2:12" x14ac:dyDescent="0.3">
      <c r="B390" s="9" t="s">
        <v>1345</v>
      </c>
      <c r="C390" s="13">
        <v>0</v>
      </c>
      <c r="D390" s="13">
        <v>0</v>
      </c>
      <c r="E390" s="13">
        <v>0</v>
      </c>
      <c r="F390" s="13">
        <v>0</v>
      </c>
      <c r="G390" s="13">
        <v>0</v>
      </c>
      <c r="H390" s="13">
        <v>0</v>
      </c>
      <c r="I390" s="13">
        <v>0</v>
      </c>
      <c r="J390" s="13">
        <v>0</v>
      </c>
      <c r="K390" s="13">
        <f>-VLOOKUP(B390,'[1]BS Dec 24'!$C$4:$I$1422,7,0)</f>
        <v>0</v>
      </c>
      <c r="L390" s="13">
        <f>-VLOOKUP(B390,'[10]TB Jan 25'!$C$225:$I$570,7,0)</f>
        <v>-1836</v>
      </c>
    </row>
    <row r="391" spans="2:12" x14ac:dyDescent="0.3">
      <c r="B391" s="9" t="s">
        <v>1346</v>
      </c>
      <c r="C391" s="13"/>
      <c r="D391" s="13"/>
      <c r="E391" s="13">
        <v>0</v>
      </c>
      <c r="F391" s="13">
        <v>0</v>
      </c>
      <c r="G391" s="13">
        <v>0</v>
      </c>
      <c r="H391" s="13">
        <v>0</v>
      </c>
      <c r="I391" s="13">
        <v>0</v>
      </c>
      <c r="J391" s="13">
        <v>0</v>
      </c>
      <c r="K391" s="13">
        <f>-VLOOKUP(B391,'[1]BS Dec 24'!$C$4:$I$1422,7,0)</f>
        <v>0</v>
      </c>
      <c r="L391" s="13"/>
    </row>
    <row r="392" spans="2:12" x14ac:dyDescent="0.3">
      <c r="B392" s="9" t="s">
        <v>1347</v>
      </c>
      <c r="C392" s="13">
        <v>-1260</v>
      </c>
      <c r="D392" s="13">
        <v>-1260</v>
      </c>
      <c r="E392" s="13">
        <v>-1260</v>
      </c>
      <c r="F392" s="13">
        <v>-1260</v>
      </c>
      <c r="G392" s="13">
        <v>-1260</v>
      </c>
      <c r="H392" s="13">
        <v>-1260</v>
      </c>
      <c r="I392" s="13">
        <v>-1260</v>
      </c>
      <c r="J392" s="13">
        <v>-1260</v>
      </c>
      <c r="K392" s="13">
        <f>-VLOOKUP(B392,'[1]BS Dec 24'!$C$4:$I$1422,7,0)</f>
        <v>-1260</v>
      </c>
      <c r="L392" s="13">
        <f>-VLOOKUP(B392,'[10]TB Jan 25'!$C$225:$I$570,7,0)</f>
        <v>-1260</v>
      </c>
    </row>
    <row r="393" spans="2:12" x14ac:dyDescent="0.3">
      <c r="B393" s="9" t="s">
        <v>1348</v>
      </c>
      <c r="C393" s="13">
        <v>4148</v>
      </c>
      <c r="D393" s="13">
        <v>4148</v>
      </c>
      <c r="E393" s="13">
        <v>4148</v>
      </c>
      <c r="F393" s="13">
        <v>4148</v>
      </c>
      <c r="G393" s="13">
        <v>4148</v>
      </c>
      <c r="H393" s="13">
        <v>4148</v>
      </c>
      <c r="I393" s="13">
        <v>4148</v>
      </c>
      <c r="J393" s="13">
        <v>4148</v>
      </c>
      <c r="K393" s="13">
        <f>VLOOKUP(B393,'[1]BS Dec 24'!$C$4:$H$1422,6,0)</f>
        <v>4148</v>
      </c>
      <c r="L393" s="13">
        <f>VLOOKUP(B393,'[10]TB Jan 25'!$C$225:$I$570,6,0)</f>
        <v>4148</v>
      </c>
    </row>
    <row r="394" spans="2:12" x14ac:dyDescent="0.3">
      <c r="B394" s="9" t="s">
        <v>1349</v>
      </c>
      <c r="C394" s="13">
        <v>0</v>
      </c>
      <c r="D394" s="13">
        <v>0</v>
      </c>
      <c r="E394" s="13">
        <v>0</v>
      </c>
      <c r="F394" s="13">
        <v>1606</v>
      </c>
      <c r="G394" s="13">
        <v>1606</v>
      </c>
      <c r="H394" s="13">
        <v>1606</v>
      </c>
      <c r="I394" s="13">
        <v>3054</v>
      </c>
      <c r="J394" s="13">
        <v>3054</v>
      </c>
      <c r="K394" s="13">
        <f>-VLOOKUP(B394,'[1]BS Dec 24'!$C$4:$I$1422,7,0)</f>
        <v>0</v>
      </c>
      <c r="L394" s="13"/>
    </row>
    <row r="395" spans="2:12" x14ac:dyDescent="0.3">
      <c r="B395" s="9" t="s">
        <v>1350</v>
      </c>
      <c r="C395" s="13"/>
      <c r="D395" s="13">
        <v>0</v>
      </c>
      <c r="E395" s="13">
        <v>0</v>
      </c>
      <c r="F395" s="13">
        <v>0</v>
      </c>
      <c r="G395" s="13">
        <v>0</v>
      </c>
      <c r="H395" s="13">
        <v>0</v>
      </c>
      <c r="I395" s="13">
        <v>0</v>
      </c>
      <c r="J395" s="13">
        <v>0</v>
      </c>
      <c r="K395" s="13"/>
      <c r="L395" s="13"/>
    </row>
    <row r="396" spans="2:12" x14ac:dyDescent="0.3">
      <c r="B396" s="9" t="s">
        <v>1351</v>
      </c>
      <c r="C396" s="13"/>
      <c r="D396" s="13">
        <v>0</v>
      </c>
      <c r="E396" s="13">
        <v>0</v>
      </c>
      <c r="F396" s="13">
        <v>0</v>
      </c>
      <c r="G396" s="13">
        <v>0</v>
      </c>
      <c r="H396" s="13">
        <v>0</v>
      </c>
      <c r="I396" s="13">
        <v>0</v>
      </c>
      <c r="J396" s="13">
        <v>0</v>
      </c>
      <c r="K396" s="13"/>
      <c r="L396" s="13"/>
    </row>
    <row r="397" spans="2:12" x14ac:dyDescent="0.3">
      <c r="B397" s="9" t="s">
        <v>1352</v>
      </c>
      <c r="C397" s="13"/>
      <c r="D397" s="13"/>
      <c r="E397" s="13"/>
      <c r="F397" s="13"/>
      <c r="G397" s="13"/>
      <c r="H397" s="13"/>
      <c r="I397" s="13"/>
      <c r="J397" s="13">
        <v>3329863</v>
      </c>
      <c r="K397" s="13"/>
      <c r="L397" s="13"/>
    </row>
    <row r="398" spans="2:12" s="7" customFormat="1" x14ac:dyDescent="0.3">
      <c r="B398" s="3" t="s">
        <v>909</v>
      </c>
      <c r="C398" s="12">
        <f>C275+C21+C3</f>
        <v>158539325.99999997</v>
      </c>
      <c r="D398" s="12">
        <f t="shared" ref="D398:J398" si="0">D275+D21+D3</f>
        <v>144763649.82999998</v>
      </c>
      <c r="E398" s="12">
        <f t="shared" si="0"/>
        <v>133064896.83999999</v>
      </c>
      <c r="F398" s="12">
        <f t="shared" si="0"/>
        <v>129570752.67999999</v>
      </c>
      <c r="G398" s="12">
        <f t="shared" si="0"/>
        <v>151455552.19</v>
      </c>
      <c r="H398" s="12">
        <f t="shared" si="0"/>
        <v>162777583.56999999</v>
      </c>
      <c r="I398" s="12">
        <f t="shared" si="0"/>
        <v>179143381.86000001</v>
      </c>
      <c r="J398" s="12">
        <f t="shared" si="0"/>
        <v>182873924.31</v>
      </c>
      <c r="K398" s="12">
        <f t="shared" ref="K398:L398" si="1">K275+K21+K3</f>
        <v>172858822.67000002</v>
      </c>
      <c r="L398" s="12">
        <f t="shared" si="1"/>
        <v>140690087.65000001</v>
      </c>
    </row>
    <row r="399" spans="2:12" s="7" customFormat="1" x14ac:dyDescent="0.3">
      <c r="B399" s="3" t="s">
        <v>919</v>
      </c>
      <c r="C399" s="12">
        <f>C398-BS!D48</f>
        <v>0</v>
      </c>
      <c r="D399" s="12">
        <f>D398-BS!E48</f>
        <v>0</v>
      </c>
      <c r="E399" s="12">
        <f>E398-BS!F48</f>
        <v>-3014.0000000149012</v>
      </c>
      <c r="F399" s="12">
        <f>F398-BS!G48</f>
        <v>9.9999999850988388</v>
      </c>
      <c r="G399" s="12">
        <f>G398-BS!H48</f>
        <v>0</v>
      </c>
      <c r="H399" s="12">
        <f>H398-BS!I48</f>
        <v>0</v>
      </c>
      <c r="I399" s="12">
        <f>I398-BS!J48</f>
        <v>0</v>
      </c>
      <c r="J399" s="12">
        <f>J398-BS!K48</f>
        <v>0</v>
      </c>
      <c r="K399" s="12">
        <f>K398-BS!L48</f>
        <v>0</v>
      </c>
      <c r="L399" s="12">
        <f>L398-BS!M48</f>
        <v>0</v>
      </c>
    </row>
  </sheetData>
  <autoFilter ref="B2:L399" xr:uid="{B26F17F8-9ADF-45E2-8DE0-3702AF27554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8D28-3B04-4031-AAB3-0419CB3C2EB0}">
  <dimension ref="A3:O249"/>
  <sheetViews>
    <sheetView showGridLines="0" workbookViewId="0">
      <pane xSplit="2" ySplit="5" topLeftCell="C6" activePane="bottomRight" state="frozen"/>
      <selection pane="topRight"/>
      <selection pane="bottomLeft"/>
      <selection pane="bottomRight"/>
    </sheetView>
  </sheetViews>
  <sheetFormatPr defaultRowHeight="14.4" x14ac:dyDescent="0.3"/>
  <cols>
    <col min="2" max="2" width="75.88671875" bestFit="1" customWidth="1"/>
    <col min="3" max="14" width="12.21875" style="15" bestFit="1" customWidth="1"/>
    <col min="15" max="15" width="13.77734375" style="15" bestFit="1" customWidth="1"/>
    <col min="16" max="16384" width="8.88671875" style="15"/>
  </cols>
  <sheetData>
    <row r="3" spans="1:15" x14ac:dyDescent="0.3">
      <c r="A3" s="1"/>
      <c r="B3" s="2" t="s">
        <v>0</v>
      </c>
    </row>
    <row r="4" spans="1:15" x14ac:dyDescent="0.3">
      <c r="A4" s="1"/>
      <c r="B4" t="s">
        <v>3</v>
      </c>
    </row>
    <row r="5" spans="1:15" s="46" customFormat="1" x14ac:dyDescent="0.3">
      <c r="A5" s="18"/>
      <c r="B5" s="19" t="s">
        <v>1</v>
      </c>
      <c r="C5" s="16">
        <v>45383</v>
      </c>
      <c r="D5" s="16">
        <v>45413</v>
      </c>
      <c r="E5" s="16">
        <v>45444</v>
      </c>
      <c r="F5" s="16">
        <v>45474</v>
      </c>
      <c r="G5" s="16">
        <v>45505</v>
      </c>
      <c r="H5" s="16">
        <v>45536</v>
      </c>
      <c r="I5" s="16">
        <v>45566</v>
      </c>
      <c r="J5" s="16">
        <v>45597</v>
      </c>
      <c r="K5" s="16">
        <v>45627</v>
      </c>
      <c r="L5" s="16">
        <v>45658</v>
      </c>
      <c r="M5" s="16">
        <v>45689</v>
      </c>
      <c r="N5" s="16">
        <v>45717</v>
      </c>
      <c r="O5" s="16" t="s">
        <v>2</v>
      </c>
    </row>
    <row r="6" spans="1:15" x14ac:dyDescent="0.3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s="17" customFormat="1" x14ac:dyDescent="0.3">
      <c r="A7" s="7"/>
      <c r="B7" s="8" t="s">
        <v>0</v>
      </c>
      <c r="C7" s="6">
        <v>30609779.149999991</v>
      </c>
      <c r="D7" s="6">
        <v>17635966.999999993</v>
      </c>
      <c r="E7" s="6">
        <v>22372656.329999991</v>
      </c>
      <c r="F7" s="6">
        <v>33087900.510000002</v>
      </c>
      <c r="G7" s="6">
        <v>52338310</v>
      </c>
      <c r="H7" s="6">
        <v>47379366.93</v>
      </c>
      <c r="I7" s="6">
        <v>44597230.960000001</v>
      </c>
      <c r="J7" s="6">
        <v>47266212.700000003</v>
      </c>
      <c r="K7" s="6">
        <v>41914563.18</v>
      </c>
      <c r="L7" s="6">
        <v>27668298.870000001</v>
      </c>
      <c r="M7" s="6">
        <f t="shared" ref="L7:N7" si="0">SUM(M9:M14)</f>
        <v>51513221.528750002</v>
      </c>
      <c r="N7" s="6">
        <f t="shared" si="0"/>
        <v>44544856.311887503</v>
      </c>
      <c r="O7" s="6">
        <f>SUM(C7:N7)</f>
        <v>460928363.4706375</v>
      </c>
    </row>
    <row r="8" spans="1:15" x14ac:dyDescent="0.3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x14ac:dyDescent="0.3">
      <c r="B9" s="4" t="s">
        <v>4</v>
      </c>
      <c r="C9" s="5"/>
      <c r="D9" s="5"/>
      <c r="E9" s="5"/>
      <c r="F9" s="5"/>
      <c r="G9" s="5"/>
      <c r="H9" s="5"/>
      <c r="I9" s="5"/>
      <c r="J9" s="5"/>
      <c r="K9" s="5"/>
      <c r="L9" s="5"/>
      <c r="M9" s="5">
        <v>9404061.5287500005</v>
      </c>
      <c r="N9" s="5">
        <v>13128921.311887499</v>
      </c>
      <c r="O9" s="6">
        <f t="shared" ref="O9:O14" si="1">SUM(C9:N9)</f>
        <v>22532982.840637498</v>
      </c>
    </row>
    <row r="10" spans="1:15" x14ac:dyDescent="0.3">
      <c r="B10" s="4" t="s">
        <v>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>
        <v>17109160</v>
      </c>
      <c r="N10" s="5">
        <v>6415935</v>
      </c>
      <c r="O10" s="6">
        <f t="shared" si="1"/>
        <v>23525095</v>
      </c>
    </row>
    <row r="11" spans="1:15" x14ac:dyDescent="0.3">
      <c r="B11" s="4" t="s">
        <v>6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>
        <f t="shared" ref="L11:N11" si="2">25000000/5</f>
        <v>5000000</v>
      </c>
      <c r="N11" s="5">
        <f t="shared" si="2"/>
        <v>5000000</v>
      </c>
      <c r="O11" s="6">
        <f t="shared" si="1"/>
        <v>10000000</v>
      </c>
    </row>
    <row r="12" spans="1:15" x14ac:dyDescent="0.3">
      <c r="B12" s="4" t="s">
        <v>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20000000</v>
      </c>
      <c r="N12" s="5">
        <v>20000000</v>
      </c>
      <c r="O12" s="6">
        <f t="shared" si="1"/>
        <v>40000000</v>
      </c>
    </row>
    <row r="13" spans="1:15" x14ac:dyDescent="0.3">
      <c r="B13" s="4" t="s">
        <v>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>
        <f t="shared" si="1"/>
        <v>0</v>
      </c>
    </row>
    <row r="14" spans="1:15" x14ac:dyDescent="0.3">
      <c r="B14" s="4" t="s">
        <v>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>
        <f t="shared" si="1"/>
        <v>0</v>
      </c>
    </row>
    <row r="15" spans="1:15" x14ac:dyDescent="0.3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</row>
    <row r="16" spans="1:15" x14ac:dyDescent="0.3">
      <c r="B16" s="3" t="s">
        <v>2</v>
      </c>
      <c r="C16" s="12">
        <f>C7</f>
        <v>30609779.149999991</v>
      </c>
      <c r="D16" s="12">
        <f t="shared" ref="D16:N16" si="3">D7</f>
        <v>17635966.999999993</v>
      </c>
      <c r="E16" s="12">
        <f t="shared" si="3"/>
        <v>22372656.329999991</v>
      </c>
      <c r="F16" s="12">
        <f t="shared" si="3"/>
        <v>33087900.510000002</v>
      </c>
      <c r="G16" s="12">
        <f t="shared" si="3"/>
        <v>52338310</v>
      </c>
      <c r="H16" s="12">
        <f t="shared" si="3"/>
        <v>47379366.93</v>
      </c>
      <c r="I16" s="12">
        <f t="shared" si="3"/>
        <v>44597230.960000001</v>
      </c>
      <c r="J16" s="12">
        <f t="shared" si="3"/>
        <v>47266212.700000003</v>
      </c>
      <c r="K16" s="12">
        <f t="shared" si="3"/>
        <v>41914563.18</v>
      </c>
      <c r="L16" s="12">
        <f t="shared" si="3"/>
        <v>27668298.870000001</v>
      </c>
      <c r="M16" s="12">
        <f t="shared" si="3"/>
        <v>51513221.528750002</v>
      </c>
      <c r="N16" s="12">
        <f t="shared" si="3"/>
        <v>44544856.311887503</v>
      </c>
      <c r="O16" s="12">
        <f>SUM(C16:N16)</f>
        <v>460928363.4706375</v>
      </c>
    </row>
    <row r="19" spans="1:15" x14ac:dyDescent="0.3">
      <c r="A19" s="1"/>
      <c r="B19" s="2" t="s">
        <v>10</v>
      </c>
    </row>
    <row r="20" spans="1:15" s="46" customFormat="1" x14ac:dyDescent="0.3">
      <c r="A20" s="18"/>
      <c r="B20" s="19" t="s">
        <v>1</v>
      </c>
      <c r="C20" s="16">
        <v>45383</v>
      </c>
      <c r="D20" s="16">
        <v>45413</v>
      </c>
      <c r="E20" s="16">
        <v>45444</v>
      </c>
      <c r="F20" s="16">
        <v>45474</v>
      </c>
      <c r="G20" s="16">
        <v>45505</v>
      </c>
      <c r="H20" s="16">
        <v>45536</v>
      </c>
      <c r="I20" s="16">
        <v>45566</v>
      </c>
      <c r="J20" s="16">
        <v>45597</v>
      </c>
      <c r="K20" s="16">
        <v>45627</v>
      </c>
      <c r="L20" s="16">
        <v>45658</v>
      </c>
      <c r="M20" s="16">
        <v>45689</v>
      </c>
      <c r="N20" s="16">
        <v>45717</v>
      </c>
      <c r="O20" s="16" t="s">
        <v>2</v>
      </c>
    </row>
    <row r="21" spans="1:15" x14ac:dyDescent="0.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3">
      <c r="B22" s="4" t="s">
        <v>11</v>
      </c>
      <c r="C22" s="5">
        <v>10099286.960000001</v>
      </c>
      <c r="D22" s="5">
        <v>9929169.2699999996</v>
      </c>
      <c r="E22" s="5">
        <v>12384860.23</v>
      </c>
      <c r="F22" s="5">
        <v>12313419.800000001</v>
      </c>
      <c r="G22" s="5">
        <v>19932444.309999999</v>
      </c>
      <c r="H22" s="5">
        <v>21556954.579999998</v>
      </c>
      <c r="I22" s="5">
        <v>13264363.539999999</v>
      </c>
      <c r="J22" s="5">
        <v>10837300.83</v>
      </c>
      <c r="K22" s="5">
        <v>11915231.609999999</v>
      </c>
      <c r="L22" s="5">
        <v>11389542.630000001</v>
      </c>
      <c r="M22" s="5">
        <f t="shared" ref="L22:N22" si="4">M16*0.4</f>
        <v>20605288.611500002</v>
      </c>
      <c r="N22" s="5">
        <f t="shared" si="4"/>
        <v>17817942.524755001</v>
      </c>
      <c r="O22" s="5">
        <f>SUM(C22:N22)</f>
        <v>172045804.89625499</v>
      </c>
    </row>
    <row r="23" spans="1:15" x14ac:dyDescent="0.3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3">
      <c r="B24" s="3" t="s">
        <v>2</v>
      </c>
      <c r="C24" s="12">
        <f>SUM(C22:C23)</f>
        <v>10099286.960000001</v>
      </c>
      <c r="D24" s="12">
        <f t="shared" ref="D24:O24" si="5">SUM(D22:D23)</f>
        <v>9929169.2699999996</v>
      </c>
      <c r="E24" s="12">
        <f t="shared" si="5"/>
        <v>12384860.23</v>
      </c>
      <c r="F24" s="12">
        <f t="shared" si="5"/>
        <v>12313419.800000001</v>
      </c>
      <c r="G24" s="12">
        <f t="shared" si="5"/>
        <v>19932444.309999999</v>
      </c>
      <c r="H24" s="12">
        <f t="shared" si="5"/>
        <v>21556954.579999998</v>
      </c>
      <c r="I24" s="12">
        <f t="shared" si="5"/>
        <v>13264363.539999999</v>
      </c>
      <c r="J24" s="12">
        <f t="shared" si="5"/>
        <v>10837300.83</v>
      </c>
      <c r="K24" s="12">
        <f t="shared" si="5"/>
        <v>11915231.609999999</v>
      </c>
      <c r="L24" s="12">
        <f t="shared" si="5"/>
        <v>11389542.630000001</v>
      </c>
      <c r="M24" s="12">
        <f t="shared" si="5"/>
        <v>20605288.611500002</v>
      </c>
      <c r="N24" s="12">
        <f t="shared" si="5"/>
        <v>17817942.524755001</v>
      </c>
      <c r="O24" s="12">
        <f t="shared" si="5"/>
        <v>172045804.89625499</v>
      </c>
    </row>
    <row r="26" spans="1:15" x14ac:dyDescent="0.3">
      <c r="C26" s="104"/>
      <c r="D26" s="104"/>
      <c r="E26" s="104"/>
      <c r="F26" s="104"/>
      <c r="G26" s="104"/>
      <c r="H26" s="104"/>
      <c r="I26" s="104"/>
    </row>
    <row r="27" spans="1:15" x14ac:dyDescent="0.3">
      <c r="B27" s="2" t="s">
        <v>12</v>
      </c>
    </row>
    <row r="28" spans="1:15" s="46" customFormat="1" x14ac:dyDescent="0.3">
      <c r="A28" s="18"/>
      <c r="B28" s="19" t="s">
        <v>1</v>
      </c>
      <c r="C28" s="16">
        <v>45383</v>
      </c>
      <c r="D28" s="16">
        <v>45413</v>
      </c>
      <c r="E28" s="16">
        <v>45444</v>
      </c>
      <c r="F28" s="16">
        <v>45474</v>
      </c>
      <c r="G28" s="16">
        <v>45505</v>
      </c>
      <c r="H28" s="16">
        <v>45536</v>
      </c>
      <c r="I28" s="16">
        <v>45566</v>
      </c>
      <c r="J28" s="16">
        <v>45597</v>
      </c>
      <c r="K28" s="16">
        <v>45627</v>
      </c>
      <c r="L28" s="16">
        <v>45658</v>
      </c>
      <c r="M28" s="16">
        <v>45689</v>
      </c>
      <c r="N28" s="16">
        <v>45717</v>
      </c>
      <c r="O28" s="16" t="s">
        <v>2</v>
      </c>
    </row>
    <row r="29" spans="1:15" x14ac:dyDescent="0.3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3">
      <c r="B30" s="4" t="s">
        <v>13</v>
      </c>
      <c r="C30" s="5">
        <v>220024818.38999999</v>
      </c>
      <c r="D30" s="5">
        <v>220886809.34</v>
      </c>
      <c r="E30" s="5">
        <v>219521388.33999997</v>
      </c>
      <c r="F30" s="5">
        <v>220056001.16</v>
      </c>
      <c r="G30" s="5">
        <v>214517496.94999999</v>
      </c>
      <c r="H30" s="5">
        <v>213390322.03000003</v>
      </c>
      <c r="I30" s="5">
        <v>198542794.69</v>
      </c>
      <c r="J30" s="5">
        <v>183405844.87</v>
      </c>
      <c r="K30" s="5">
        <v>166336213.63999999</v>
      </c>
      <c r="L30" s="5">
        <v>172020698.30000001</v>
      </c>
      <c r="M30" s="5">
        <v>175756760</v>
      </c>
      <c r="N30" s="5">
        <v>168756760</v>
      </c>
      <c r="O30" s="5">
        <f>SUM(C30:N30)</f>
        <v>2373215907.71</v>
      </c>
    </row>
    <row r="31" spans="1:15" x14ac:dyDescent="0.3">
      <c r="B31" s="4" t="s">
        <v>14</v>
      </c>
      <c r="C31" s="5">
        <v>224680034.13999999</v>
      </c>
      <c r="D31" s="5">
        <v>220024818.38999999</v>
      </c>
      <c r="E31" s="5">
        <v>220886809.34</v>
      </c>
      <c r="F31" s="5">
        <v>219521388.33999997</v>
      </c>
      <c r="G31" s="5">
        <v>220056001.16</v>
      </c>
      <c r="H31" s="5">
        <v>214517496.94999999</v>
      </c>
      <c r="I31" s="5">
        <v>213390322.03000003</v>
      </c>
      <c r="J31" s="5">
        <f>I30</f>
        <v>198542794.69</v>
      </c>
      <c r="K31" s="5">
        <f t="shared" ref="K31:N31" si="6">J30</f>
        <v>183405844.87</v>
      </c>
      <c r="L31" s="5">
        <v>166336213.63999999</v>
      </c>
      <c r="M31" s="5">
        <f t="shared" si="6"/>
        <v>172020698.30000001</v>
      </c>
      <c r="N31" s="5">
        <f t="shared" si="6"/>
        <v>175756760</v>
      </c>
      <c r="O31" s="5">
        <f>SUM(C31:N31)</f>
        <v>2429139181.8500004</v>
      </c>
    </row>
    <row r="32" spans="1:15" x14ac:dyDescent="0.3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3">
      <c r="B33" s="3" t="s">
        <v>2</v>
      </c>
      <c r="C33" s="12">
        <f>+C30-C31</f>
        <v>-4655215.75</v>
      </c>
      <c r="D33" s="12">
        <f t="shared" ref="D33:O33" si="7">+D30-D31</f>
        <v>861990.95000001788</v>
      </c>
      <c r="E33" s="12">
        <f t="shared" si="7"/>
        <v>-1365421.0000000298</v>
      </c>
      <c r="F33" s="12">
        <f t="shared" si="7"/>
        <v>534612.82000002265</v>
      </c>
      <c r="G33" s="12">
        <f t="shared" si="7"/>
        <v>-5538504.2100000083</v>
      </c>
      <c r="H33" s="12">
        <f t="shared" si="7"/>
        <v>-1127174.9199999571</v>
      </c>
      <c r="I33" s="12">
        <f t="shared" si="7"/>
        <v>-14847527.340000033</v>
      </c>
      <c r="J33" s="12">
        <f t="shared" si="7"/>
        <v>-15136949.819999993</v>
      </c>
      <c r="K33" s="12">
        <f t="shared" si="7"/>
        <v>-17069631.230000019</v>
      </c>
      <c r="L33" s="12">
        <f t="shared" si="7"/>
        <v>5684484.6600000262</v>
      </c>
      <c r="M33" s="12">
        <f t="shared" si="7"/>
        <v>3736061.6999999881</v>
      </c>
      <c r="N33" s="12">
        <f t="shared" si="7"/>
        <v>-7000000</v>
      </c>
      <c r="O33" s="12">
        <f t="shared" si="7"/>
        <v>-55923274.140000343</v>
      </c>
    </row>
    <row r="36" spans="1:15" x14ac:dyDescent="0.3">
      <c r="A36" s="1"/>
      <c r="B36" s="2" t="s">
        <v>17</v>
      </c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</row>
    <row r="37" spans="1:15" x14ac:dyDescent="0.3">
      <c r="A37" s="1"/>
      <c r="B37" t="s">
        <v>15</v>
      </c>
    </row>
    <row r="38" spans="1:15" s="46" customFormat="1" x14ac:dyDescent="0.3">
      <c r="A38" s="18"/>
      <c r="B38" s="19" t="s">
        <v>1</v>
      </c>
      <c r="C38" s="16">
        <v>45383</v>
      </c>
      <c r="D38" s="16">
        <v>45413</v>
      </c>
      <c r="E38" s="16">
        <v>45444</v>
      </c>
      <c r="F38" s="16">
        <v>45474</v>
      </c>
      <c r="G38" s="16">
        <v>45505</v>
      </c>
      <c r="H38" s="16">
        <v>45536</v>
      </c>
      <c r="I38" s="16">
        <v>45566</v>
      </c>
      <c r="J38" s="16">
        <v>45597</v>
      </c>
      <c r="K38" s="16">
        <v>45627</v>
      </c>
      <c r="L38" s="16">
        <v>45658</v>
      </c>
      <c r="M38" s="16">
        <v>45689</v>
      </c>
      <c r="N38" s="16">
        <v>45717</v>
      </c>
      <c r="O38" s="16" t="s">
        <v>2</v>
      </c>
    </row>
    <row r="39" spans="1:15" x14ac:dyDescent="0.3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 x14ac:dyDescent="0.3">
      <c r="B40" s="4" t="s">
        <v>18</v>
      </c>
      <c r="C40" s="5"/>
      <c r="D40" s="5">
        <v>33494</v>
      </c>
      <c r="E40" s="5"/>
      <c r="F40" s="5"/>
      <c r="G40" s="5">
        <v>9200</v>
      </c>
      <c r="H40" s="5">
        <v>3000</v>
      </c>
      <c r="I40" s="5"/>
      <c r="J40" s="5"/>
      <c r="K40" s="5"/>
      <c r="L40" s="5">
        <v>33679.5</v>
      </c>
      <c r="M40" s="5"/>
      <c r="N40" s="5"/>
      <c r="O40" s="5">
        <f>SUM(C40:N40)</f>
        <v>79373.5</v>
      </c>
    </row>
    <row r="41" spans="1:15" x14ac:dyDescent="0.3">
      <c r="B41" s="4" t="s">
        <v>209</v>
      </c>
      <c r="C41" s="5"/>
      <c r="D41" s="5"/>
      <c r="E41" s="5"/>
      <c r="F41" s="5"/>
      <c r="G41" s="5"/>
      <c r="H41" s="5">
        <v>7000</v>
      </c>
      <c r="I41" s="5"/>
      <c r="J41" s="5"/>
      <c r="K41" s="5"/>
      <c r="L41" s="5"/>
      <c r="M41" s="5"/>
      <c r="N41" s="5"/>
      <c r="O41" s="5">
        <f t="shared" ref="O41:O48" si="8">SUM(C41:N41)</f>
        <v>7000</v>
      </c>
    </row>
    <row r="42" spans="1:15" x14ac:dyDescent="0.3">
      <c r="B42" s="4" t="s">
        <v>19</v>
      </c>
      <c r="C42" s="5"/>
      <c r="D42" s="5">
        <v>39757.5</v>
      </c>
      <c r="E42" s="5">
        <v>3856.5</v>
      </c>
      <c r="F42" s="5">
        <v>89634</v>
      </c>
      <c r="G42" s="5"/>
      <c r="H42" s="5">
        <v>7118</v>
      </c>
      <c r="I42" s="5">
        <v>70644.5</v>
      </c>
      <c r="J42" s="108">
        <v>82468</v>
      </c>
      <c r="K42" s="5"/>
      <c r="L42" s="5"/>
      <c r="M42" s="5"/>
      <c r="N42" s="5"/>
      <c r="O42" s="5">
        <f t="shared" si="8"/>
        <v>293478.5</v>
      </c>
    </row>
    <row r="43" spans="1:15" x14ac:dyDescent="0.3">
      <c r="B43" s="4" t="s">
        <v>20</v>
      </c>
      <c r="C43" s="5">
        <v>12324</v>
      </c>
      <c r="D43" s="5">
        <v>54605</v>
      </c>
      <c r="E43" s="5">
        <v>6288</v>
      </c>
      <c r="F43" s="5">
        <v>7890</v>
      </c>
      <c r="G43" s="5">
        <v>458655</v>
      </c>
      <c r="H43" s="5">
        <v>383534</v>
      </c>
      <c r="I43" s="5">
        <v>943100.9</v>
      </c>
      <c r="J43" s="108">
        <v>526580</v>
      </c>
      <c r="K43" s="5">
        <v>283231</v>
      </c>
      <c r="L43" s="5">
        <v>232960</v>
      </c>
      <c r="M43" s="5"/>
      <c r="N43" s="5"/>
      <c r="O43" s="5">
        <f t="shared" si="8"/>
        <v>2909167.9</v>
      </c>
    </row>
    <row r="44" spans="1:15" x14ac:dyDescent="0.3">
      <c r="B44" s="4" t="s">
        <v>21</v>
      </c>
      <c r="C44" s="5">
        <v>13793</v>
      </c>
      <c r="D44" s="5"/>
      <c r="E44" s="5"/>
      <c r="F44" s="5">
        <v>44482</v>
      </c>
      <c r="G44" s="5">
        <v>22310</v>
      </c>
      <c r="H44" s="5"/>
      <c r="I44" s="5">
        <v>58320</v>
      </c>
      <c r="J44" s="108">
        <v>10768</v>
      </c>
      <c r="K44" s="5">
        <v>11616</v>
      </c>
      <c r="L44" s="5">
        <v>9680</v>
      </c>
      <c r="M44" s="5"/>
      <c r="N44" s="5"/>
      <c r="O44" s="5">
        <f t="shared" si="8"/>
        <v>170969</v>
      </c>
    </row>
    <row r="45" spans="1:15" x14ac:dyDescent="0.3">
      <c r="B45" s="4" t="s">
        <v>22</v>
      </c>
      <c r="C45" s="5"/>
      <c r="D45" s="5"/>
      <c r="E45" s="5"/>
      <c r="F45" s="5"/>
      <c r="G45" s="5">
        <v>37423</v>
      </c>
      <c r="H45" s="5">
        <v>19452</v>
      </c>
      <c r="I45" s="5">
        <v>2244</v>
      </c>
      <c r="J45" s="108">
        <v>18192</v>
      </c>
      <c r="K45" s="5"/>
      <c r="L45" s="5"/>
      <c r="M45" s="5"/>
      <c r="N45" s="5"/>
      <c r="O45" s="5">
        <f t="shared" si="8"/>
        <v>77311</v>
      </c>
    </row>
    <row r="46" spans="1:15" x14ac:dyDescent="0.3">
      <c r="B46" s="4" t="s">
        <v>23</v>
      </c>
      <c r="C46" s="5">
        <v>1010908</v>
      </c>
      <c r="D46" s="5">
        <v>309600</v>
      </c>
      <c r="E46" s="5">
        <v>32870</v>
      </c>
      <c r="F46" s="5"/>
      <c r="G46" s="5"/>
      <c r="H46" s="5"/>
      <c r="I46" s="5"/>
      <c r="J46" s="108"/>
      <c r="K46" s="5"/>
      <c r="L46" s="5"/>
      <c r="M46" s="5"/>
      <c r="N46" s="5"/>
      <c r="O46" s="5">
        <f t="shared" si="8"/>
        <v>1353378</v>
      </c>
    </row>
    <row r="47" spans="1:15" x14ac:dyDescent="0.3">
      <c r="B47" s="4" t="s">
        <v>24</v>
      </c>
      <c r="C47" s="5"/>
      <c r="D47" s="5"/>
      <c r="E47" s="5"/>
      <c r="F47" s="5">
        <v>9944</v>
      </c>
      <c r="G47" s="5"/>
      <c r="H47" s="5"/>
      <c r="I47" s="5"/>
      <c r="J47" s="108">
        <v>5700</v>
      </c>
      <c r="K47" s="5"/>
      <c r="L47" s="5"/>
      <c r="M47" s="5"/>
      <c r="N47" s="5"/>
      <c r="O47" s="5">
        <f t="shared" si="8"/>
        <v>15644</v>
      </c>
    </row>
    <row r="48" spans="1:15" x14ac:dyDescent="0.3">
      <c r="B48" s="4" t="s">
        <v>25</v>
      </c>
      <c r="C48" s="5">
        <v>289004</v>
      </c>
      <c r="D48" s="5">
        <v>112485</v>
      </c>
      <c r="E48" s="5">
        <v>1878881.7</v>
      </c>
      <c r="F48" s="5">
        <v>712870</v>
      </c>
      <c r="G48" s="5">
        <v>369066</v>
      </c>
      <c r="H48" s="5">
        <v>54020</v>
      </c>
      <c r="I48" s="5"/>
      <c r="J48" s="5"/>
      <c r="K48" s="5">
        <v>627191</v>
      </c>
      <c r="L48" s="5">
        <v>670638</v>
      </c>
      <c r="M48" s="5">
        <v>750000</v>
      </c>
      <c r="N48" s="5">
        <v>750000</v>
      </c>
      <c r="O48" s="5">
        <f t="shared" si="8"/>
        <v>6214155.7000000002</v>
      </c>
    </row>
    <row r="49" spans="1:15" x14ac:dyDescent="0.3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 x14ac:dyDescent="0.3">
      <c r="B50" s="3" t="s">
        <v>2</v>
      </c>
      <c r="C50" s="12">
        <f>SUM(C39:C49)</f>
        <v>1326029</v>
      </c>
      <c r="D50" s="12">
        <f t="shared" ref="D50:O50" si="9">SUM(D39:D49)</f>
        <v>549941.5</v>
      </c>
      <c r="E50" s="12">
        <f t="shared" si="9"/>
        <v>1921896.2</v>
      </c>
      <c r="F50" s="12">
        <f t="shared" si="9"/>
        <v>864820</v>
      </c>
      <c r="G50" s="12">
        <f t="shared" si="9"/>
        <v>896654</v>
      </c>
      <c r="H50" s="12">
        <f t="shared" si="9"/>
        <v>474124</v>
      </c>
      <c r="I50" s="12">
        <f t="shared" si="9"/>
        <v>1074309.3999999999</v>
      </c>
      <c r="J50" s="12">
        <f t="shared" si="9"/>
        <v>643708</v>
      </c>
      <c r="K50" s="12">
        <f t="shared" si="9"/>
        <v>922038</v>
      </c>
      <c r="L50" s="12">
        <f t="shared" si="9"/>
        <v>946957.5</v>
      </c>
      <c r="M50" s="12">
        <f t="shared" si="9"/>
        <v>750000</v>
      </c>
      <c r="N50" s="12">
        <f t="shared" si="9"/>
        <v>750000</v>
      </c>
      <c r="O50" s="12">
        <f t="shared" si="9"/>
        <v>11120477.600000001</v>
      </c>
    </row>
    <row r="51" spans="1:15" x14ac:dyDescent="0.3">
      <c r="B51" s="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</row>
    <row r="52" spans="1:15" x14ac:dyDescent="0.3">
      <c r="B52" s="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</row>
    <row r="53" spans="1:15" x14ac:dyDescent="0.3">
      <c r="B53" s="2" t="s">
        <v>30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</row>
    <row r="54" spans="1:15" x14ac:dyDescent="0.3">
      <c r="B54" t="s">
        <v>15</v>
      </c>
    </row>
    <row r="55" spans="1:15" s="46" customFormat="1" x14ac:dyDescent="0.3">
      <c r="A55" s="18"/>
      <c r="B55" s="19" t="s">
        <v>1</v>
      </c>
      <c r="C55" s="16">
        <v>45383</v>
      </c>
      <c r="D55" s="16">
        <v>45413</v>
      </c>
      <c r="E55" s="16">
        <v>45444</v>
      </c>
      <c r="F55" s="16">
        <v>45474</v>
      </c>
      <c r="G55" s="16">
        <v>45505</v>
      </c>
      <c r="H55" s="16">
        <v>45536</v>
      </c>
      <c r="I55" s="16">
        <v>45566</v>
      </c>
      <c r="J55" s="16">
        <v>45597</v>
      </c>
      <c r="K55" s="16">
        <v>45627</v>
      </c>
      <c r="L55" s="16">
        <v>45658</v>
      </c>
      <c r="M55" s="16">
        <v>45689</v>
      </c>
      <c r="N55" s="16">
        <v>45717</v>
      </c>
      <c r="O55" s="16" t="s">
        <v>2</v>
      </c>
    </row>
    <row r="56" spans="1:15" x14ac:dyDescent="0.3">
      <c r="B56" s="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x14ac:dyDescent="0.3">
      <c r="B57" s="4" t="s">
        <v>31</v>
      </c>
      <c r="C57" s="5">
        <v>69088</v>
      </c>
      <c r="D57" s="5">
        <v>34544</v>
      </c>
      <c r="E57" s="5">
        <v>11389</v>
      </c>
      <c r="F57" s="5">
        <v>53634</v>
      </c>
      <c r="G57" s="5">
        <v>53636</v>
      </c>
      <c r="H57" s="5">
        <v>53634</v>
      </c>
      <c r="I57" s="5">
        <v>53634</v>
      </c>
      <c r="J57" s="108">
        <v>17890</v>
      </c>
      <c r="K57" s="5">
        <v>100940</v>
      </c>
      <c r="L57" s="5">
        <v>53670</v>
      </c>
      <c r="M57" s="5">
        <v>55000</v>
      </c>
      <c r="N57" s="5">
        <v>55000</v>
      </c>
      <c r="O57" s="5"/>
    </row>
    <row r="58" spans="1:15" x14ac:dyDescent="0.3">
      <c r="B58" s="4" t="s">
        <v>32</v>
      </c>
      <c r="C58" s="5">
        <v>677915</v>
      </c>
      <c r="D58" s="5">
        <v>341917</v>
      </c>
      <c r="E58" s="5">
        <v>390143</v>
      </c>
      <c r="F58" s="5">
        <v>441742</v>
      </c>
      <c r="G58" s="5">
        <v>400250</v>
      </c>
      <c r="H58" s="5">
        <v>336358</v>
      </c>
      <c r="I58" s="5">
        <v>371439</v>
      </c>
      <c r="J58" s="108">
        <v>351884</v>
      </c>
      <c r="K58" s="5">
        <v>385341</v>
      </c>
      <c r="L58" s="5">
        <v>403635</v>
      </c>
      <c r="M58" s="5">
        <v>425000</v>
      </c>
      <c r="N58" s="5">
        <v>425000</v>
      </c>
      <c r="O58" s="5"/>
    </row>
    <row r="59" spans="1:15" x14ac:dyDescent="0.3"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 x14ac:dyDescent="0.3">
      <c r="B60" s="3" t="s">
        <v>2</v>
      </c>
      <c r="C60" s="12">
        <f t="shared" ref="C60:O60" si="10">SUM(C56:C59)</f>
        <v>747003</v>
      </c>
      <c r="D60" s="12">
        <f t="shared" si="10"/>
        <v>376461</v>
      </c>
      <c r="E60" s="12">
        <f t="shared" si="10"/>
        <v>401532</v>
      </c>
      <c r="F60" s="12">
        <f t="shared" si="10"/>
        <v>495376</v>
      </c>
      <c r="G60" s="12">
        <f t="shared" si="10"/>
        <v>453886</v>
      </c>
      <c r="H60" s="12">
        <f t="shared" si="10"/>
        <v>389992</v>
      </c>
      <c r="I60" s="12">
        <f t="shared" si="10"/>
        <v>425073</v>
      </c>
      <c r="J60" s="12">
        <f t="shared" si="10"/>
        <v>369774</v>
      </c>
      <c r="K60" s="12">
        <f t="shared" si="10"/>
        <v>486281</v>
      </c>
      <c r="L60" s="12">
        <f t="shared" si="10"/>
        <v>457305</v>
      </c>
      <c r="M60" s="12">
        <f t="shared" si="10"/>
        <v>480000</v>
      </c>
      <c r="N60" s="12">
        <f t="shared" si="10"/>
        <v>480000</v>
      </c>
      <c r="O60" s="12">
        <f t="shared" si="10"/>
        <v>0</v>
      </c>
    </row>
    <row r="61" spans="1:15" x14ac:dyDescent="0.3">
      <c r="B61" s="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</row>
    <row r="62" spans="1:15" x14ac:dyDescent="0.3">
      <c r="B62" s="2" t="s">
        <v>29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 spans="1:15" x14ac:dyDescent="0.3">
      <c r="B63" t="s">
        <v>15</v>
      </c>
    </row>
    <row r="64" spans="1:15" s="46" customFormat="1" x14ac:dyDescent="0.3">
      <c r="A64" s="18"/>
      <c r="B64" s="19" t="s">
        <v>1</v>
      </c>
      <c r="C64" s="16">
        <v>45383</v>
      </c>
      <c r="D64" s="16">
        <v>45413</v>
      </c>
      <c r="E64" s="16">
        <v>45444</v>
      </c>
      <c r="F64" s="16">
        <v>45474</v>
      </c>
      <c r="G64" s="16">
        <v>45505</v>
      </c>
      <c r="H64" s="16">
        <v>45536</v>
      </c>
      <c r="I64" s="16">
        <v>45566</v>
      </c>
      <c r="J64" s="16">
        <v>45597</v>
      </c>
      <c r="K64" s="16">
        <v>45627</v>
      </c>
      <c r="L64" s="16">
        <v>45658</v>
      </c>
      <c r="M64" s="16">
        <v>45689</v>
      </c>
      <c r="N64" s="16">
        <v>45717</v>
      </c>
      <c r="O64" s="16" t="s">
        <v>2</v>
      </c>
    </row>
    <row r="65" spans="1:15" x14ac:dyDescent="0.3"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15" x14ac:dyDescent="0.3">
      <c r="B66" s="4" t="s">
        <v>28</v>
      </c>
      <c r="C66" s="5">
        <v>24972</v>
      </c>
      <c r="D66" s="5">
        <v>42736</v>
      </c>
      <c r="E66" s="5">
        <v>55992.72</v>
      </c>
      <c r="F66" s="5">
        <v>36261</v>
      </c>
      <c r="G66" s="5">
        <v>90499.97</v>
      </c>
      <c r="H66" s="5">
        <v>43589.5</v>
      </c>
      <c r="I66" s="5">
        <v>29976</v>
      </c>
      <c r="J66" s="108">
        <v>40645</v>
      </c>
      <c r="K66" s="5">
        <v>75836</v>
      </c>
      <c r="L66" s="5">
        <f>61603.58+6500</f>
        <v>68103.58</v>
      </c>
      <c r="M66" s="5">
        <v>45000</v>
      </c>
      <c r="N66" s="5">
        <v>45000</v>
      </c>
      <c r="O66" s="5"/>
    </row>
    <row r="67" spans="1:15" x14ac:dyDescent="0.3"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x14ac:dyDescent="0.3">
      <c r="B68" s="3" t="s">
        <v>2</v>
      </c>
      <c r="C68" s="12">
        <f t="shared" ref="C68:O68" si="11">SUM(C65:C67)</f>
        <v>24972</v>
      </c>
      <c r="D68" s="12">
        <f t="shared" si="11"/>
        <v>42736</v>
      </c>
      <c r="E68" s="12">
        <f t="shared" si="11"/>
        <v>55992.72</v>
      </c>
      <c r="F68" s="12">
        <f t="shared" si="11"/>
        <v>36261</v>
      </c>
      <c r="G68" s="12">
        <f t="shared" si="11"/>
        <v>90499.97</v>
      </c>
      <c r="H68" s="12">
        <f t="shared" si="11"/>
        <v>43589.5</v>
      </c>
      <c r="I68" s="12">
        <f t="shared" si="11"/>
        <v>29976</v>
      </c>
      <c r="J68" s="12">
        <f t="shared" si="11"/>
        <v>40645</v>
      </c>
      <c r="K68" s="12">
        <f t="shared" si="11"/>
        <v>75836</v>
      </c>
      <c r="L68" s="12">
        <f t="shared" si="11"/>
        <v>68103.58</v>
      </c>
      <c r="M68" s="12">
        <f t="shared" si="11"/>
        <v>45000</v>
      </c>
      <c r="N68" s="12">
        <f t="shared" si="11"/>
        <v>45000</v>
      </c>
      <c r="O68" s="12">
        <f t="shared" si="11"/>
        <v>0</v>
      </c>
    </row>
    <row r="69" spans="1:15" x14ac:dyDescent="0.3">
      <c r="B69" s="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</row>
    <row r="70" spans="1:15" x14ac:dyDescent="0.3">
      <c r="B70" s="2" t="s">
        <v>26</v>
      </c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</row>
    <row r="71" spans="1:15" x14ac:dyDescent="0.3">
      <c r="B71" t="s">
        <v>15</v>
      </c>
      <c r="D71" s="15" t="s">
        <v>16</v>
      </c>
    </row>
    <row r="72" spans="1:15" s="46" customFormat="1" x14ac:dyDescent="0.3">
      <c r="A72" s="18"/>
      <c r="B72" s="19" t="s">
        <v>1</v>
      </c>
      <c r="C72" s="16">
        <v>45383</v>
      </c>
      <c r="D72" s="16">
        <v>45413</v>
      </c>
      <c r="E72" s="16">
        <v>45444</v>
      </c>
      <c r="F72" s="16">
        <v>45474</v>
      </c>
      <c r="G72" s="16">
        <v>45505</v>
      </c>
      <c r="H72" s="16">
        <v>45536</v>
      </c>
      <c r="I72" s="16">
        <v>45566</v>
      </c>
      <c r="J72" s="16">
        <v>45597</v>
      </c>
      <c r="K72" s="16">
        <v>45627</v>
      </c>
      <c r="L72" s="16">
        <v>45658</v>
      </c>
      <c r="M72" s="16">
        <v>45689</v>
      </c>
      <c r="N72" s="16">
        <v>45717</v>
      </c>
      <c r="O72" s="16" t="s">
        <v>2</v>
      </c>
    </row>
    <row r="73" spans="1:15" x14ac:dyDescent="0.3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 x14ac:dyDescent="0.3">
      <c r="B74" s="4" t="s">
        <v>26</v>
      </c>
      <c r="C74" s="5">
        <v>66585</v>
      </c>
      <c r="D74" s="5">
        <v>88639</v>
      </c>
      <c r="E74" s="5">
        <v>228898</v>
      </c>
      <c r="F74" s="5">
        <v>169303</v>
      </c>
      <c r="G74" s="5">
        <v>233293</v>
      </c>
      <c r="H74" s="5">
        <v>131717</v>
      </c>
      <c r="I74" s="5">
        <v>54008.75</v>
      </c>
      <c r="J74" s="108">
        <v>186063</v>
      </c>
      <c r="K74" s="5">
        <v>161438</v>
      </c>
      <c r="L74" s="5">
        <v>126580</v>
      </c>
      <c r="M74" s="5">
        <f t="shared" ref="L74:N74" si="12">M16*0.1%</f>
        <v>51513.22152875</v>
      </c>
      <c r="N74" s="5">
        <f t="shared" si="12"/>
        <v>44544.856311887503</v>
      </c>
      <c r="O74" s="5"/>
    </row>
    <row r="75" spans="1:15" x14ac:dyDescent="0.3">
      <c r="B75" s="4" t="s">
        <v>27</v>
      </c>
      <c r="C75" s="5">
        <v>200</v>
      </c>
      <c r="D75" s="5"/>
      <c r="E75" s="5"/>
      <c r="F75" s="5"/>
      <c r="G75" s="5">
        <v>-150</v>
      </c>
      <c r="H75" s="5"/>
      <c r="I75" s="5"/>
      <c r="J75" s="108">
        <v>1200</v>
      </c>
      <c r="K75" s="5">
        <v>20301</v>
      </c>
      <c r="L75" s="5">
        <v>-3000</v>
      </c>
      <c r="M75" s="5">
        <v>500</v>
      </c>
      <c r="N75" s="5">
        <v>500</v>
      </c>
      <c r="O75" s="5"/>
    </row>
    <row r="76" spans="1:15" x14ac:dyDescent="0.3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1:15" x14ac:dyDescent="0.3">
      <c r="B77" s="3" t="s">
        <v>2</v>
      </c>
      <c r="C77" s="12">
        <f>SUM(C73:C76)</f>
        <v>66785</v>
      </c>
      <c r="D77" s="12">
        <f t="shared" ref="D77:O77" si="13">SUM(D73:D76)</f>
        <v>88639</v>
      </c>
      <c r="E77" s="12">
        <f t="shared" si="13"/>
        <v>228898</v>
      </c>
      <c r="F77" s="12">
        <f t="shared" si="13"/>
        <v>169303</v>
      </c>
      <c r="G77" s="12">
        <f t="shared" si="13"/>
        <v>233143</v>
      </c>
      <c r="H77" s="12">
        <f t="shared" si="13"/>
        <v>131717</v>
      </c>
      <c r="I77" s="12">
        <f t="shared" si="13"/>
        <v>54008.75</v>
      </c>
      <c r="J77" s="12">
        <f t="shared" si="13"/>
        <v>187263</v>
      </c>
      <c r="K77" s="12">
        <f t="shared" si="13"/>
        <v>181739</v>
      </c>
      <c r="L77" s="12">
        <f t="shared" si="13"/>
        <v>123580</v>
      </c>
      <c r="M77" s="12">
        <f t="shared" si="13"/>
        <v>52013.22152875</v>
      </c>
      <c r="N77" s="12">
        <f t="shared" si="13"/>
        <v>45044.856311887503</v>
      </c>
      <c r="O77" s="12">
        <f t="shared" si="13"/>
        <v>0</v>
      </c>
    </row>
    <row r="78" spans="1:15" x14ac:dyDescent="0.3">
      <c r="B78" s="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</row>
    <row r="79" spans="1:15" x14ac:dyDescent="0.3">
      <c r="B79" s="2" t="s">
        <v>132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</row>
    <row r="80" spans="1:15" x14ac:dyDescent="0.3">
      <c r="B80" t="s">
        <v>15</v>
      </c>
    </row>
    <row r="81" spans="1:15" s="46" customFormat="1" x14ac:dyDescent="0.3">
      <c r="A81" s="18"/>
      <c r="B81" s="19" t="s">
        <v>1</v>
      </c>
      <c r="C81" s="16">
        <v>45383</v>
      </c>
      <c r="D81" s="16">
        <v>45413</v>
      </c>
      <c r="E81" s="16">
        <v>45444</v>
      </c>
      <c r="F81" s="16">
        <v>45474</v>
      </c>
      <c r="G81" s="16">
        <v>45505</v>
      </c>
      <c r="H81" s="16">
        <v>45536</v>
      </c>
      <c r="I81" s="16">
        <v>45566</v>
      </c>
      <c r="J81" s="16">
        <v>45597</v>
      </c>
      <c r="K81" s="16">
        <v>45627</v>
      </c>
      <c r="L81" s="16">
        <v>45658</v>
      </c>
      <c r="M81" s="16">
        <v>45689</v>
      </c>
      <c r="N81" s="16">
        <v>45717</v>
      </c>
      <c r="O81" s="16" t="s">
        <v>2</v>
      </c>
    </row>
    <row r="82" spans="1:15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5" x14ac:dyDescent="0.3">
      <c r="B83" s="4" t="s">
        <v>133</v>
      </c>
      <c r="C83" s="5">
        <v>3445</v>
      </c>
      <c r="D83" s="5"/>
      <c r="E83" s="5">
        <v>45</v>
      </c>
      <c r="F83" s="5">
        <v>45094</v>
      </c>
      <c r="G83" s="5">
        <v>16000</v>
      </c>
      <c r="H83" s="5">
        <v>16161</v>
      </c>
      <c r="I83" s="5">
        <v>8000</v>
      </c>
      <c r="J83" s="108">
        <v>9270</v>
      </c>
      <c r="K83" s="5"/>
      <c r="L83" s="5">
        <v>8134</v>
      </c>
      <c r="M83" s="5">
        <v>15000</v>
      </c>
      <c r="N83" s="5">
        <v>15000</v>
      </c>
      <c r="O83" s="5"/>
    </row>
    <row r="84" spans="1:15" x14ac:dyDescent="0.3">
      <c r="B84" s="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1:15" x14ac:dyDescent="0.3">
      <c r="B85" s="3" t="s">
        <v>2</v>
      </c>
      <c r="C85" s="12">
        <f t="shared" ref="C85" si="14">SUM(C82:C84)</f>
        <v>3445</v>
      </c>
      <c r="D85" s="12">
        <f t="shared" ref="D85" si="15">SUM(D82:D84)</f>
        <v>0</v>
      </c>
      <c r="E85" s="12">
        <f t="shared" ref="E85" si="16">SUM(E82:E84)</f>
        <v>45</v>
      </c>
      <c r="F85" s="12">
        <f t="shared" ref="F85" si="17">SUM(F82:F84)</f>
        <v>45094</v>
      </c>
      <c r="G85" s="12">
        <f t="shared" ref="G85" si="18">SUM(G82:G84)</f>
        <v>16000</v>
      </c>
      <c r="H85" s="12">
        <f t="shared" ref="H85" si="19">SUM(H82:H84)</f>
        <v>16161</v>
      </c>
      <c r="I85" s="12">
        <f t="shared" ref="I85" si="20">SUM(I82:I84)</f>
        <v>8000</v>
      </c>
      <c r="J85" s="12">
        <f t="shared" ref="J85" si="21">SUM(J82:J84)</f>
        <v>9270</v>
      </c>
      <c r="K85" s="12">
        <f t="shared" ref="K85" si="22">SUM(K82:K84)</f>
        <v>0</v>
      </c>
      <c r="L85" s="12">
        <f t="shared" ref="L85" si="23">SUM(L82:L84)</f>
        <v>8134</v>
      </c>
      <c r="M85" s="12">
        <f t="shared" ref="M85" si="24">SUM(M82:M84)</f>
        <v>15000</v>
      </c>
      <c r="N85" s="12">
        <f t="shared" ref="N85" si="25">SUM(N82:N84)</f>
        <v>15000</v>
      </c>
      <c r="O85" s="12">
        <f t="shared" ref="O85" si="26">SUM(O82:O84)</f>
        <v>0</v>
      </c>
    </row>
    <row r="88" spans="1:15" x14ac:dyDescent="0.3">
      <c r="B88" s="2" t="s">
        <v>33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</row>
    <row r="89" spans="1:15" x14ac:dyDescent="0.3">
      <c r="B89" t="s">
        <v>15</v>
      </c>
    </row>
    <row r="90" spans="1:15" s="46" customFormat="1" x14ac:dyDescent="0.3">
      <c r="A90" s="18"/>
      <c r="B90" s="19" t="s">
        <v>1</v>
      </c>
      <c r="C90" s="16">
        <v>45383</v>
      </c>
      <c r="D90" s="16">
        <v>45413</v>
      </c>
      <c r="E90" s="16">
        <v>45444</v>
      </c>
      <c r="F90" s="16">
        <v>45474</v>
      </c>
      <c r="G90" s="16">
        <v>45505</v>
      </c>
      <c r="H90" s="16">
        <v>45536</v>
      </c>
      <c r="I90" s="16">
        <v>45566</v>
      </c>
      <c r="J90" s="16">
        <v>45597</v>
      </c>
      <c r="K90" s="16">
        <v>45627</v>
      </c>
      <c r="L90" s="16">
        <v>45658</v>
      </c>
      <c r="M90" s="16">
        <v>45689</v>
      </c>
      <c r="N90" s="16">
        <v>45717</v>
      </c>
      <c r="O90" s="16" t="s">
        <v>2</v>
      </c>
    </row>
    <row r="91" spans="1:15" x14ac:dyDescent="0.3">
      <c r="B91" s="4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1:15" x14ac:dyDescent="0.3">
      <c r="B92" s="4" t="s">
        <v>34</v>
      </c>
      <c r="C92" s="5">
        <v>902992</v>
      </c>
      <c r="D92" s="5">
        <v>902992</v>
      </c>
      <c r="E92" s="5">
        <v>902992</v>
      </c>
      <c r="F92" s="5">
        <v>902992</v>
      </c>
      <c r="G92" s="5">
        <v>1508044</v>
      </c>
      <c r="H92" s="5">
        <v>944252</v>
      </c>
      <c r="I92" s="5">
        <v>944252</v>
      </c>
      <c r="J92" s="108">
        <v>944652</v>
      </c>
      <c r="K92" s="5">
        <v>563792</v>
      </c>
      <c r="L92" s="5">
        <v>759021</v>
      </c>
      <c r="M92" s="5">
        <v>935000</v>
      </c>
      <c r="N92" s="5">
        <v>935000</v>
      </c>
      <c r="O92" s="5"/>
    </row>
    <row r="93" spans="1:15" x14ac:dyDescent="0.3"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1:15" x14ac:dyDescent="0.3">
      <c r="B94" s="3" t="s">
        <v>2</v>
      </c>
      <c r="C94" s="12">
        <f t="shared" ref="C94:O94" si="27">SUM(C91:C93)</f>
        <v>902992</v>
      </c>
      <c r="D94" s="12">
        <f t="shared" si="27"/>
        <v>902992</v>
      </c>
      <c r="E94" s="12">
        <f t="shared" si="27"/>
        <v>902992</v>
      </c>
      <c r="F94" s="12">
        <f t="shared" si="27"/>
        <v>902992</v>
      </c>
      <c r="G94" s="12">
        <f t="shared" si="27"/>
        <v>1508044</v>
      </c>
      <c r="H94" s="12">
        <f t="shared" si="27"/>
        <v>944252</v>
      </c>
      <c r="I94" s="12">
        <f t="shared" si="27"/>
        <v>944252</v>
      </c>
      <c r="J94" s="12">
        <f t="shared" si="27"/>
        <v>944652</v>
      </c>
      <c r="K94" s="12">
        <f t="shared" si="27"/>
        <v>563792</v>
      </c>
      <c r="L94" s="12">
        <f t="shared" si="27"/>
        <v>759021</v>
      </c>
      <c r="M94" s="12">
        <f t="shared" si="27"/>
        <v>935000</v>
      </c>
      <c r="N94" s="12">
        <f t="shared" si="27"/>
        <v>935000</v>
      </c>
      <c r="O94" s="12">
        <f t="shared" si="27"/>
        <v>0</v>
      </c>
    </row>
    <row r="97" spans="1:15" x14ac:dyDescent="0.3">
      <c r="A97" s="1"/>
      <c r="B97" s="2" t="s">
        <v>35</v>
      </c>
    </row>
    <row r="98" spans="1:15" x14ac:dyDescent="0.3">
      <c r="A98" s="1"/>
      <c r="B98" t="s">
        <v>15</v>
      </c>
      <c r="D98" s="15" t="s">
        <v>16</v>
      </c>
    </row>
    <row r="99" spans="1:15" s="46" customFormat="1" x14ac:dyDescent="0.3">
      <c r="A99" s="18"/>
      <c r="B99" s="19" t="s">
        <v>1</v>
      </c>
      <c r="C99" s="16">
        <v>45383</v>
      </c>
      <c r="D99" s="16">
        <v>45413</v>
      </c>
      <c r="E99" s="16">
        <v>45444</v>
      </c>
      <c r="F99" s="16">
        <v>45474</v>
      </c>
      <c r="G99" s="16">
        <v>45505</v>
      </c>
      <c r="H99" s="16">
        <v>45536</v>
      </c>
      <c r="I99" s="16">
        <v>45566</v>
      </c>
      <c r="J99" s="16">
        <v>45597</v>
      </c>
      <c r="K99" s="16">
        <v>45627</v>
      </c>
      <c r="L99" s="16">
        <v>45658</v>
      </c>
      <c r="M99" s="16">
        <v>45689</v>
      </c>
      <c r="N99" s="16">
        <v>45717</v>
      </c>
      <c r="O99" s="16" t="s">
        <v>2</v>
      </c>
    </row>
    <row r="100" spans="1:15" x14ac:dyDescent="0.3">
      <c r="B100" s="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1:15" x14ac:dyDescent="0.3">
      <c r="B101" s="4" t="s">
        <v>36</v>
      </c>
      <c r="C101" s="5">
        <v>61742</v>
      </c>
      <c r="D101" s="5">
        <v>285511</v>
      </c>
      <c r="E101" s="5">
        <v>270197</v>
      </c>
      <c r="F101" s="5">
        <v>52657</v>
      </c>
      <c r="G101" s="5">
        <v>338556</v>
      </c>
      <c r="H101" s="5">
        <v>814841</v>
      </c>
      <c r="I101" s="5">
        <v>121043</v>
      </c>
      <c r="J101" s="108">
        <v>148933</v>
      </c>
      <c r="K101" s="5">
        <v>3039937</v>
      </c>
      <c r="L101" s="5">
        <f>17944+30016</f>
        <v>47960</v>
      </c>
      <c r="M101" s="5">
        <v>410000</v>
      </c>
      <c r="N101" s="5">
        <v>420000</v>
      </c>
      <c r="O101" s="5">
        <f>SUM(C101:N101)</f>
        <v>6011377</v>
      </c>
    </row>
    <row r="102" spans="1:15" x14ac:dyDescent="0.3">
      <c r="B102" s="4" t="s">
        <v>37</v>
      </c>
      <c r="C102" s="5">
        <v>219473</v>
      </c>
      <c r="D102" s="5">
        <v>226890</v>
      </c>
      <c r="E102" s="5">
        <v>228781</v>
      </c>
      <c r="F102" s="5">
        <v>232739</v>
      </c>
      <c r="G102" s="5">
        <v>237273</v>
      </c>
      <c r="H102" s="5">
        <v>33695.25</v>
      </c>
      <c r="I102" s="5">
        <v>72014</v>
      </c>
      <c r="J102" s="108">
        <v>227895</v>
      </c>
      <c r="K102" s="5">
        <v>270091</v>
      </c>
      <c r="L102" s="5">
        <v>78733</v>
      </c>
      <c r="M102" s="5">
        <v>175589</v>
      </c>
      <c r="N102" s="5">
        <v>190589</v>
      </c>
      <c r="O102" s="5">
        <f t="shared" ref="O102:O109" si="28">SUM(C102:N102)</f>
        <v>2193762.25</v>
      </c>
    </row>
    <row r="103" spans="1:15" x14ac:dyDescent="0.3">
      <c r="B103" s="4" t="s">
        <v>38</v>
      </c>
      <c r="C103" s="5">
        <v>66236</v>
      </c>
      <c r="D103" s="5">
        <v>315183</v>
      </c>
      <c r="E103" s="5">
        <v>163190</v>
      </c>
      <c r="F103" s="5">
        <v>177670</v>
      </c>
      <c r="G103" s="5">
        <v>702412</v>
      </c>
      <c r="H103" s="5">
        <v>247647</v>
      </c>
      <c r="I103" s="5">
        <v>143182</v>
      </c>
      <c r="J103" s="108">
        <v>54202</v>
      </c>
      <c r="K103" s="5">
        <v>466696</v>
      </c>
      <c r="L103" s="5">
        <v>34055</v>
      </c>
      <c r="M103" s="5">
        <v>180500</v>
      </c>
      <c r="N103" s="5">
        <v>181500</v>
      </c>
      <c r="O103" s="5">
        <f t="shared" si="28"/>
        <v>2732473</v>
      </c>
    </row>
    <row r="104" spans="1:15" x14ac:dyDescent="0.3">
      <c r="B104" s="4" t="s">
        <v>39</v>
      </c>
      <c r="C104" s="5">
        <v>37448</v>
      </c>
      <c r="D104" s="5">
        <v>61602</v>
      </c>
      <c r="E104" s="5">
        <v>29815</v>
      </c>
      <c r="F104" s="5">
        <v>35550</v>
      </c>
      <c r="G104" s="5">
        <v>19510</v>
      </c>
      <c r="H104" s="5">
        <v>29728</v>
      </c>
      <c r="I104" s="5">
        <v>4750</v>
      </c>
      <c r="J104" s="108">
        <v>25189</v>
      </c>
      <c r="K104" s="5">
        <v>54312</v>
      </c>
      <c r="L104" s="5">
        <v>85496</v>
      </c>
      <c r="M104" s="5">
        <v>9000</v>
      </c>
      <c r="N104" s="5">
        <v>9000</v>
      </c>
      <c r="O104" s="5">
        <f t="shared" si="28"/>
        <v>401400</v>
      </c>
    </row>
    <row r="105" spans="1:15" x14ac:dyDescent="0.3">
      <c r="B105" s="4" t="s">
        <v>40</v>
      </c>
      <c r="C105" s="5">
        <v>30088</v>
      </c>
      <c r="D105" s="5">
        <v>29676</v>
      </c>
      <c r="E105" s="5">
        <v>29020</v>
      </c>
      <c r="F105" s="5">
        <v>30532</v>
      </c>
      <c r="G105" s="5">
        <v>30954</v>
      </c>
      <c r="H105" s="5">
        <v>31450</v>
      </c>
      <c r="I105" s="5">
        <v>36534</v>
      </c>
      <c r="J105" s="108">
        <v>28957</v>
      </c>
      <c r="K105" s="5">
        <v>33852</v>
      </c>
      <c r="L105" s="5">
        <v>36119</v>
      </c>
      <c r="M105" s="5">
        <v>32000</v>
      </c>
      <c r="N105" s="5">
        <v>36000</v>
      </c>
      <c r="O105" s="5">
        <f t="shared" si="28"/>
        <v>385182</v>
      </c>
    </row>
    <row r="106" spans="1:15" x14ac:dyDescent="0.3">
      <c r="B106" s="4" t="s">
        <v>41</v>
      </c>
      <c r="C106" s="5">
        <v>752247</v>
      </c>
      <c r="D106" s="5">
        <v>741908</v>
      </c>
      <c r="E106" s="5">
        <v>725533</v>
      </c>
      <c r="F106" s="5">
        <v>763297</v>
      </c>
      <c r="G106" s="5">
        <v>773851</v>
      </c>
      <c r="H106" s="5">
        <v>695129</v>
      </c>
      <c r="I106" s="5">
        <v>720014</v>
      </c>
      <c r="J106" s="108">
        <v>723914</v>
      </c>
      <c r="K106" s="5">
        <v>846286</v>
      </c>
      <c r="L106" s="5">
        <v>902950</v>
      </c>
      <c r="M106" s="5">
        <v>580683</v>
      </c>
      <c r="N106" s="5">
        <v>595683</v>
      </c>
      <c r="O106" s="5">
        <f t="shared" si="28"/>
        <v>8821495</v>
      </c>
    </row>
    <row r="107" spans="1:15" x14ac:dyDescent="0.3">
      <c r="B107" s="4" t="s">
        <v>42</v>
      </c>
      <c r="C107" s="5">
        <v>409180</v>
      </c>
      <c r="D107" s="5">
        <v>499088</v>
      </c>
      <c r="E107" s="5">
        <v>851560</v>
      </c>
      <c r="F107" s="5">
        <v>605762</v>
      </c>
      <c r="G107" s="5">
        <v>373570</v>
      </c>
      <c r="H107" s="5">
        <v>362728</v>
      </c>
      <c r="I107" s="5">
        <v>371022</v>
      </c>
      <c r="J107" s="108">
        <v>369942</v>
      </c>
      <c r="K107" s="5">
        <v>432194</v>
      </c>
      <c r="L107" s="5">
        <v>415691</v>
      </c>
      <c r="M107" s="5">
        <v>381000</v>
      </c>
      <c r="N107" s="5">
        <v>398022</v>
      </c>
      <c r="O107" s="5">
        <f t="shared" si="28"/>
        <v>5469759</v>
      </c>
    </row>
    <row r="108" spans="1:15" x14ac:dyDescent="0.3">
      <c r="B108" s="4" t="s">
        <v>43</v>
      </c>
      <c r="C108" s="5">
        <v>98296</v>
      </c>
      <c r="D108" s="5">
        <v>390094</v>
      </c>
      <c r="E108" s="5">
        <v>253007</v>
      </c>
      <c r="F108" s="5">
        <v>229861</v>
      </c>
      <c r="G108" s="5">
        <v>230677</v>
      </c>
      <c r="H108" s="5">
        <v>225546</v>
      </c>
      <c r="I108" s="5">
        <v>216748</v>
      </c>
      <c r="J108" s="108">
        <v>259655</v>
      </c>
      <c r="K108" s="5">
        <v>268013</v>
      </c>
      <c r="L108" s="5">
        <v>268489.5</v>
      </c>
      <c r="M108" s="5">
        <v>134212</v>
      </c>
      <c r="N108" s="5">
        <v>135000</v>
      </c>
      <c r="O108" s="5">
        <f t="shared" si="28"/>
        <v>2709598.5</v>
      </c>
    </row>
    <row r="109" spans="1:15" x14ac:dyDescent="0.3">
      <c r="B109" s="4" t="s">
        <v>44</v>
      </c>
      <c r="C109" s="5">
        <v>5715749</v>
      </c>
      <c r="D109" s="5">
        <v>5688862</v>
      </c>
      <c r="E109" s="5">
        <v>5803504</v>
      </c>
      <c r="F109" s="5">
        <v>6262626</v>
      </c>
      <c r="G109" s="5">
        <v>6102950</v>
      </c>
      <c r="H109" s="5">
        <v>6040521</v>
      </c>
      <c r="I109" s="5">
        <v>6127248</v>
      </c>
      <c r="J109" s="108">
        <v>5814297</v>
      </c>
      <c r="K109" s="5">
        <v>6917444</v>
      </c>
      <c r="L109" s="5">
        <v>7277630</v>
      </c>
      <c r="M109" s="5">
        <v>5501215</v>
      </c>
      <c r="N109" s="5">
        <v>5501215</v>
      </c>
      <c r="O109" s="5">
        <f t="shared" si="28"/>
        <v>72753261</v>
      </c>
    </row>
    <row r="110" spans="1:15" x14ac:dyDescent="0.3">
      <c r="B110" s="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1:15" x14ac:dyDescent="0.3">
      <c r="B111" s="3" t="s">
        <v>2</v>
      </c>
      <c r="C111" s="12">
        <f>SUM(C101:C109)</f>
        <v>7390459</v>
      </c>
      <c r="D111" s="12">
        <f t="shared" ref="D111:O111" si="29">SUM(D101:D109)</f>
        <v>8238814</v>
      </c>
      <c r="E111" s="12">
        <f t="shared" si="29"/>
        <v>8354607</v>
      </c>
      <c r="F111" s="12">
        <f t="shared" si="29"/>
        <v>8390694</v>
      </c>
      <c r="G111" s="12">
        <f t="shared" si="29"/>
        <v>8809753</v>
      </c>
      <c r="H111" s="12">
        <f t="shared" si="29"/>
        <v>8481285.25</v>
      </c>
      <c r="I111" s="12">
        <f t="shared" si="29"/>
        <v>7812555</v>
      </c>
      <c r="J111" s="12">
        <f t="shared" si="29"/>
        <v>7652984</v>
      </c>
      <c r="K111" s="12">
        <f t="shared" si="29"/>
        <v>12328825</v>
      </c>
      <c r="L111" s="12">
        <f t="shared" si="29"/>
        <v>9147123.5</v>
      </c>
      <c r="M111" s="12">
        <f t="shared" si="29"/>
        <v>7404199</v>
      </c>
      <c r="N111" s="12">
        <f t="shared" si="29"/>
        <v>7467009</v>
      </c>
      <c r="O111" s="12">
        <f t="shared" si="29"/>
        <v>101478307.75</v>
      </c>
    </row>
    <row r="112" spans="1:15" x14ac:dyDescent="0.3">
      <c r="B112" s="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1:15" x14ac:dyDescent="0.3">
      <c r="B113" s="2" t="s">
        <v>70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1:15" x14ac:dyDescent="0.3">
      <c r="B114" t="s">
        <v>15</v>
      </c>
    </row>
    <row r="115" spans="1:15" s="46" customFormat="1" x14ac:dyDescent="0.3">
      <c r="A115" s="18"/>
      <c r="B115" s="19" t="s">
        <v>1</v>
      </c>
      <c r="C115" s="16">
        <v>45383</v>
      </c>
      <c r="D115" s="16">
        <v>45413</v>
      </c>
      <c r="E115" s="16">
        <v>45444</v>
      </c>
      <c r="F115" s="16">
        <v>45474</v>
      </c>
      <c r="G115" s="16">
        <v>45505</v>
      </c>
      <c r="H115" s="16">
        <v>45536</v>
      </c>
      <c r="I115" s="16">
        <v>45566</v>
      </c>
      <c r="J115" s="16">
        <v>45597</v>
      </c>
      <c r="K115" s="16">
        <v>45627</v>
      </c>
      <c r="L115" s="16">
        <v>45658</v>
      </c>
      <c r="M115" s="16">
        <v>45689</v>
      </c>
      <c r="N115" s="16">
        <v>45717</v>
      </c>
      <c r="O115" s="16" t="s">
        <v>2</v>
      </c>
    </row>
    <row r="116" spans="1:15" x14ac:dyDescent="0.3"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1:15" x14ac:dyDescent="0.3">
      <c r="B117" s="4" t="s">
        <v>71</v>
      </c>
      <c r="C117" s="5">
        <v>102826</v>
      </c>
      <c r="D117" s="5">
        <v>77562</v>
      </c>
      <c r="E117" s="5">
        <v>67377</v>
      </c>
      <c r="F117" s="5">
        <v>91263</v>
      </c>
      <c r="G117" s="5">
        <v>52688</v>
      </c>
      <c r="H117" s="5">
        <v>-33520</v>
      </c>
      <c r="I117" s="5">
        <v>137763</v>
      </c>
      <c r="J117" s="108">
        <v>116109</v>
      </c>
      <c r="K117" s="5">
        <v>74410</v>
      </c>
      <c r="L117" s="5">
        <v>120220.8</v>
      </c>
      <c r="M117" s="5">
        <v>353890</v>
      </c>
      <c r="N117" s="5">
        <v>358890</v>
      </c>
      <c r="O117" s="5"/>
    </row>
    <row r="118" spans="1:15" x14ac:dyDescent="0.3">
      <c r="B118" s="4" t="s">
        <v>72</v>
      </c>
      <c r="C118" s="5">
        <v>157011</v>
      </c>
      <c r="D118" s="5">
        <v>152205</v>
      </c>
      <c r="E118" s="5">
        <v>135723</v>
      </c>
      <c r="F118" s="5">
        <v>30672</v>
      </c>
      <c r="G118" s="5">
        <v>295131</v>
      </c>
      <c r="H118" s="5">
        <v>96371</v>
      </c>
      <c r="I118" s="5">
        <v>893965</v>
      </c>
      <c r="J118" s="108">
        <v>362026</v>
      </c>
      <c r="K118" s="5">
        <v>534676</v>
      </c>
      <c r="L118" s="5">
        <v>876517</v>
      </c>
      <c r="M118" s="5">
        <v>80620</v>
      </c>
      <c r="N118" s="5">
        <v>90620</v>
      </c>
      <c r="O118" s="5"/>
    </row>
    <row r="119" spans="1:15" x14ac:dyDescent="0.3">
      <c r="B119" s="4" t="s">
        <v>73</v>
      </c>
      <c r="C119" s="5">
        <v>158921</v>
      </c>
      <c r="D119" s="5">
        <v>89827</v>
      </c>
      <c r="E119" s="5">
        <v>129231</v>
      </c>
      <c r="F119" s="5"/>
      <c r="G119" s="5">
        <v>243357</v>
      </c>
      <c r="H119" s="5">
        <v>36322</v>
      </c>
      <c r="I119" s="5">
        <v>710155</v>
      </c>
      <c r="J119" s="108">
        <v>266340</v>
      </c>
      <c r="K119" s="5">
        <v>228390</v>
      </c>
      <c r="L119" s="5">
        <v>707711</v>
      </c>
      <c r="M119" s="5">
        <v>80000</v>
      </c>
      <c r="N119" s="5">
        <v>100000</v>
      </c>
      <c r="O119" s="5"/>
    </row>
    <row r="120" spans="1:15" s="17" customFormat="1" x14ac:dyDescent="0.3">
      <c r="A120" s="7"/>
      <c r="B120" s="8" t="s">
        <v>74</v>
      </c>
      <c r="C120" s="6">
        <v>5597418</v>
      </c>
      <c r="D120" s="6">
        <v>5427274</v>
      </c>
      <c r="E120" s="6">
        <v>5323785</v>
      </c>
      <c r="F120" s="6">
        <v>5201778</v>
      </c>
      <c r="G120" s="6">
        <v>4846308</v>
      </c>
      <c r="H120" s="6">
        <v>4842999</v>
      </c>
      <c r="I120" s="6">
        <v>4650541</v>
      </c>
      <c r="J120" s="109">
        <v>4733448</v>
      </c>
      <c r="K120" s="6">
        <v>5168602</v>
      </c>
      <c r="L120" s="6">
        <v>5073062</v>
      </c>
      <c r="M120" s="6">
        <f t="shared" ref="L120:N120" si="30">SUM(M121:M124)</f>
        <v>4495000</v>
      </c>
      <c r="N120" s="6">
        <f t="shared" si="30"/>
        <v>4495000</v>
      </c>
      <c r="O120" s="6"/>
    </row>
    <row r="121" spans="1:15" x14ac:dyDescent="0.3">
      <c r="B121" s="4" t="s">
        <v>137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>
        <v>1200000</v>
      </c>
      <c r="N121" s="5">
        <v>1200000</v>
      </c>
      <c r="O121" s="5"/>
    </row>
    <row r="122" spans="1:15" x14ac:dyDescent="0.3">
      <c r="B122" s="4" t="s">
        <v>140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>
        <v>95000</v>
      </c>
      <c r="N122" s="5">
        <v>95000</v>
      </c>
      <c r="O122" s="5"/>
    </row>
    <row r="123" spans="1:15" x14ac:dyDescent="0.3">
      <c r="B123" s="4" t="s">
        <v>141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>
        <v>700000</v>
      </c>
      <c r="N123" s="5">
        <v>700000</v>
      </c>
      <c r="O123" s="5"/>
    </row>
    <row r="124" spans="1:15" x14ac:dyDescent="0.3">
      <c r="B124" s="4" t="s">
        <v>297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>
        <v>2500000</v>
      </c>
      <c r="N124" s="5">
        <v>2500000</v>
      </c>
      <c r="O124" s="5"/>
    </row>
    <row r="125" spans="1:15" x14ac:dyDescent="0.3">
      <c r="B125" s="4" t="s">
        <v>1353</v>
      </c>
      <c r="C125" s="5"/>
      <c r="D125" s="5"/>
      <c r="E125" s="5"/>
      <c r="F125" s="5"/>
      <c r="G125" s="5"/>
      <c r="H125" s="5"/>
      <c r="I125" s="5"/>
      <c r="J125" s="5"/>
      <c r="K125" s="5">
        <v>2577.77</v>
      </c>
      <c r="L125" s="5"/>
      <c r="M125" s="5"/>
      <c r="N125" s="5"/>
      <c r="O125" s="5"/>
    </row>
    <row r="126" spans="1:15" x14ac:dyDescent="0.3">
      <c r="B126" s="4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1:15" x14ac:dyDescent="0.3">
      <c r="B127" s="3" t="s">
        <v>2</v>
      </c>
      <c r="C127" s="12">
        <f t="shared" ref="C127:O127" si="31">SUM(C116:C126)</f>
        <v>6016176</v>
      </c>
      <c r="D127" s="12">
        <f t="shared" si="31"/>
        <v>5746868</v>
      </c>
      <c r="E127" s="12">
        <f t="shared" si="31"/>
        <v>5656116</v>
      </c>
      <c r="F127" s="12">
        <f t="shared" si="31"/>
        <v>5323713</v>
      </c>
      <c r="G127" s="12">
        <f t="shared" si="31"/>
        <v>5437484</v>
      </c>
      <c r="H127" s="12">
        <f t="shared" si="31"/>
        <v>4942172</v>
      </c>
      <c r="I127" s="12">
        <f t="shared" si="31"/>
        <v>6392424</v>
      </c>
      <c r="J127" s="12">
        <f>SUM(J116:J120)</f>
        <v>5477923</v>
      </c>
      <c r="K127" s="12">
        <f>SUM(K116:K125)</f>
        <v>6008655.7699999996</v>
      </c>
      <c r="L127" s="12">
        <f t="shared" ref="L127:N127" si="32">SUM(L116:L120)</f>
        <v>6777510.7999999998</v>
      </c>
      <c r="M127" s="12">
        <f t="shared" si="32"/>
        <v>5009510</v>
      </c>
      <c r="N127" s="12">
        <f t="shared" si="32"/>
        <v>5044510</v>
      </c>
      <c r="O127" s="12">
        <f t="shared" si="31"/>
        <v>0</v>
      </c>
    </row>
    <row r="128" spans="1:15" x14ac:dyDescent="0.3">
      <c r="B128" s="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1:15" x14ac:dyDescent="0.3">
      <c r="B129" s="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1:15" x14ac:dyDescent="0.3">
      <c r="B130" s="2" t="s">
        <v>75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1:15" x14ac:dyDescent="0.3">
      <c r="B131" t="s">
        <v>15</v>
      </c>
    </row>
    <row r="132" spans="1:15" s="46" customFormat="1" x14ac:dyDescent="0.3">
      <c r="A132" s="18"/>
      <c r="B132" s="19" t="s">
        <v>1</v>
      </c>
      <c r="C132" s="16">
        <v>45383</v>
      </c>
      <c r="D132" s="16">
        <v>45413</v>
      </c>
      <c r="E132" s="16">
        <v>45444</v>
      </c>
      <c r="F132" s="16">
        <v>45474</v>
      </c>
      <c r="G132" s="16">
        <v>45505</v>
      </c>
      <c r="H132" s="16">
        <v>45536</v>
      </c>
      <c r="I132" s="16">
        <v>45566</v>
      </c>
      <c r="J132" s="16">
        <v>45597</v>
      </c>
      <c r="K132" s="16">
        <v>45627</v>
      </c>
      <c r="L132" s="16">
        <v>45658</v>
      </c>
      <c r="M132" s="16">
        <v>45689</v>
      </c>
      <c r="N132" s="16">
        <v>45717</v>
      </c>
      <c r="O132" s="16" t="s">
        <v>2</v>
      </c>
    </row>
    <row r="133" spans="1:15" x14ac:dyDescent="0.3">
      <c r="B133" s="4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1:15" s="17" customFormat="1" x14ac:dyDescent="0.3">
      <c r="A134" s="7"/>
      <c r="B134" s="8" t="s">
        <v>75</v>
      </c>
      <c r="C134" s="6">
        <f>SUM(C135:C136)</f>
        <v>65440.91</v>
      </c>
      <c r="D134" s="6">
        <f t="shared" ref="D134:I134" si="33">SUM(D135:D136)</f>
        <v>69521.31</v>
      </c>
      <c r="E134" s="6">
        <f t="shared" si="33"/>
        <v>120149.07</v>
      </c>
      <c r="F134" s="6">
        <f t="shared" si="33"/>
        <v>137454.6</v>
      </c>
      <c r="G134" s="6">
        <f t="shared" si="33"/>
        <v>152887</v>
      </c>
      <c r="H134" s="6">
        <f t="shared" si="33"/>
        <v>89852</v>
      </c>
      <c r="I134" s="6">
        <f t="shared" si="33"/>
        <v>100218</v>
      </c>
      <c r="J134" s="109">
        <v>374463</v>
      </c>
      <c r="K134" s="6">
        <v>71899</v>
      </c>
      <c r="L134" s="6">
        <v>107207</v>
      </c>
      <c r="M134" s="6">
        <f t="shared" ref="L134:N134" si="34">SUM(M135:M136)</f>
        <v>100000</v>
      </c>
      <c r="N134" s="6">
        <f t="shared" si="34"/>
        <v>100000</v>
      </c>
      <c r="O134" s="6"/>
    </row>
    <row r="135" spans="1:15" x14ac:dyDescent="0.3">
      <c r="B135" s="4" t="s">
        <v>143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>
        <v>20000</v>
      </c>
      <c r="N135" s="5">
        <v>20000</v>
      </c>
      <c r="O135" s="5"/>
    </row>
    <row r="136" spans="1:15" x14ac:dyDescent="0.3">
      <c r="B136" s="4" t="s">
        <v>144</v>
      </c>
      <c r="C136" s="5">
        <v>65440.91</v>
      </c>
      <c r="D136" s="5">
        <v>69521.31</v>
      </c>
      <c r="E136" s="5">
        <v>120149.07</v>
      </c>
      <c r="F136" s="5">
        <v>137454.6</v>
      </c>
      <c r="G136" s="5">
        <v>152887</v>
      </c>
      <c r="H136" s="5">
        <v>89852</v>
      </c>
      <c r="I136" s="5">
        <v>100218</v>
      </c>
      <c r="J136" s="5"/>
      <c r="K136" s="5"/>
      <c r="L136" s="5"/>
      <c r="M136" s="5">
        <v>80000</v>
      </c>
      <c r="N136" s="5">
        <v>80000</v>
      </c>
      <c r="O136" s="5"/>
    </row>
    <row r="137" spans="1:15" x14ac:dyDescent="0.3">
      <c r="B137" s="4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1:15" x14ac:dyDescent="0.3">
      <c r="B138" s="4" t="s">
        <v>134</v>
      </c>
      <c r="C138" s="5">
        <v>11023.6</v>
      </c>
      <c r="D138" s="5">
        <v>13550.74</v>
      </c>
      <c r="E138" s="5">
        <v>17594.34</v>
      </c>
      <c r="F138" s="5">
        <v>13146</v>
      </c>
      <c r="G138" s="5">
        <v>15637.82</v>
      </c>
      <c r="H138" s="5">
        <v>14663.66</v>
      </c>
      <c r="I138" s="5">
        <v>15923.3</v>
      </c>
      <c r="J138" s="108">
        <v>10336.68</v>
      </c>
      <c r="K138" s="5">
        <v>17586.16</v>
      </c>
      <c r="L138" s="5">
        <v>16053.84</v>
      </c>
      <c r="M138" s="5">
        <v>30000</v>
      </c>
      <c r="N138" s="5">
        <v>30000</v>
      </c>
      <c r="O138" s="5"/>
    </row>
    <row r="139" spans="1:15" x14ac:dyDescent="0.3">
      <c r="B139" s="4" t="s">
        <v>63</v>
      </c>
      <c r="C139" s="5">
        <v>252132.1</v>
      </c>
      <c r="D139" s="5">
        <v>148418</v>
      </c>
      <c r="E139" s="5">
        <v>226178</v>
      </c>
      <c r="F139" s="5">
        <v>386008</v>
      </c>
      <c r="G139" s="5">
        <v>467050</v>
      </c>
      <c r="H139" s="5">
        <v>284547</v>
      </c>
      <c r="I139" s="5">
        <v>238200</v>
      </c>
      <c r="J139" s="108">
        <v>431131</v>
      </c>
      <c r="K139" s="5">
        <v>401957</v>
      </c>
      <c r="L139" s="5">
        <v>410482</v>
      </c>
      <c r="M139" s="5">
        <v>153000</v>
      </c>
      <c r="N139" s="5">
        <v>153000</v>
      </c>
      <c r="O139" s="5"/>
    </row>
    <row r="140" spans="1:15" x14ac:dyDescent="0.3">
      <c r="B140" s="4" t="s">
        <v>135</v>
      </c>
      <c r="C140" s="5">
        <v>102052.87</v>
      </c>
      <c r="D140" s="5">
        <v>168702.03</v>
      </c>
      <c r="E140" s="5">
        <v>162521.1</v>
      </c>
      <c r="F140" s="5">
        <v>183917</v>
      </c>
      <c r="G140" s="5">
        <v>134668</v>
      </c>
      <c r="H140" s="5">
        <v>184697</v>
      </c>
      <c r="I140" s="5">
        <v>139211</v>
      </c>
      <c r="J140" s="108">
        <v>157134.85</v>
      </c>
      <c r="K140" s="5">
        <v>56290</v>
      </c>
      <c r="L140" s="5">
        <v>150713</v>
      </c>
      <c r="M140" s="5">
        <v>150000</v>
      </c>
      <c r="N140" s="5">
        <v>150000</v>
      </c>
      <c r="O140" s="5"/>
    </row>
    <row r="141" spans="1:15" x14ac:dyDescent="0.3">
      <c r="B141" s="4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1:15" x14ac:dyDescent="0.3">
      <c r="B142" s="3" t="s">
        <v>2</v>
      </c>
      <c r="C142" s="12">
        <f t="shared" ref="C142:O142" si="35">SUM(C133:C141)</f>
        <v>496090.39</v>
      </c>
      <c r="D142" s="12">
        <f t="shared" si="35"/>
        <v>469713.39</v>
      </c>
      <c r="E142" s="12">
        <f t="shared" si="35"/>
        <v>646591.57999999996</v>
      </c>
      <c r="F142" s="12">
        <f t="shared" si="35"/>
        <v>857980.2</v>
      </c>
      <c r="G142" s="12">
        <f t="shared" si="35"/>
        <v>923129.82000000007</v>
      </c>
      <c r="H142" s="12">
        <f t="shared" si="35"/>
        <v>663611.66</v>
      </c>
      <c r="I142" s="12">
        <f t="shared" si="35"/>
        <v>593770.30000000005</v>
      </c>
      <c r="J142" s="12">
        <f t="shared" si="35"/>
        <v>973065.52999999991</v>
      </c>
      <c r="K142" s="12">
        <f t="shared" si="35"/>
        <v>547732.16</v>
      </c>
      <c r="L142" s="12">
        <f t="shared" si="35"/>
        <v>684455.84</v>
      </c>
      <c r="M142" s="12">
        <f t="shared" si="35"/>
        <v>533000</v>
      </c>
      <c r="N142" s="12">
        <f t="shared" si="35"/>
        <v>533000</v>
      </c>
      <c r="O142" s="12">
        <f t="shared" si="35"/>
        <v>0</v>
      </c>
    </row>
    <row r="143" spans="1:15" x14ac:dyDescent="0.3">
      <c r="B143" s="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5" spans="1:15" x14ac:dyDescent="0.3">
      <c r="B145" s="2" t="s">
        <v>45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</row>
    <row r="146" spans="1:15" x14ac:dyDescent="0.3">
      <c r="B146" t="s">
        <v>15</v>
      </c>
    </row>
    <row r="147" spans="1:15" s="46" customFormat="1" x14ac:dyDescent="0.3">
      <c r="A147" s="18"/>
      <c r="B147" s="19" t="s">
        <v>1</v>
      </c>
      <c r="C147" s="16">
        <v>45383</v>
      </c>
      <c r="D147" s="16">
        <v>45413</v>
      </c>
      <c r="E147" s="16">
        <v>45444</v>
      </c>
      <c r="F147" s="16">
        <v>45474</v>
      </c>
      <c r="G147" s="16">
        <v>45505</v>
      </c>
      <c r="H147" s="16">
        <v>45536</v>
      </c>
      <c r="I147" s="16">
        <v>45566</v>
      </c>
      <c r="J147" s="16">
        <v>45597</v>
      </c>
      <c r="K147" s="16">
        <v>45627</v>
      </c>
      <c r="L147" s="16">
        <v>45658</v>
      </c>
      <c r="M147" s="16">
        <v>45689</v>
      </c>
      <c r="N147" s="16">
        <v>45717</v>
      </c>
      <c r="O147" s="16" t="s">
        <v>2</v>
      </c>
    </row>
    <row r="148" spans="1:15" x14ac:dyDescent="0.3">
      <c r="B148" s="4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1:15" x14ac:dyDescent="0.3">
      <c r="B149" s="4" t="s">
        <v>46</v>
      </c>
      <c r="C149" s="5">
        <v>14553.17</v>
      </c>
      <c r="D149" s="5">
        <v>13963.72</v>
      </c>
      <c r="E149" s="5">
        <v>207104.67</v>
      </c>
      <c r="F149" s="5">
        <v>-152588</v>
      </c>
      <c r="G149" s="5">
        <v>167369.63</v>
      </c>
      <c r="H149" s="5">
        <v>155171.56</v>
      </c>
      <c r="I149" s="5"/>
      <c r="J149" s="108">
        <v>152154.67000000001</v>
      </c>
      <c r="K149" s="5">
        <v>389786.14</v>
      </c>
      <c r="L149" s="5">
        <v>-259011</v>
      </c>
      <c r="M149" s="5">
        <v>14553.17</v>
      </c>
      <c r="N149" s="5">
        <v>14553.17</v>
      </c>
      <c r="O149" s="5"/>
    </row>
    <row r="150" spans="1:15" x14ac:dyDescent="0.3">
      <c r="B150" s="4" t="s">
        <v>47</v>
      </c>
      <c r="C150" s="5">
        <v>180535.6</v>
      </c>
      <c r="D150" s="5"/>
      <c r="E150" s="5">
        <v>66402.600000000006</v>
      </c>
      <c r="F150" s="5">
        <v>394550.08</v>
      </c>
      <c r="G150" s="5">
        <v>246713.15</v>
      </c>
      <c r="H150" s="5">
        <v>37082.980000000003</v>
      </c>
      <c r="I150" s="5">
        <v>67603.199999999997</v>
      </c>
      <c r="J150" s="108">
        <v>-9984</v>
      </c>
      <c r="K150" s="5">
        <v>79122.289999999994</v>
      </c>
      <c r="L150" s="5">
        <v>341519.11</v>
      </c>
      <c r="M150" s="5">
        <v>180535.6</v>
      </c>
      <c r="N150" s="5">
        <v>180535.6</v>
      </c>
      <c r="O150" s="5"/>
    </row>
    <row r="151" spans="1:15" x14ac:dyDescent="0.3">
      <c r="B151" s="4" t="s">
        <v>48</v>
      </c>
      <c r="C151" s="5">
        <v>208211.45</v>
      </c>
      <c r="D151" s="5">
        <v>24359</v>
      </c>
      <c r="E151" s="5"/>
      <c r="F151" s="5"/>
      <c r="G151" s="5"/>
      <c r="H151" s="5"/>
      <c r="I151" s="5"/>
      <c r="J151" s="108"/>
      <c r="K151" s="5"/>
      <c r="L151" s="5"/>
      <c r="M151" s="5">
        <v>208211.45</v>
      </c>
      <c r="N151" s="5">
        <v>208211.45</v>
      </c>
      <c r="O151" s="5"/>
    </row>
    <row r="152" spans="1:15" x14ac:dyDescent="0.3">
      <c r="B152" s="4" t="s">
        <v>301</v>
      </c>
      <c r="C152" s="5"/>
      <c r="D152" s="5"/>
      <c r="E152" s="5"/>
      <c r="F152" s="5"/>
      <c r="G152" s="5"/>
      <c r="H152" s="5"/>
      <c r="I152" s="5"/>
      <c r="J152" s="108">
        <v>31934.7</v>
      </c>
      <c r="K152" s="5">
        <v>27203.94</v>
      </c>
      <c r="L152" s="5">
        <v>67425.710000000006</v>
      </c>
      <c r="M152" s="5"/>
      <c r="N152" s="5"/>
      <c r="O152" s="5"/>
    </row>
    <row r="153" spans="1:15" x14ac:dyDescent="0.3">
      <c r="B153" s="4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1:15" x14ac:dyDescent="0.3">
      <c r="B154" s="3" t="s">
        <v>2</v>
      </c>
      <c r="C154" s="12">
        <f t="shared" ref="C154:O154" si="36">SUM(C148:C153)</f>
        <v>403300.22000000003</v>
      </c>
      <c r="D154" s="12">
        <f t="shared" si="36"/>
        <v>38322.720000000001</v>
      </c>
      <c r="E154" s="12">
        <f t="shared" si="36"/>
        <v>273507.27</v>
      </c>
      <c r="F154" s="12">
        <f t="shared" si="36"/>
        <v>241962.08000000002</v>
      </c>
      <c r="G154" s="12">
        <f t="shared" si="36"/>
        <v>414082.78</v>
      </c>
      <c r="H154" s="12">
        <f t="shared" si="36"/>
        <v>192254.54</v>
      </c>
      <c r="I154" s="12">
        <f t="shared" si="36"/>
        <v>67603.199999999997</v>
      </c>
      <c r="J154" s="12">
        <f t="shared" si="36"/>
        <v>174105.37000000002</v>
      </c>
      <c r="K154" s="12">
        <f t="shared" si="36"/>
        <v>496112.37</v>
      </c>
      <c r="L154" s="12">
        <f t="shared" si="36"/>
        <v>149933.82</v>
      </c>
      <c r="M154" s="12">
        <f t="shared" si="36"/>
        <v>403300.22000000003</v>
      </c>
      <c r="N154" s="12">
        <f t="shared" si="36"/>
        <v>403300.22000000003</v>
      </c>
      <c r="O154" s="12">
        <f t="shared" si="36"/>
        <v>0</v>
      </c>
    </row>
    <row r="155" spans="1:15" x14ac:dyDescent="0.3">
      <c r="B155" s="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</row>
    <row r="156" spans="1:15" x14ac:dyDescent="0.3">
      <c r="B156" s="2" t="s">
        <v>58</v>
      </c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</row>
    <row r="157" spans="1:15" x14ac:dyDescent="0.3">
      <c r="B157" t="s">
        <v>15</v>
      </c>
    </row>
    <row r="158" spans="1:15" s="46" customFormat="1" x14ac:dyDescent="0.3">
      <c r="A158" s="18"/>
      <c r="B158" s="19" t="s">
        <v>1</v>
      </c>
      <c r="C158" s="16">
        <v>45383</v>
      </c>
      <c r="D158" s="16">
        <v>45413</v>
      </c>
      <c r="E158" s="16">
        <v>45444</v>
      </c>
      <c r="F158" s="16">
        <v>45474</v>
      </c>
      <c r="G158" s="16">
        <v>45505</v>
      </c>
      <c r="H158" s="16">
        <v>45536</v>
      </c>
      <c r="I158" s="16">
        <v>45566</v>
      </c>
      <c r="J158" s="16">
        <v>45597</v>
      </c>
      <c r="K158" s="16">
        <v>45627</v>
      </c>
      <c r="L158" s="16">
        <v>45658</v>
      </c>
      <c r="M158" s="16">
        <v>45689</v>
      </c>
      <c r="N158" s="16">
        <v>45717</v>
      </c>
      <c r="O158" s="16" t="s">
        <v>2</v>
      </c>
    </row>
    <row r="159" spans="1:15" x14ac:dyDescent="0.3">
      <c r="B159" s="4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1:15" x14ac:dyDescent="0.3">
      <c r="B160" s="4" t="s">
        <v>59</v>
      </c>
      <c r="C160" s="5">
        <v>72329.740000000005</v>
      </c>
      <c r="D160" s="5">
        <v>57959.94</v>
      </c>
      <c r="E160" s="5">
        <v>17050.95</v>
      </c>
      <c r="F160" s="5">
        <v>45157.47</v>
      </c>
      <c r="G160" s="5">
        <v>64164.68</v>
      </c>
      <c r="H160" s="5">
        <v>16123.45</v>
      </c>
      <c r="I160" s="5">
        <v>29337.89</v>
      </c>
      <c r="J160" s="108">
        <v>41466.620000000003</v>
      </c>
      <c r="K160" s="5">
        <v>29426.44</v>
      </c>
      <c r="L160" s="5"/>
      <c r="M160" s="5">
        <v>50000</v>
      </c>
      <c r="N160" s="5">
        <v>50000</v>
      </c>
      <c r="O160" s="5"/>
    </row>
    <row r="161" spans="1:15" x14ac:dyDescent="0.3">
      <c r="B161" s="4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1:15" x14ac:dyDescent="0.3">
      <c r="B162" s="3" t="s">
        <v>2</v>
      </c>
      <c r="C162" s="12">
        <f t="shared" ref="C162:O162" si="37">SUM(C159:C161)</f>
        <v>72329.740000000005</v>
      </c>
      <c r="D162" s="12">
        <f t="shared" si="37"/>
        <v>57959.94</v>
      </c>
      <c r="E162" s="12">
        <f t="shared" si="37"/>
        <v>17050.95</v>
      </c>
      <c r="F162" s="12">
        <f t="shared" si="37"/>
        <v>45157.47</v>
      </c>
      <c r="G162" s="12">
        <f t="shared" si="37"/>
        <v>64164.68</v>
      </c>
      <c r="H162" s="12">
        <f t="shared" si="37"/>
        <v>16123.45</v>
      </c>
      <c r="I162" s="12">
        <f t="shared" si="37"/>
        <v>29337.89</v>
      </c>
      <c r="J162" s="12">
        <f t="shared" si="37"/>
        <v>41466.620000000003</v>
      </c>
      <c r="K162" s="12">
        <f t="shared" si="37"/>
        <v>29426.44</v>
      </c>
      <c r="L162" s="12">
        <f t="shared" si="37"/>
        <v>0</v>
      </c>
      <c r="M162" s="12">
        <f t="shared" si="37"/>
        <v>50000</v>
      </c>
      <c r="N162" s="12">
        <f t="shared" si="37"/>
        <v>50000</v>
      </c>
      <c r="O162" s="12">
        <f t="shared" si="37"/>
        <v>0</v>
      </c>
    </row>
    <row r="163" spans="1:15" x14ac:dyDescent="0.3">
      <c r="B163" s="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</row>
    <row r="164" spans="1:15" x14ac:dyDescent="0.3">
      <c r="B164" s="2" t="s">
        <v>61</v>
      </c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</row>
    <row r="165" spans="1:15" x14ac:dyDescent="0.3">
      <c r="B165" t="s">
        <v>15</v>
      </c>
    </row>
    <row r="166" spans="1:15" s="46" customFormat="1" x14ac:dyDescent="0.3">
      <c r="A166" s="18"/>
      <c r="B166" s="19" t="s">
        <v>1</v>
      </c>
      <c r="C166" s="16">
        <v>45383</v>
      </c>
      <c r="D166" s="16">
        <v>45413</v>
      </c>
      <c r="E166" s="16">
        <v>45444</v>
      </c>
      <c r="F166" s="16">
        <v>45474</v>
      </c>
      <c r="G166" s="16">
        <v>45505</v>
      </c>
      <c r="H166" s="16">
        <v>45536</v>
      </c>
      <c r="I166" s="16">
        <v>45566</v>
      </c>
      <c r="J166" s="16">
        <v>45597</v>
      </c>
      <c r="K166" s="16">
        <v>45627</v>
      </c>
      <c r="L166" s="16">
        <v>45658</v>
      </c>
      <c r="M166" s="16">
        <v>45689</v>
      </c>
      <c r="N166" s="16">
        <v>45717</v>
      </c>
      <c r="O166" s="16" t="s">
        <v>2</v>
      </c>
    </row>
    <row r="167" spans="1:15" x14ac:dyDescent="0.3">
      <c r="B167" s="4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1:15" x14ac:dyDescent="0.3">
      <c r="B168" s="4" t="s">
        <v>62</v>
      </c>
      <c r="C168" s="5">
        <v>947340</v>
      </c>
      <c r="D168" s="5">
        <v>716500</v>
      </c>
      <c r="E168" s="5">
        <v>1967579</v>
      </c>
      <c r="F168" s="5">
        <v>3212674</v>
      </c>
      <c r="G168" s="5">
        <v>2098389.48</v>
      </c>
      <c r="H168" s="5">
        <v>223854</v>
      </c>
      <c r="I168" s="5">
        <v>761433</v>
      </c>
      <c r="J168" s="108">
        <v>2161261.48</v>
      </c>
      <c r="K168" s="5">
        <v>4222647.83</v>
      </c>
      <c r="L168" s="5">
        <v>3667932</v>
      </c>
      <c r="M168" s="5">
        <v>1830000</v>
      </c>
      <c r="N168" s="5">
        <v>225000</v>
      </c>
      <c r="O168" s="5"/>
    </row>
    <row r="169" spans="1:15" x14ac:dyDescent="0.3">
      <c r="B169" s="4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1:15" x14ac:dyDescent="0.3">
      <c r="B170" s="3" t="s">
        <v>2</v>
      </c>
      <c r="C170" s="12">
        <f t="shared" ref="C170:O170" si="38">SUM(C167:C169)</f>
        <v>947340</v>
      </c>
      <c r="D170" s="12">
        <f t="shared" si="38"/>
        <v>716500</v>
      </c>
      <c r="E170" s="12">
        <f t="shared" si="38"/>
        <v>1967579</v>
      </c>
      <c r="F170" s="12">
        <f t="shared" si="38"/>
        <v>3212674</v>
      </c>
      <c r="G170" s="12">
        <f t="shared" si="38"/>
        <v>2098389.48</v>
      </c>
      <c r="H170" s="12">
        <f t="shared" si="38"/>
        <v>223854</v>
      </c>
      <c r="I170" s="12">
        <f t="shared" si="38"/>
        <v>761433</v>
      </c>
      <c r="J170" s="12">
        <f t="shared" si="38"/>
        <v>2161261.48</v>
      </c>
      <c r="K170" s="12">
        <f t="shared" si="38"/>
        <v>4222647.83</v>
      </c>
      <c r="L170" s="12">
        <f t="shared" si="38"/>
        <v>3667932</v>
      </c>
      <c r="M170" s="12">
        <f t="shared" si="38"/>
        <v>1830000</v>
      </c>
      <c r="N170" s="12">
        <f t="shared" si="38"/>
        <v>225000</v>
      </c>
      <c r="O170" s="12">
        <f t="shared" si="38"/>
        <v>0</v>
      </c>
    </row>
    <row r="171" spans="1:15" x14ac:dyDescent="0.3">
      <c r="B171" s="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</row>
    <row r="172" spans="1:15" x14ac:dyDescent="0.3">
      <c r="B172" s="2" t="s">
        <v>136</v>
      </c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</row>
    <row r="173" spans="1:15" x14ac:dyDescent="0.3">
      <c r="B173" t="s">
        <v>15</v>
      </c>
    </row>
    <row r="174" spans="1:15" s="46" customFormat="1" x14ac:dyDescent="0.3">
      <c r="A174" s="18"/>
      <c r="B174" s="19" t="s">
        <v>1</v>
      </c>
      <c r="C174" s="16">
        <v>45383</v>
      </c>
      <c r="D174" s="16">
        <v>45413</v>
      </c>
      <c r="E174" s="16">
        <v>45444</v>
      </c>
      <c r="F174" s="16">
        <v>45474</v>
      </c>
      <c r="G174" s="16">
        <v>45505</v>
      </c>
      <c r="H174" s="16">
        <v>45536</v>
      </c>
      <c r="I174" s="16">
        <v>45566</v>
      </c>
      <c r="J174" s="16">
        <v>45597</v>
      </c>
      <c r="K174" s="16">
        <v>45627</v>
      </c>
      <c r="L174" s="16">
        <v>45658</v>
      </c>
      <c r="M174" s="16">
        <v>45689</v>
      </c>
      <c r="N174" s="16">
        <v>45717</v>
      </c>
      <c r="O174" s="16" t="s">
        <v>2</v>
      </c>
    </row>
    <row r="175" spans="1:15" x14ac:dyDescent="0.3">
      <c r="B175" s="4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1:15" x14ac:dyDescent="0.3">
      <c r="B176" s="4" t="s">
        <v>145</v>
      </c>
      <c r="C176" s="5">
        <v>38226</v>
      </c>
      <c r="D176" s="5"/>
      <c r="E176" s="5"/>
      <c r="F176" s="5">
        <v>26952</v>
      </c>
      <c r="G176" s="5">
        <v>26753</v>
      </c>
      <c r="H176" s="5">
        <v>3908</v>
      </c>
      <c r="I176" s="5"/>
      <c r="J176" s="5"/>
      <c r="K176" s="5">
        <v>3038</v>
      </c>
      <c r="L176" s="5"/>
      <c r="M176" s="5"/>
      <c r="N176" s="5"/>
      <c r="O176" s="5"/>
    </row>
    <row r="177" spans="1:15" x14ac:dyDescent="0.3">
      <c r="B177" s="4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 x14ac:dyDescent="0.3">
      <c r="B178" s="3" t="s">
        <v>2</v>
      </c>
      <c r="C178" s="12">
        <f t="shared" ref="C178:O178" si="39">SUM(C175:C177)</f>
        <v>38226</v>
      </c>
      <c r="D178" s="12">
        <f t="shared" si="39"/>
        <v>0</v>
      </c>
      <c r="E178" s="12">
        <f t="shared" si="39"/>
        <v>0</v>
      </c>
      <c r="F178" s="12">
        <f t="shared" si="39"/>
        <v>26952</v>
      </c>
      <c r="G178" s="12">
        <f t="shared" si="39"/>
        <v>26753</v>
      </c>
      <c r="H178" s="12">
        <f t="shared" si="39"/>
        <v>3908</v>
      </c>
      <c r="I178" s="12">
        <f t="shared" si="39"/>
        <v>0</v>
      </c>
      <c r="J178" s="12">
        <f t="shared" si="39"/>
        <v>0</v>
      </c>
      <c r="K178" s="12">
        <f t="shared" si="39"/>
        <v>3038</v>
      </c>
      <c r="L178" s="12">
        <f t="shared" si="39"/>
        <v>0</v>
      </c>
      <c r="M178" s="12">
        <f t="shared" si="39"/>
        <v>0</v>
      </c>
      <c r="N178" s="12">
        <f t="shared" si="39"/>
        <v>0</v>
      </c>
      <c r="O178" s="12">
        <f t="shared" si="39"/>
        <v>0</v>
      </c>
    </row>
    <row r="179" spans="1:15" x14ac:dyDescent="0.3">
      <c r="B179" s="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</row>
    <row r="180" spans="1:15" x14ac:dyDescent="0.3">
      <c r="B180" s="2" t="s">
        <v>60</v>
      </c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</row>
    <row r="181" spans="1:15" x14ac:dyDescent="0.3">
      <c r="B181" t="s">
        <v>15</v>
      </c>
    </row>
    <row r="182" spans="1:15" s="46" customFormat="1" x14ac:dyDescent="0.3">
      <c r="A182" s="18"/>
      <c r="B182" s="19" t="s">
        <v>1</v>
      </c>
      <c r="C182" s="16">
        <v>45383</v>
      </c>
      <c r="D182" s="16">
        <v>45413</v>
      </c>
      <c r="E182" s="16">
        <v>45444</v>
      </c>
      <c r="F182" s="16">
        <v>45474</v>
      </c>
      <c r="G182" s="16">
        <v>45505</v>
      </c>
      <c r="H182" s="16">
        <v>45536</v>
      </c>
      <c r="I182" s="16">
        <v>45566</v>
      </c>
      <c r="J182" s="16">
        <v>45597</v>
      </c>
      <c r="K182" s="16">
        <v>45627</v>
      </c>
      <c r="L182" s="16">
        <v>45658</v>
      </c>
      <c r="M182" s="16">
        <v>45689</v>
      </c>
      <c r="N182" s="16">
        <v>45717</v>
      </c>
      <c r="O182" s="16" t="s">
        <v>2</v>
      </c>
    </row>
    <row r="183" spans="1:15" x14ac:dyDescent="0.3">
      <c r="B183" s="4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1:15" x14ac:dyDescent="0.3">
      <c r="B184" s="4" t="s">
        <v>60</v>
      </c>
      <c r="C184" s="5">
        <v>531667</v>
      </c>
      <c r="D184" s="5">
        <v>215513</v>
      </c>
      <c r="E184" s="5">
        <v>189107</v>
      </c>
      <c r="F184" s="5">
        <v>40000</v>
      </c>
      <c r="G184" s="5">
        <v>353200</v>
      </c>
      <c r="H184" s="5">
        <v>447000</v>
      </c>
      <c r="I184" s="5">
        <v>223000</v>
      </c>
      <c r="J184" s="5">
        <v>24000</v>
      </c>
      <c r="K184" s="5">
        <v>245000</v>
      </c>
      <c r="L184" s="5">
        <v>480000</v>
      </c>
      <c r="M184" s="5">
        <v>250000</v>
      </c>
      <c r="N184" s="5">
        <v>250000</v>
      </c>
      <c r="O184" s="5"/>
    </row>
    <row r="185" spans="1:15" x14ac:dyDescent="0.3">
      <c r="B185" s="4" t="s">
        <v>146</v>
      </c>
      <c r="C185" s="5">
        <v>19700</v>
      </c>
      <c r="D185" s="5"/>
      <c r="E185" s="5">
        <v>48916</v>
      </c>
      <c r="F185" s="5">
        <v>21670</v>
      </c>
      <c r="G185" s="5">
        <v>189533</v>
      </c>
      <c r="H185" s="5">
        <v>5000</v>
      </c>
      <c r="I185" s="5">
        <v>5078.78</v>
      </c>
      <c r="J185" s="5">
        <v>65028</v>
      </c>
      <c r="K185" s="5">
        <v>180617</v>
      </c>
      <c r="L185" s="5">
        <v>6500</v>
      </c>
      <c r="M185" s="5">
        <v>50000</v>
      </c>
      <c r="N185" s="5">
        <v>50000</v>
      </c>
      <c r="O185" s="5"/>
    </row>
    <row r="186" spans="1:15" x14ac:dyDescent="0.3">
      <c r="B186" s="4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1:15" x14ac:dyDescent="0.3">
      <c r="B187" s="3" t="s">
        <v>2</v>
      </c>
      <c r="C187" s="12">
        <f t="shared" ref="C187:O187" si="40">SUM(C183:C186)</f>
        <v>551367</v>
      </c>
      <c r="D187" s="12">
        <f t="shared" si="40"/>
        <v>215513</v>
      </c>
      <c r="E187" s="12">
        <f t="shared" si="40"/>
        <v>238023</v>
      </c>
      <c r="F187" s="12">
        <f t="shared" si="40"/>
        <v>61670</v>
      </c>
      <c r="G187" s="12">
        <f t="shared" si="40"/>
        <v>542733</v>
      </c>
      <c r="H187" s="12">
        <f t="shared" si="40"/>
        <v>452000</v>
      </c>
      <c r="I187" s="12">
        <f t="shared" si="40"/>
        <v>228078.78</v>
      </c>
      <c r="J187" s="12">
        <f t="shared" si="40"/>
        <v>89028</v>
      </c>
      <c r="K187" s="12">
        <f t="shared" si="40"/>
        <v>425617</v>
      </c>
      <c r="L187" s="12">
        <f t="shared" si="40"/>
        <v>486500</v>
      </c>
      <c r="M187" s="12">
        <f t="shared" si="40"/>
        <v>300000</v>
      </c>
      <c r="N187" s="12">
        <f t="shared" si="40"/>
        <v>300000</v>
      </c>
      <c r="O187" s="12">
        <f t="shared" si="40"/>
        <v>0</v>
      </c>
    </row>
    <row r="188" spans="1:15" x14ac:dyDescent="0.3">
      <c r="B188" s="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</row>
    <row r="189" spans="1:15" x14ac:dyDescent="0.3">
      <c r="B189" s="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</row>
    <row r="190" spans="1:15" x14ac:dyDescent="0.3">
      <c r="B190" s="2" t="s">
        <v>49</v>
      </c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</row>
    <row r="191" spans="1:15" x14ac:dyDescent="0.3">
      <c r="B191" t="s">
        <v>15</v>
      </c>
    </row>
    <row r="192" spans="1:15" s="46" customFormat="1" x14ac:dyDescent="0.3">
      <c r="A192" s="18"/>
      <c r="B192" s="19" t="s">
        <v>1</v>
      </c>
      <c r="C192" s="16">
        <v>45383</v>
      </c>
      <c r="D192" s="16">
        <v>45413</v>
      </c>
      <c r="E192" s="16">
        <v>45444</v>
      </c>
      <c r="F192" s="16">
        <v>45474</v>
      </c>
      <c r="G192" s="16">
        <v>45505</v>
      </c>
      <c r="H192" s="16">
        <v>45536</v>
      </c>
      <c r="I192" s="16">
        <v>45566</v>
      </c>
      <c r="J192" s="16">
        <v>45597</v>
      </c>
      <c r="K192" s="16">
        <v>45627</v>
      </c>
      <c r="L192" s="16">
        <v>45658</v>
      </c>
      <c r="M192" s="16">
        <v>45689</v>
      </c>
      <c r="N192" s="16">
        <v>45717</v>
      </c>
      <c r="O192" s="16" t="s">
        <v>2</v>
      </c>
    </row>
    <row r="193" spans="1:15" x14ac:dyDescent="0.3">
      <c r="B193" s="4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1:15" x14ac:dyDescent="0.3">
      <c r="B194" s="4" t="s">
        <v>49</v>
      </c>
      <c r="C194" s="5">
        <v>739592</v>
      </c>
      <c r="D194" s="5">
        <v>360321</v>
      </c>
      <c r="E194" s="5">
        <v>218946</v>
      </c>
      <c r="F194" s="5">
        <v>253692</v>
      </c>
      <c r="G194" s="5">
        <v>406861</v>
      </c>
      <c r="H194" s="5">
        <v>672488</v>
      </c>
      <c r="I194" s="5">
        <v>844251</v>
      </c>
      <c r="J194" s="5">
        <v>679554</v>
      </c>
      <c r="K194" s="5">
        <v>926147</v>
      </c>
      <c r="L194" s="5">
        <v>341287</v>
      </c>
      <c r="M194" s="5">
        <v>350000</v>
      </c>
      <c r="N194" s="5">
        <v>350000</v>
      </c>
      <c r="O194" s="5"/>
    </row>
    <row r="195" spans="1:15" x14ac:dyDescent="0.3">
      <c r="B195" s="4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1:15" x14ac:dyDescent="0.3">
      <c r="B196" s="3" t="s">
        <v>2</v>
      </c>
      <c r="C196" s="12">
        <f t="shared" ref="C196:O196" si="41">SUM(C193:C195)</f>
        <v>739592</v>
      </c>
      <c r="D196" s="12">
        <f t="shared" si="41"/>
        <v>360321</v>
      </c>
      <c r="E196" s="12">
        <f t="shared" si="41"/>
        <v>218946</v>
      </c>
      <c r="F196" s="12">
        <f t="shared" si="41"/>
        <v>253692</v>
      </c>
      <c r="G196" s="12">
        <f t="shared" si="41"/>
        <v>406861</v>
      </c>
      <c r="H196" s="12">
        <f t="shared" si="41"/>
        <v>672488</v>
      </c>
      <c r="I196" s="12">
        <f t="shared" si="41"/>
        <v>844251</v>
      </c>
      <c r="J196" s="12">
        <f t="shared" si="41"/>
        <v>679554</v>
      </c>
      <c r="K196" s="12">
        <f t="shared" si="41"/>
        <v>926147</v>
      </c>
      <c r="L196" s="12">
        <f t="shared" si="41"/>
        <v>341287</v>
      </c>
      <c r="M196" s="12">
        <f t="shared" si="41"/>
        <v>350000</v>
      </c>
      <c r="N196" s="12">
        <f t="shared" si="41"/>
        <v>350000</v>
      </c>
      <c r="O196" s="12">
        <f t="shared" si="41"/>
        <v>0</v>
      </c>
    </row>
    <row r="198" spans="1:15" x14ac:dyDescent="0.3">
      <c r="B198" s="2" t="s">
        <v>65</v>
      </c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</row>
    <row r="199" spans="1:15" x14ac:dyDescent="0.3">
      <c r="B199" t="s">
        <v>15</v>
      </c>
    </row>
    <row r="200" spans="1:15" s="46" customFormat="1" x14ac:dyDescent="0.3">
      <c r="A200" s="18"/>
      <c r="B200" s="19" t="s">
        <v>1</v>
      </c>
      <c r="C200" s="16">
        <v>45383</v>
      </c>
      <c r="D200" s="16">
        <v>45413</v>
      </c>
      <c r="E200" s="16">
        <v>45444</v>
      </c>
      <c r="F200" s="16">
        <v>45474</v>
      </c>
      <c r="G200" s="16">
        <v>45505</v>
      </c>
      <c r="H200" s="16">
        <v>45536</v>
      </c>
      <c r="I200" s="16">
        <v>45566</v>
      </c>
      <c r="J200" s="16">
        <v>45597</v>
      </c>
      <c r="K200" s="16">
        <v>45627</v>
      </c>
      <c r="L200" s="16">
        <v>45658</v>
      </c>
      <c r="M200" s="16">
        <v>45689</v>
      </c>
      <c r="N200" s="16">
        <v>45717</v>
      </c>
      <c r="O200" s="16" t="s">
        <v>2</v>
      </c>
    </row>
    <row r="201" spans="1:15" x14ac:dyDescent="0.3">
      <c r="B201" s="4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1:15" x14ac:dyDescent="0.3">
      <c r="B202" s="4" t="s">
        <v>66</v>
      </c>
      <c r="C202" s="5"/>
      <c r="D202" s="5"/>
      <c r="E202" s="5">
        <v>1800</v>
      </c>
      <c r="F202" s="5"/>
      <c r="G202" s="5"/>
      <c r="H202" s="5"/>
      <c r="I202" s="5">
        <v>1600</v>
      </c>
      <c r="J202" s="5"/>
      <c r="K202" s="5"/>
      <c r="L202" s="5">
        <v>15500</v>
      </c>
      <c r="M202" s="5"/>
      <c r="N202" s="5"/>
      <c r="O202" s="5"/>
    </row>
    <row r="203" spans="1:15" x14ac:dyDescent="0.3">
      <c r="B203" s="4" t="s">
        <v>67</v>
      </c>
      <c r="C203" s="5">
        <v>14524.08</v>
      </c>
      <c r="D203" s="5">
        <v>5700</v>
      </c>
      <c r="E203" s="5">
        <v>289</v>
      </c>
      <c r="F203" s="5">
        <v>8926</v>
      </c>
      <c r="G203" s="5">
        <v>1840</v>
      </c>
      <c r="H203" s="5"/>
      <c r="I203" s="5"/>
      <c r="J203" s="5">
        <v>1600</v>
      </c>
      <c r="K203" s="5">
        <v>1610</v>
      </c>
      <c r="L203" s="5">
        <v>396</v>
      </c>
      <c r="M203" s="5">
        <v>6000</v>
      </c>
      <c r="N203" s="5">
        <v>6000</v>
      </c>
      <c r="O203" s="5"/>
    </row>
    <row r="204" spans="1:15" x14ac:dyDescent="0.3">
      <c r="B204" s="4" t="s">
        <v>65</v>
      </c>
      <c r="C204" s="5">
        <v>5282</v>
      </c>
      <c r="D204" s="5">
        <v>52487</v>
      </c>
      <c r="E204" s="5">
        <v>26387</v>
      </c>
      <c r="F204" s="5">
        <v>19182</v>
      </c>
      <c r="G204" s="5">
        <v>75241</v>
      </c>
      <c r="H204" s="5">
        <v>650</v>
      </c>
      <c r="I204" s="5">
        <v>1552</v>
      </c>
      <c r="J204" s="5">
        <v>107095</v>
      </c>
      <c r="K204" s="5">
        <v>13505</v>
      </c>
      <c r="L204" s="5">
        <v>47602.76</v>
      </c>
      <c r="M204" s="5">
        <v>45000</v>
      </c>
      <c r="N204" s="5">
        <v>45000</v>
      </c>
      <c r="O204" s="5"/>
    </row>
    <row r="205" spans="1:15" x14ac:dyDescent="0.3">
      <c r="B205" s="4" t="s">
        <v>69</v>
      </c>
      <c r="C205" s="5"/>
      <c r="D205" s="5">
        <v>17645</v>
      </c>
      <c r="E205" s="5"/>
      <c r="F205" s="5">
        <v>2000</v>
      </c>
      <c r="G205" s="5"/>
      <c r="H205" s="5">
        <v>116666</v>
      </c>
      <c r="I205" s="5"/>
      <c r="J205" s="5"/>
      <c r="K205" s="5"/>
      <c r="L205" s="5"/>
      <c r="M205" s="5">
        <v>5000</v>
      </c>
      <c r="N205" s="5">
        <v>5000</v>
      </c>
      <c r="O205" s="5"/>
    </row>
    <row r="206" spans="1:15" x14ac:dyDescent="0.3">
      <c r="B206" s="4" t="s">
        <v>68</v>
      </c>
      <c r="C206" s="5">
        <v>1350</v>
      </c>
      <c r="D206" s="5">
        <v>49475.9</v>
      </c>
      <c r="E206" s="5">
        <v>39743.910000000003</v>
      </c>
      <c r="F206" s="5">
        <v>1586</v>
      </c>
      <c r="G206" s="5"/>
      <c r="H206" s="5">
        <v>20050</v>
      </c>
      <c r="I206" s="5">
        <v>13104</v>
      </c>
      <c r="J206" s="5">
        <v>33421</v>
      </c>
      <c r="K206" s="5">
        <v>54234</v>
      </c>
      <c r="L206" s="5">
        <v>7280</v>
      </c>
      <c r="M206" s="5">
        <v>15000</v>
      </c>
      <c r="N206" s="5">
        <v>15000</v>
      </c>
      <c r="O206" s="5"/>
    </row>
    <row r="207" spans="1:15" x14ac:dyDescent="0.3">
      <c r="B207" s="4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1:15" x14ac:dyDescent="0.3">
      <c r="B208" s="3" t="s">
        <v>2</v>
      </c>
      <c r="C208" s="12">
        <f t="shared" ref="C208:O208" si="42">SUM(C201:C207)</f>
        <v>21156.080000000002</v>
      </c>
      <c r="D208" s="12">
        <f t="shared" si="42"/>
        <v>125307.9</v>
      </c>
      <c r="E208" s="12">
        <f t="shared" si="42"/>
        <v>68219.91</v>
      </c>
      <c r="F208" s="12">
        <f t="shared" si="42"/>
        <v>31694</v>
      </c>
      <c r="G208" s="12">
        <f t="shared" si="42"/>
        <v>77081</v>
      </c>
      <c r="H208" s="12">
        <f t="shared" si="42"/>
        <v>137366</v>
      </c>
      <c r="I208" s="12">
        <f t="shared" si="42"/>
        <v>16256</v>
      </c>
      <c r="J208" s="12">
        <f t="shared" si="42"/>
        <v>142116</v>
      </c>
      <c r="K208" s="12">
        <f t="shared" si="42"/>
        <v>69349</v>
      </c>
      <c r="L208" s="12">
        <f t="shared" si="42"/>
        <v>70778.760000000009</v>
      </c>
      <c r="M208" s="12">
        <f t="shared" si="42"/>
        <v>71000</v>
      </c>
      <c r="N208" s="12">
        <f t="shared" si="42"/>
        <v>71000</v>
      </c>
      <c r="O208" s="12">
        <f t="shared" si="42"/>
        <v>0</v>
      </c>
    </row>
    <row r="210" spans="1:15" x14ac:dyDescent="0.3">
      <c r="B210" s="2" t="s">
        <v>64</v>
      </c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</row>
    <row r="211" spans="1:15" x14ac:dyDescent="0.3">
      <c r="B211" t="s">
        <v>15</v>
      </c>
    </row>
    <row r="212" spans="1:15" s="46" customFormat="1" x14ac:dyDescent="0.3">
      <c r="A212" s="18"/>
      <c r="B212" s="19" t="s">
        <v>1</v>
      </c>
      <c r="C212" s="16">
        <v>45383</v>
      </c>
      <c r="D212" s="16">
        <v>45413</v>
      </c>
      <c r="E212" s="16">
        <v>45444</v>
      </c>
      <c r="F212" s="16">
        <v>45474</v>
      </c>
      <c r="G212" s="16">
        <v>45505</v>
      </c>
      <c r="H212" s="16">
        <v>45536</v>
      </c>
      <c r="I212" s="16">
        <v>45566</v>
      </c>
      <c r="J212" s="16">
        <v>45597</v>
      </c>
      <c r="K212" s="16">
        <v>45627</v>
      </c>
      <c r="L212" s="16">
        <v>45658</v>
      </c>
      <c r="M212" s="16">
        <v>45689</v>
      </c>
      <c r="N212" s="16">
        <v>45717</v>
      </c>
      <c r="O212" s="16" t="s">
        <v>2</v>
      </c>
    </row>
    <row r="213" spans="1:15" x14ac:dyDescent="0.3">
      <c r="B213" s="8"/>
      <c r="C213" s="30"/>
      <c r="D213" s="30"/>
      <c r="E213" s="30"/>
      <c r="F213" s="30"/>
      <c r="G213" s="30"/>
      <c r="H213" s="30"/>
      <c r="I213" s="30"/>
      <c r="J213" s="31"/>
      <c r="K213" s="31"/>
      <c r="L213" s="31"/>
      <c r="M213" s="31"/>
      <c r="N213" s="31"/>
      <c r="O213" s="30"/>
    </row>
    <row r="214" spans="1:15" x14ac:dyDescent="0.3">
      <c r="B214" s="4" t="s">
        <v>201</v>
      </c>
      <c r="C214" s="32">
        <v>12862.35</v>
      </c>
      <c r="D214" s="34">
        <v>8431.85</v>
      </c>
      <c r="E214" s="34">
        <v>255756.67</v>
      </c>
      <c r="F214" s="32">
        <v>1318.49</v>
      </c>
      <c r="G214" s="32">
        <v>743.16</v>
      </c>
      <c r="H214" s="32">
        <v>313.89</v>
      </c>
      <c r="I214" s="32">
        <v>21784.79</v>
      </c>
      <c r="J214" s="33">
        <v>168202.29</v>
      </c>
      <c r="K214" s="33">
        <v>88372.32</v>
      </c>
      <c r="L214" s="33">
        <v>60730.36</v>
      </c>
      <c r="M214" s="33">
        <v>5000</v>
      </c>
      <c r="N214" s="33">
        <v>5000</v>
      </c>
      <c r="O214" s="32"/>
    </row>
    <row r="215" spans="1:15" s="35" customFormat="1" x14ac:dyDescent="0.3">
      <c r="A215"/>
      <c r="B215" s="4" t="s">
        <v>202</v>
      </c>
      <c r="C215" s="34">
        <v>1650</v>
      </c>
      <c r="D215" s="34">
        <v>1650</v>
      </c>
      <c r="E215" s="34">
        <v>52188</v>
      </c>
      <c r="F215" s="34">
        <v>1650</v>
      </c>
      <c r="G215" s="34">
        <v>3300</v>
      </c>
      <c r="H215" s="34">
        <v>1650</v>
      </c>
      <c r="I215" s="34">
        <v>1650</v>
      </c>
      <c r="J215" s="33">
        <v>1650</v>
      </c>
      <c r="K215" s="33">
        <v>1650</v>
      </c>
      <c r="L215" s="33">
        <v>1650</v>
      </c>
      <c r="M215" s="33">
        <v>3000</v>
      </c>
      <c r="N215" s="33">
        <v>3000</v>
      </c>
      <c r="O215" s="34"/>
    </row>
    <row r="216" spans="1:15" s="35" customFormat="1" x14ac:dyDescent="0.3">
      <c r="A216"/>
      <c r="B216" s="4" t="s">
        <v>203</v>
      </c>
      <c r="C216" s="34">
        <v>12499</v>
      </c>
      <c r="D216" s="34">
        <v>13571</v>
      </c>
      <c r="E216" s="34">
        <v>9550</v>
      </c>
      <c r="F216" s="34">
        <v>8460</v>
      </c>
      <c r="G216" s="34">
        <v>17970</v>
      </c>
      <c r="H216" s="34">
        <v>103466</v>
      </c>
      <c r="I216" s="34">
        <v>79550</v>
      </c>
      <c r="J216" s="33">
        <v>101652</v>
      </c>
      <c r="K216" s="33">
        <v>68085</v>
      </c>
      <c r="L216" s="33">
        <v>183185</v>
      </c>
      <c r="M216" s="33">
        <v>35000</v>
      </c>
      <c r="N216" s="33">
        <v>35000</v>
      </c>
      <c r="O216" s="34"/>
    </row>
    <row r="217" spans="1:15" s="35" customFormat="1" x14ac:dyDescent="0.3">
      <c r="A217"/>
      <c r="B217" s="4" t="s">
        <v>204</v>
      </c>
      <c r="C217" s="34">
        <v>11411.14</v>
      </c>
      <c r="D217" s="34">
        <v>12099.08</v>
      </c>
      <c r="E217" s="34">
        <v>10148.1</v>
      </c>
      <c r="F217" s="34"/>
      <c r="G217" s="34">
        <v>12755</v>
      </c>
      <c r="H217" s="34">
        <v>11032</v>
      </c>
      <c r="I217" s="34">
        <v>10970</v>
      </c>
      <c r="J217" s="33">
        <v>9633</v>
      </c>
      <c r="K217" s="33">
        <v>13782</v>
      </c>
      <c r="L217" s="33">
        <v>8809</v>
      </c>
      <c r="M217" s="33">
        <v>10000</v>
      </c>
      <c r="N217" s="33">
        <v>10000</v>
      </c>
      <c r="O217" s="34"/>
    </row>
    <row r="218" spans="1:15" x14ac:dyDescent="0.3">
      <c r="B218" s="8" t="s">
        <v>52</v>
      </c>
      <c r="C218" s="5"/>
      <c r="D218" s="5"/>
      <c r="E218" s="5"/>
      <c r="F218" s="5"/>
      <c r="G218" s="5"/>
      <c r="H218" s="5"/>
      <c r="I218" s="5"/>
      <c r="J218" s="5"/>
      <c r="K218" s="5"/>
      <c r="L218" s="5">
        <v>92584.2</v>
      </c>
      <c r="M218" s="5"/>
      <c r="N218" s="5"/>
      <c r="O218" s="5"/>
    </row>
    <row r="219" spans="1:15" x14ac:dyDescent="0.3">
      <c r="B219" s="4" t="s">
        <v>139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>
        <v>25000</v>
      </c>
      <c r="N219" s="5">
        <v>25000</v>
      </c>
      <c r="O219" s="5"/>
    </row>
    <row r="220" spans="1:15" x14ac:dyDescent="0.3">
      <c r="B220" s="4" t="s">
        <v>205</v>
      </c>
      <c r="C220" s="5">
        <v>5900</v>
      </c>
      <c r="D220" s="5">
        <v>88652</v>
      </c>
      <c r="E220" s="5">
        <v>45887</v>
      </c>
      <c r="F220" s="5">
        <v>49900</v>
      </c>
      <c r="G220" s="5">
        <v>30000</v>
      </c>
      <c r="H220" s="5">
        <v>35278</v>
      </c>
      <c r="I220" s="5">
        <v>31500</v>
      </c>
      <c r="J220" s="5">
        <v>20000</v>
      </c>
      <c r="K220" s="5">
        <v>26420</v>
      </c>
      <c r="L220" s="5"/>
      <c r="M220" s="5">
        <v>5000</v>
      </c>
      <c r="N220" s="5">
        <v>5000</v>
      </c>
      <c r="O220" s="5"/>
    </row>
    <row r="221" spans="1:15" x14ac:dyDescent="0.3">
      <c r="B221" s="8" t="s">
        <v>50</v>
      </c>
      <c r="C221" s="5"/>
      <c r="D221" s="5"/>
      <c r="E221" s="5"/>
      <c r="F221" s="5"/>
      <c r="G221" s="5"/>
      <c r="H221" s="5"/>
      <c r="I221" s="5"/>
      <c r="J221" s="5"/>
      <c r="K221" s="5"/>
      <c r="L221" s="5">
        <v>66590.570000000007</v>
      </c>
      <c r="M221" s="5"/>
      <c r="N221" s="5"/>
      <c r="O221" s="5"/>
    </row>
    <row r="222" spans="1:15" x14ac:dyDescent="0.3">
      <c r="B222" s="4" t="s">
        <v>139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>
        <v>5000</v>
      </c>
      <c r="N222" s="5">
        <v>5000</v>
      </c>
      <c r="O222" s="5"/>
    </row>
    <row r="223" spans="1:15" x14ac:dyDescent="0.3">
      <c r="B223" s="4" t="s">
        <v>205</v>
      </c>
      <c r="C223" s="5">
        <v>48182.42</v>
      </c>
      <c r="D223" s="5">
        <v>58795.42</v>
      </c>
      <c r="E223" s="5">
        <v>60453.5</v>
      </c>
      <c r="F223" s="5">
        <v>60721.42</v>
      </c>
      <c r="G223" s="5">
        <v>69499.649999999994</v>
      </c>
      <c r="H223" s="5">
        <v>55919.05</v>
      </c>
      <c r="I223" s="5">
        <v>106031.08</v>
      </c>
      <c r="J223" s="5">
        <v>71957.31</v>
      </c>
      <c r="K223" s="5">
        <v>80528.990000000005</v>
      </c>
      <c r="L223" s="5"/>
      <c r="M223" s="5">
        <v>50000</v>
      </c>
      <c r="N223" s="5">
        <v>50000</v>
      </c>
      <c r="O223" s="5"/>
    </row>
    <row r="224" spans="1:15" x14ac:dyDescent="0.3">
      <c r="B224" s="4" t="s">
        <v>187</v>
      </c>
      <c r="C224" s="5">
        <v>2398.61</v>
      </c>
      <c r="D224" s="5">
        <v>4356.0600000000004</v>
      </c>
      <c r="E224" s="5">
        <v>137.38</v>
      </c>
      <c r="F224" s="5">
        <v>2222.48</v>
      </c>
      <c r="G224" s="5">
        <v>3903.12</v>
      </c>
      <c r="H224" s="5">
        <v>-8865.61</v>
      </c>
      <c r="I224" s="5">
        <v>68306.61</v>
      </c>
      <c r="J224" s="5">
        <v>5355.3</v>
      </c>
      <c r="K224" s="5">
        <v>1163.77</v>
      </c>
      <c r="L224" s="5"/>
      <c r="M224" s="5">
        <v>20000</v>
      </c>
      <c r="N224" s="5">
        <v>20000</v>
      </c>
      <c r="O224" s="5"/>
    </row>
    <row r="225" spans="1:15" x14ac:dyDescent="0.3">
      <c r="B225" s="4" t="s">
        <v>206</v>
      </c>
      <c r="C225" s="5"/>
      <c r="D225" s="5"/>
      <c r="E225" s="5"/>
      <c r="F225" s="5"/>
      <c r="G225" s="5">
        <v>65970</v>
      </c>
      <c r="H225" s="5">
        <v>50000</v>
      </c>
      <c r="I225" s="5">
        <v>40000</v>
      </c>
      <c r="J225" s="5">
        <v>5000</v>
      </c>
      <c r="K225" s="5"/>
      <c r="L225" s="5"/>
      <c r="M225" s="5">
        <v>40000</v>
      </c>
      <c r="N225" s="5">
        <v>40000</v>
      </c>
      <c r="O225" s="5"/>
    </row>
    <row r="226" spans="1:15" x14ac:dyDescent="0.3">
      <c r="B226" s="4" t="s">
        <v>207</v>
      </c>
      <c r="C226" s="5"/>
      <c r="D226" s="5"/>
      <c r="E226" s="5">
        <v>18263</v>
      </c>
      <c r="F226" s="5"/>
      <c r="G226" s="5">
        <v>20000</v>
      </c>
      <c r="H226" s="5"/>
      <c r="I226" s="5"/>
      <c r="J226" s="5"/>
      <c r="K226" s="5"/>
      <c r="L226" s="5"/>
      <c r="M226" s="5"/>
      <c r="N226" s="5"/>
      <c r="O226" s="5"/>
    </row>
    <row r="227" spans="1:15" x14ac:dyDescent="0.3">
      <c r="B227" s="4" t="s">
        <v>208</v>
      </c>
      <c r="C227" s="5"/>
      <c r="D227" s="5"/>
      <c r="E227" s="5"/>
      <c r="F227" s="5"/>
      <c r="G227" s="5">
        <v>-3721</v>
      </c>
      <c r="H227" s="5"/>
      <c r="I227" s="5"/>
      <c r="J227" s="5"/>
      <c r="K227" s="5"/>
      <c r="L227" s="5">
        <v>1121.1300000000001</v>
      </c>
      <c r="M227" s="5"/>
      <c r="N227" s="5"/>
      <c r="O227" s="5"/>
    </row>
    <row r="228" spans="1:15" x14ac:dyDescent="0.3">
      <c r="B228" s="4" t="s">
        <v>300</v>
      </c>
      <c r="C228" s="5"/>
      <c r="D228" s="5"/>
      <c r="E228" s="5"/>
      <c r="F228" s="5"/>
      <c r="G228" s="5">
        <v>54363</v>
      </c>
      <c r="H228" s="5"/>
      <c r="I228" s="5"/>
      <c r="J228" s="5">
        <v>642</v>
      </c>
      <c r="K228" s="5">
        <v>7141</v>
      </c>
      <c r="L228" s="5">
        <v>28409</v>
      </c>
      <c r="M228" s="5"/>
      <c r="N228" s="5"/>
      <c r="O228" s="5"/>
    </row>
    <row r="229" spans="1:15" x14ac:dyDescent="0.3">
      <c r="B229" s="4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1:15" x14ac:dyDescent="0.3">
      <c r="B230" s="3" t="s">
        <v>2</v>
      </c>
      <c r="C230" s="12">
        <f>SUM(C213:C229)</f>
        <v>94903.52</v>
      </c>
      <c r="D230" s="12">
        <f t="shared" ref="D230:I230" si="43">SUM(D213:D229)</f>
        <v>187555.40999999997</v>
      </c>
      <c r="E230" s="12">
        <f t="shared" si="43"/>
        <v>452383.65</v>
      </c>
      <c r="F230" s="12">
        <f t="shared" si="43"/>
        <v>124272.39</v>
      </c>
      <c r="G230" s="12">
        <f t="shared" si="43"/>
        <v>274782.93</v>
      </c>
      <c r="H230" s="12">
        <f t="shared" si="43"/>
        <v>248793.33000000002</v>
      </c>
      <c r="I230" s="12">
        <f t="shared" si="43"/>
        <v>359792.48</v>
      </c>
      <c r="J230" s="12">
        <f t="shared" ref="J230" si="44">SUM(J213:J229)</f>
        <v>384091.9</v>
      </c>
      <c r="K230" s="12">
        <f t="shared" ref="K230" si="45">SUM(K213:K229)</f>
        <v>287143.08</v>
      </c>
      <c r="L230" s="12">
        <f t="shared" ref="L230" si="46">SUM(L213:L229)</f>
        <v>443079.26</v>
      </c>
      <c r="M230" s="12">
        <f t="shared" ref="M230" si="47">SUM(M213:M229)</f>
        <v>198000</v>
      </c>
      <c r="N230" s="12">
        <f t="shared" ref="N230" si="48">SUM(N213:N229)</f>
        <v>198000</v>
      </c>
      <c r="O230" s="12">
        <f t="shared" ref="O230" si="49">SUM(O213:O229)</f>
        <v>0</v>
      </c>
    </row>
    <row r="232" spans="1:15" x14ac:dyDescent="0.3">
      <c r="B232" s="2" t="s">
        <v>51</v>
      </c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</row>
    <row r="233" spans="1:15" x14ac:dyDescent="0.3">
      <c r="B233" t="s">
        <v>15</v>
      </c>
    </row>
    <row r="234" spans="1:15" s="46" customFormat="1" x14ac:dyDescent="0.3">
      <c r="A234" s="18"/>
      <c r="B234" s="19" t="s">
        <v>1</v>
      </c>
      <c r="C234" s="16">
        <v>45383</v>
      </c>
      <c r="D234" s="16">
        <v>45413</v>
      </c>
      <c r="E234" s="16">
        <v>45444</v>
      </c>
      <c r="F234" s="16">
        <v>45474</v>
      </c>
      <c r="G234" s="16">
        <v>45505</v>
      </c>
      <c r="H234" s="16">
        <v>45536</v>
      </c>
      <c r="I234" s="16">
        <v>45566</v>
      </c>
      <c r="J234" s="16">
        <v>45597</v>
      </c>
      <c r="K234" s="16">
        <v>45627</v>
      </c>
      <c r="L234" s="16">
        <v>45658</v>
      </c>
      <c r="M234" s="16">
        <v>45689</v>
      </c>
      <c r="N234" s="16">
        <v>45717</v>
      </c>
      <c r="O234" s="16" t="s">
        <v>2</v>
      </c>
    </row>
    <row r="235" spans="1:15" x14ac:dyDescent="0.3">
      <c r="B235" s="4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1:15" x14ac:dyDescent="0.3">
      <c r="B236" s="4" t="s">
        <v>51</v>
      </c>
      <c r="C236" s="5">
        <v>400000</v>
      </c>
      <c r="D236" s="5">
        <v>400000</v>
      </c>
      <c r="E236" s="5">
        <v>400000</v>
      </c>
      <c r="F236" s="5">
        <v>400000</v>
      </c>
      <c r="G236" s="5">
        <v>400000</v>
      </c>
      <c r="H236" s="5">
        <v>400000</v>
      </c>
      <c r="I236" s="5">
        <v>400000</v>
      </c>
      <c r="J236" s="5">
        <v>400000</v>
      </c>
      <c r="K236" s="5">
        <v>400000</v>
      </c>
      <c r="L236" s="5">
        <v>400000</v>
      </c>
      <c r="M236" s="5">
        <v>400000</v>
      </c>
      <c r="N236" s="5">
        <v>400000</v>
      </c>
      <c r="O236" s="5"/>
    </row>
    <row r="237" spans="1:15" x14ac:dyDescent="0.3">
      <c r="B237" s="4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1:15" x14ac:dyDescent="0.3">
      <c r="B238" s="3" t="s">
        <v>2</v>
      </c>
      <c r="C238" s="12">
        <f t="shared" ref="C238:O238" si="50">SUM(C235:C237)</f>
        <v>400000</v>
      </c>
      <c r="D238" s="12">
        <f t="shared" si="50"/>
        <v>400000</v>
      </c>
      <c r="E238" s="12">
        <f t="shared" si="50"/>
        <v>400000</v>
      </c>
      <c r="F238" s="12">
        <f t="shared" si="50"/>
        <v>400000</v>
      </c>
      <c r="G238" s="12">
        <f t="shared" si="50"/>
        <v>400000</v>
      </c>
      <c r="H238" s="12">
        <f t="shared" si="50"/>
        <v>400000</v>
      </c>
      <c r="I238" s="12">
        <f t="shared" si="50"/>
        <v>400000</v>
      </c>
      <c r="J238" s="12">
        <f t="shared" si="50"/>
        <v>400000</v>
      </c>
      <c r="K238" s="12">
        <f t="shared" si="50"/>
        <v>400000</v>
      </c>
      <c r="L238" s="12">
        <f t="shared" si="50"/>
        <v>400000</v>
      </c>
      <c r="M238" s="12">
        <f t="shared" si="50"/>
        <v>400000</v>
      </c>
      <c r="N238" s="12">
        <f t="shared" si="50"/>
        <v>400000</v>
      </c>
      <c r="O238" s="12">
        <f t="shared" si="50"/>
        <v>0</v>
      </c>
    </row>
    <row r="240" spans="1:15" x14ac:dyDescent="0.3">
      <c r="B240" s="2" t="s">
        <v>53</v>
      </c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</row>
    <row r="241" spans="1:15" x14ac:dyDescent="0.3">
      <c r="B241" t="s">
        <v>15</v>
      </c>
    </row>
    <row r="242" spans="1:15" s="46" customFormat="1" x14ac:dyDescent="0.3">
      <c r="A242" s="18"/>
      <c r="B242" s="19" t="s">
        <v>1</v>
      </c>
      <c r="C242" s="16">
        <v>45383</v>
      </c>
      <c r="D242" s="16">
        <v>45413</v>
      </c>
      <c r="E242" s="16">
        <v>45444</v>
      </c>
      <c r="F242" s="16">
        <v>45474</v>
      </c>
      <c r="G242" s="16">
        <v>45505</v>
      </c>
      <c r="H242" s="16">
        <v>45536</v>
      </c>
      <c r="I242" s="16">
        <v>45566</v>
      </c>
      <c r="J242" s="16">
        <v>45597</v>
      </c>
      <c r="K242" s="16">
        <v>45627</v>
      </c>
      <c r="L242" s="16">
        <v>45658</v>
      </c>
      <c r="M242" s="16">
        <v>45689</v>
      </c>
      <c r="N242" s="16">
        <v>45717</v>
      </c>
      <c r="O242" s="16" t="s">
        <v>2</v>
      </c>
    </row>
    <row r="243" spans="1:15" x14ac:dyDescent="0.3">
      <c r="B243" s="4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1:15" x14ac:dyDescent="0.3">
      <c r="B244" s="4" t="s">
        <v>54</v>
      </c>
      <c r="C244" s="5">
        <v>10373.799999999999</v>
      </c>
      <c r="D244" s="5">
        <v>10062.81</v>
      </c>
      <c r="E244" s="5">
        <v>9749.58</v>
      </c>
      <c r="F244" s="5">
        <v>9434.09</v>
      </c>
      <c r="G244" s="5">
        <v>9116.32</v>
      </c>
      <c r="H244" s="5">
        <v>8796.27</v>
      </c>
      <c r="I244" s="5">
        <v>8473.91</v>
      </c>
      <c r="J244" s="5">
        <v>8149.22</v>
      </c>
      <c r="K244" s="5">
        <v>7822.19</v>
      </c>
      <c r="L244" s="5">
        <v>7492.81</v>
      </c>
      <c r="M244" s="5">
        <v>10000</v>
      </c>
      <c r="N244" s="5">
        <v>10000</v>
      </c>
      <c r="O244" s="5"/>
    </row>
    <row r="245" spans="1:15" x14ac:dyDescent="0.3">
      <c r="B245" s="4" t="s">
        <v>55</v>
      </c>
      <c r="C245" s="5">
        <v>778897</v>
      </c>
      <c r="D245" s="5">
        <v>807963</v>
      </c>
      <c r="E245" s="5">
        <v>774989.74</v>
      </c>
      <c r="F245" s="5">
        <v>801843.22</v>
      </c>
      <c r="G245" s="5">
        <v>819289.57</v>
      </c>
      <c r="H245" s="5">
        <v>774330</v>
      </c>
      <c r="I245" s="5">
        <v>802239</v>
      </c>
      <c r="J245" s="5">
        <v>774722</v>
      </c>
      <c r="K245" s="5">
        <v>795414</v>
      </c>
      <c r="L245" s="5">
        <v>788284</v>
      </c>
      <c r="M245" s="5">
        <v>800000</v>
      </c>
      <c r="N245" s="5">
        <v>800000</v>
      </c>
      <c r="O245" s="5"/>
    </row>
    <row r="246" spans="1:15" x14ac:dyDescent="0.3">
      <c r="B246" s="4" t="s">
        <v>56</v>
      </c>
      <c r="C246" s="5">
        <v>42487.61</v>
      </c>
      <c r="D246" s="5">
        <v>44857.35</v>
      </c>
      <c r="E246" s="5">
        <v>40014.79</v>
      </c>
      <c r="F246" s="5">
        <v>34839.199999999997</v>
      </c>
      <c r="G246" s="5">
        <v>32576.39</v>
      </c>
      <c r="H246" s="5">
        <v>31695.95</v>
      </c>
      <c r="I246" s="5">
        <v>29821.45</v>
      </c>
      <c r="J246" s="5">
        <v>29935.07</v>
      </c>
      <c r="K246" s="5">
        <v>28082.79</v>
      </c>
      <c r="L246" s="5">
        <v>28122.2</v>
      </c>
      <c r="M246" s="5">
        <v>35000</v>
      </c>
      <c r="N246" s="5">
        <v>35000</v>
      </c>
      <c r="O246" s="5"/>
    </row>
    <row r="247" spans="1:15" x14ac:dyDescent="0.3">
      <c r="B247" s="4" t="s">
        <v>57</v>
      </c>
      <c r="C247" s="5">
        <v>200000</v>
      </c>
      <c r="D247" s="5">
        <v>200000</v>
      </c>
      <c r="E247" s="5">
        <v>200000</v>
      </c>
      <c r="F247" s="5">
        <v>200000</v>
      </c>
      <c r="G247" s="5">
        <v>200000</v>
      </c>
      <c r="H247" s="5">
        <v>200000</v>
      </c>
      <c r="I247" s="5">
        <v>200000</v>
      </c>
      <c r="J247" s="5">
        <v>200000</v>
      </c>
      <c r="K247" s="5">
        <v>200000</v>
      </c>
      <c r="L247" s="5">
        <v>200000</v>
      </c>
      <c r="M247" s="5">
        <v>200000</v>
      </c>
      <c r="N247" s="5">
        <v>200000</v>
      </c>
      <c r="O247" s="5"/>
    </row>
    <row r="248" spans="1:15" x14ac:dyDescent="0.3">
      <c r="B248" s="4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1:15" x14ac:dyDescent="0.3">
      <c r="B249" s="3" t="s">
        <v>2</v>
      </c>
      <c r="C249" s="12">
        <f t="shared" ref="C249:O249" si="51">SUM(C243:C248)</f>
        <v>1031758.41</v>
      </c>
      <c r="D249" s="12">
        <f t="shared" si="51"/>
        <v>1062883.1600000001</v>
      </c>
      <c r="E249" s="12">
        <f t="shared" si="51"/>
        <v>1024754.11</v>
      </c>
      <c r="F249" s="12">
        <f t="shared" si="51"/>
        <v>1046116.5099999999</v>
      </c>
      <c r="G249" s="12">
        <f t="shared" si="51"/>
        <v>1060982.2799999998</v>
      </c>
      <c r="H249" s="12">
        <f t="shared" si="51"/>
        <v>1014822.22</v>
      </c>
      <c r="I249" s="12">
        <f t="shared" si="51"/>
        <v>1040534.36</v>
      </c>
      <c r="J249" s="12">
        <f t="shared" si="51"/>
        <v>1012806.2899999999</v>
      </c>
      <c r="K249" s="12">
        <f t="shared" si="51"/>
        <v>1031318.98</v>
      </c>
      <c r="L249" s="12">
        <f t="shared" si="51"/>
        <v>1023899.01</v>
      </c>
      <c r="M249" s="12">
        <f t="shared" si="51"/>
        <v>1045000</v>
      </c>
      <c r="N249" s="12">
        <f t="shared" si="51"/>
        <v>1045000</v>
      </c>
      <c r="O249" s="12">
        <f t="shared" si="5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1F6F-BCE0-4191-853E-1033D5C49B89}">
  <dimension ref="B3:O53"/>
  <sheetViews>
    <sheetView showGridLines="0" workbookViewId="0">
      <pane xSplit="6" ySplit="3" topLeftCell="K4" activePane="bottomRight" state="frozen"/>
      <selection pane="topRight"/>
      <selection pane="bottomLeft"/>
      <selection pane="bottomRight"/>
    </sheetView>
  </sheetViews>
  <sheetFormatPr defaultRowHeight="14.4" x14ac:dyDescent="0.3"/>
  <cols>
    <col min="2" max="2" width="72.21875" bestFit="1" customWidth="1"/>
    <col min="3" max="4" width="12.5546875" style="15" bestFit="1" customWidth="1"/>
    <col min="5" max="9" width="10" style="15" bestFit="1" customWidth="1"/>
    <col min="10" max="14" width="11.5546875" style="15" bestFit="1" customWidth="1"/>
    <col min="15" max="15" width="5.21875" style="15" bestFit="1" customWidth="1"/>
  </cols>
  <sheetData>
    <row r="3" spans="2:15" s="18" customFormat="1" x14ac:dyDescent="0.3">
      <c r="B3" s="19" t="s">
        <v>1</v>
      </c>
      <c r="C3" s="16">
        <v>45383</v>
      </c>
      <c r="D3" s="16">
        <v>45413</v>
      </c>
      <c r="E3" s="16">
        <v>45444</v>
      </c>
      <c r="F3" s="16">
        <v>45474</v>
      </c>
      <c r="G3" s="16">
        <v>45505</v>
      </c>
      <c r="H3" s="16">
        <v>45536</v>
      </c>
      <c r="I3" s="16">
        <v>45566</v>
      </c>
      <c r="J3" s="16">
        <v>45597</v>
      </c>
      <c r="K3" s="16">
        <v>45627</v>
      </c>
      <c r="L3" s="16">
        <v>45658</v>
      </c>
      <c r="M3" s="16">
        <v>45689</v>
      </c>
      <c r="N3" s="16">
        <v>45717</v>
      </c>
      <c r="O3" s="16" t="s">
        <v>2</v>
      </c>
    </row>
    <row r="4" spans="2:15" s="7" customFormat="1" x14ac:dyDescent="0.3">
      <c r="B4" s="3" t="s">
        <v>76</v>
      </c>
      <c r="C4" s="12">
        <f>SUM(C5:C13)</f>
        <v>324561.90999999997</v>
      </c>
      <c r="D4" s="12">
        <f t="shared" ref="D4:N4" si="0">SUM(D5:D13)</f>
        <v>1363400.76</v>
      </c>
      <c r="E4" s="12">
        <f t="shared" si="0"/>
        <v>1233327</v>
      </c>
      <c r="F4" s="12">
        <f t="shared" si="0"/>
        <v>1132137.7</v>
      </c>
      <c r="G4" s="12">
        <f t="shared" si="0"/>
        <v>592187.28</v>
      </c>
      <c r="H4" s="12">
        <f t="shared" si="0"/>
        <v>654104</v>
      </c>
      <c r="I4" s="12">
        <f t="shared" si="0"/>
        <v>535142.44999999995</v>
      </c>
      <c r="J4" s="12">
        <f t="shared" si="0"/>
        <v>408805</v>
      </c>
      <c r="K4" s="12">
        <f t="shared" si="0"/>
        <v>480555</v>
      </c>
      <c r="L4" s="12">
        <f t="shared" si="0"/>
        <v>338112</v>
      </c>
      <c r="M4" s="12">
        <f t="shared" si="0"/>
        <v>325000</v>
      </c>
      <c r="N4" s="12">
        <f t="shared" si="0"/>
        <v>350000</v>
      </c>
      <c r="O4" s="12"/>
    </row>
    <row r="5" spans="2:15" x14ac:dyDescent="0.3">
      <c r="B5" s="9" t="s">
        <v>77</v>
      </c>
      <c r="C5" s="13">
        <v>167247.67999999999</v>
      </c>
      <c r="D5" s="13">
        <v>5703</v>
      </c>
      <c r="E5" s="13"/>
      <c r="F5" s="13">
        <v>6616</v>
      </c>
      <c r="G5" s="13">
        <v>23265</v>
      </c>
      <c r="H5" s="13"/>
      <c r="I5" s="13"/>
      <c r="J5" s="13">
        <v>108808</v>
      </c>
      <c r="K5" s="13"/>
      <c r="L5" s="13">
        <v>147570</v>
      </c>
      <c r="M5" s="13"/>
      <c r="N5" s="13"/>
      <c r="O5" s="13"/>
    </row>
    <row r="6" spans="2:15" x14ac:dyDescent="0.3">
      <c r="B6" s="9" t="s">
        <v>78</v>
      </c>
      <c r="C6" s="13">
        <v>126171.23</v>
      </c>
      <c r="D6" s="13">
        <v>193381.91</v>
      </c>
      <c r="E6" s="13">
        <v>39400</v>
      </c>
      <c r="F6" s="13">
        <v>76218.03</v>
      </c>
      <c r="G6" s="13">
        <v>139577.28</v>
      </c>
      <c r="H6" s="13">
        <v>440935</v>
      </c>
      <c r="I6" s="13">
        <v>344426.45</v>
      </c>
      <c r="J6" s="13">
        <v>234252</v>
      </c>
      <c r="K6" s="13">
        <v>305608</v>
      </c>
      <c r="L6" s="13"/>
      <c r="M6" s="13">
        <v>100000</v>
      </c>
      <c r="N6" s="13">
        <v>250000</v>
      </c>
      <c r="O6" s="13"/>
    </row>
    <row r="7" spans="2:15" x14ac:dyDescent="0.3">
      <c r="B7" s="9" t="s">
        <v>79</v>
      </c>
      <c r="C7" s="13"/>
      <c r="D7" s="13">
        <v>282658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2:15" x14ac:dyDescent="0.3">
      <c r="B8" s="9" t="s">
        <v>80</v>
      </c>
      <c r="C8" s="13">
        <v>31143</v>
      </c>
      <c r="D8" s="13">
        <v>40014</v>
      </c>
      <c r="E8" s="13">
        <v>48686</v>
      </c>
      <c r="F8" s="13">
        <v>290764.43</v>
      </c>
      <c r="G8" s="13">
        <v>31524</v>
      </c>
      <c r="H8" s="13">
        <v>16800</v>
      </c>
      <c r="I8" s="13">
        <v>27926</v>
      </c>
      <c r="J8" s="13">
        <v>65745</v>
      </c>
      <c r="K8" s="13">
        <v>34244</v>
      </c>
      <c r="L8" s="13">
        <v>62607</v>
      </c>
      <c r="M8" s="13"/>
      <c r="N8" s="13"/>
      <c r="O8" s="13"/>
    </row>
    <row r="9" spans="2:15" x14ac:dyDescent="0.3">
      <c r="B9" s="9" t="s">
        <v>81</v>
      </c>
      <c r="C9" s="13"/>
      <c r="D9" s="13">
        <v>835590.85</v>
      </c>
      <c r="E9" s="13">
        <v>1144786</v>
      </c>
      <c r="F9" s="13">
        <v>755156</v>
      </c>
      <c r="G9" s="13">
        <v>226975</v>
      </c>
      <c r="H9" s="13">
        <v>196369</v>
      </c>
      <c r="I9" s="13">
        <v>78700</v>
      </c>
      <c r="J9" s="13"/>
      <c r="K9" s="13">
        <v>-542</v>
      </c>
      <c r="L9" s="13"/>
      <c r="M9" s="13">
        <v>100000</v>
      </c>
      <c r="N9" s="13">
        <v>100000</v>
      </c>
      <c r="O9" s="13"/>
    </row>
    <row r="10" spans="2:15" x14ac:dyDescent="0.3">
      <c r="B10" s="9" t="s">
        <v>82</v>
      </c>
      <c r="C10" s="13"/>
      <c r="D10" s="13">
        <v>6053</v>
      </c>
      <c r="E10" s="13">
        <v>455</v>
      </c>
      <c r="F10" s="13">
        <v>3383.24</v>
      </c>
      <c r="G10" s="13"/>
      <c r="H10" s="13"/>
      <c r="I10" s="13">
        <v>5297</v>
      </c>
      <c r="J10" s="13"/>
      <c r="K10" s="13">
        <v>4518</v>
      </c>
      <c r="L10" s="13">
        <v>3985</v>
      </c>
      <c r="M10" s="13"/>
      <c r="N10" s="13"/>
      <c r="O10" s="13"/>
    </row>
    <row r="11" spans="2:15" x14ac:dyDescent="0.3">
      <c r="B11" s="9" t="s">
        <v>83</v>
      </c>
      <c r="C11" s="13"/>
      <c r="D11" s="13"/>
      <c r="E11" s="13"/>
      <c r="F11" s="13"/>
      <c r="G11" s="13">
        <v>170846</v>
      </c>
      <c r="H11" s="13"/>
      <c r="I11" s="13">
        <v>78793</v>
      </c>
      <c r="J11" s="13"/>
      <c r="K11" s="13">
        <v>136727</v>
      </c>
      <c r="L11" s="13">
        <v>123950</v>
      </c>
      <c r="M11" s="13"/>
      <c r="N11" s="13"/>
      <c r="O11" s="13"/>
    </row>
    <row r="12" spans="2:15" x14ac:dyDescent="0.3">
      <c r="B12" s="9" t="s">
        <v>84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>
        <v>125000</v>
      </c>
      <c r="N12" s="13"/>
      <c r="O12" s="13"/>
    </row>
    <row r="13" spans="2:15" x14ac:dyDescent="0.3">
      <c r="B13" s="9" t="s">
        <v>85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2:15" s="7" customFormat="1" x14ac:dyDescent="0.3">
      <c r="B14" s="3" t="s">
        <v>120</v>
      </c>
      <c r="C14" s="12">
        <f>SUM(C15:C21)</f>
        <v>90938.17</v>
      </c>
      <c r="D14" s="12">
        <f t="shared" ref="D14:N14" si="1">SUM(D15:D21)</f>
        <v>67409</v>
      </c>
      <c r="E14" s="12">
        <f t="shared" si="1"/>
        <v>117583</v>
      </c>
      <c r="F14" s="12">
        <f t="shared" si="1"/>
        <v>69763</v>
      </c>
      <c r="G14" s="12">
        <f t="shared" si="1"/>
        <v>71023.77</v>
      </c>
      <c r="H14" s="12">
        <f t="shared" si="1"/>
        <v>89956</v>
      </c>
      <c r="I14" s="12">
        <f t="shared" si="1"/>
        <v>69647</v>
      </c>
      <c r="J14" s="12">
        <f t="shared" si="1"/>
        <v>68974</v>
      </c>
      <c r="K14" s="12">
        <f t="shared" si="1"/>
        <v>68283</v>
      </c>
      <c r="L14" s="12">
        <f t="shared" si="1"/>
        <v>68083</v>
      </c>
      <c r="M14" s="12">
        <f t="shared" si="1"/>
        <v>69647</v>
      </c>
      <c r="N14" s="12">
        <f t="shared" si="1"/>
        <v>69647</v>
      </c>
      <c r="O14" s="12"/>
    </row>
    <row r="15" spans="2:15" x14ac:dyDescent="0.3">
      <c r="B15" s="9" t="s">
        <v>86</v>
      </c>
      <c r="C15" s="13">
        <v>2274</v>
      </c>
      <c r="D15" s="13">
        <v>3016</v>
      </c>
      <c r="E15" s="13">
        <v>3030</v>
      </c>
      <c r="F15" s="13">
        <v>3167</v>
      </c>
      <c r="G15" s="13">
        <v>3304</v>
      </c>
      <c r="H15" s="13">
        <v>3413</v>
      </c>
      <c r="I15" s="13">
        <v>3328</v>
      </c>
      <c r="J15" s="13">
        <v>2951</v>
      </c>
      <c r="K15" s="13">
        <v>2360</v>
      </c>
      <c r="L15" s="13">
        <v>1994</v>
      </c>
      <c r="M15" s="13">
        <v>3328</v>
      </c>
      <c r="N15" s="13">
        <v>3328</v>
      </c>
      <c r="O15" s="13"/>
    </row>
    <row r="16" spans="2:15" x14ac:dyDescent="0.3">
      <c r="B16" s="9" t="s">
        <v>87</v>
      </c>
      <c r="C16" s="13">
        <v>3103</v>
      </c>
      <c r="D16" s="13">
        <v>3403</v>
      </c>
      <c r="E16" s="13">
        <v>3403</v>
      </c>
      <c r="F16" s="13">
        <v>3326</v>
      </c>
      <c r="G16" s="13">
        <v>3506</v>
      </c>
      <c r="H16" s="13">
        <v>3355</v>
      </c>
      <c r="I16" s="13">
        <v>3049</v>
      </c>
      <c r="J16" s="13">
        <v>2753</v>
      </c>
      <c r="K16" s="13">
        <v>2653</v>
      </c>
      <c r="L16" s="13">
        <v>2819</v>
      </c>
      <c r="M16" s="13">
        <v>3049</v>
      </c>
      <c r="N16" s="13">
        <v>3049</v>
      </c>
      <c r="O16" s="13"/>
    </row>
    <row r="17" spans="2:15" x14ac:dyDescent="0.3">
      <c r="B17" s="9" t="s">
        <v>88</v>
      </c>
      <c r="C17" s="13">
        <v>13110</v>
      </c>
      <c r="D17" s="13">
        <v>15390</v>
      </c>
      <c r="E17" s="13">
        <v>15390</v>
      </c>
      <c r="F17" s="13">
        <v>15390</v>
      </c>
      <c r="G17" s="13">
        <v>15390</v>
      </c>
      <c r="H17" s="13">
        <v>15390</v>
      </c>
      <c r="I17" s="13">
        <v>15390</v>
      </c>
      <c r="J17" s="13">
        <v>15390</v>
      </c>
      <c r="K17" s="13">
        <v>15390</v>
      </c>
      <c r="L17" s="13">
        <v>15390</v>
      </c>
      <c r="M17" s="13">
        <v>15390</v>
      </c>
      <c r="N17" s="13">
        <v>15390</v>
      </c>
      <c r="O17" s="13"/>
    </row>
    <row r="18" spans="2:15" x14ac:dyDescent="0.3">
      <c r="B18" s="9" t="s">
        <v>89</v>
      </c>
      <c r="C18" s="13">
        <v>45600</v>
      </c>
      <c r="D18" s="13">
        <v>45600</v>
      </c>
      <c r="E18" s="13">
        <v>95760</v>
      </c>
      <c r="F18" s="13">
        <v>47880</v>
      </c>
      <c r="G18" s="13">
        <v>47880</v>
      </c>
      <c r="H18" s="13">
        <v>47880</v>
      </c>
      <c r="I18" s="13">
        <v>47880</v>
      </c>
      <c r="J18" s="13">
        <v>47880</v>
      </c>
      <c r="K18" s="13">
        <v>47880</v>
      </c>
      <c r="L18" s="13">
        <v>47880</v>
      </c>
      <c r="M18" s="13">
        <v>47880</v>
      </c>
      <c r="N18" s="13">
        <v>47880</v>
      </c>
      <c r="O18" s="13"/>
    </row>
    <row r="19" spans="2:15" x14ac:dyDescent="0.3">
      <c r="B19" s="9" t="s">
        <v>90</v>
      </c>
      <c r="C19" s="13">
        <v>26405.16</v>
      </c>
      <c r="D19" s="13"/>
      <c r="E19" s="13"/>
      <c r="F19" s="13"/>
      <c r="G19" s="13"/>
      <c r="H19" s="13">
        <v>19918</v>
      </c>
      <c r="I19" s="13"/>
      <c r="J19" s="13"/>
      <c r="K19" s="13"/>
      <c r="L19" s="13"/>
      <c r="M19" s="13"/>
      <c r="N19" s="13"/>
      <c r="O19" s="13"/>
    </row>
    <row r="20" spans="2:15" x14ac:dyDescent="0.3">
      <c r="B20" s="9" t="s">
        <v>91</v>
      </c>
      <c r="C20" s="13">
        <v>446.01</v>
      </c>
      <c r="D20" s="13"/>
      <c r="E20" s="13"/>
      <c r="F20" s="13"/>
      <c r="G20" s="13">
        <v>943.77</v>
      </c>
      <c r="H20" s="13"/>
      <c r="I20" s="13"/>
      <c r="J20" s="13"/>
      <c r="K20" s="13"/>
      <c r="L20" s="13"/>
      <c r="M20" s="13"/>
      <c r="N20" s="13"/>
      <c r="O20" s="13"/>
    </row>
    <row r="21" spans="2:15" x14ac:dyDescent="0.3">
      <c r="B21" s="9" t="s">
        <v>92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2:15" s="7" customFormat="1" x14ac:dyDescent="0.3">
      <c r="B22" s="3" t="s">
        <v>119</v>
      </c>
      <c r="C22" s="12">
        <f>C23</f>
        <v>110403</v>
      </c>
      <c r="D22" s="12">
        <f t="shared" ref="D22:N22" si="2">D23</f>
        <v>50000</v>
      </c>
      <c r="E22" s="12">
        <f t="shared" si="2"/>
        <v>0</v>
      </c>
      <c r="F22" s="12">
        <f t="shared" si="2"/>
        <v>111430</v>
      </c>
      <c r="G22" s="12">
        <f t="shared" si="2"/>
        <v>0</v>
      </c>
      <c r="H22" s="12">
        <f t="shared" si="2"/>
        <v>0</v>
      </c>
      <c r="I22" s="12">
        <f t="shared" si="2"/>
        <v>0</v>
      </c>
      <c r="J22" s="12">
        <f t="shared" si="2"/>
        <v>6400</v>
      </c>
      <c r="K22" s="12">
        <f t="shared" si="2"/>
        <v>0</v>
      </c>
      <c r="L22" s="12"/>
      <c r="M22" s="12">
        <f t="shared" si="2"/>
        <v>0</v>
      </c>
      <c r="N22" s="12">
        <f t="shared" si="2"/>
        <v>0</v>
      </c>
      <c r="O22" s="12"/>
    </row>
    <row r="23" spans="2:15" x14ac:dyDescent="0.3">
      <c r="B23" s="9" t="s">
        <v>200</v>
      </c>
      <c r="C23" s="13">
        <v>110403</v>
      </c>
      <c r="D23" s="13">
        <v>50000</v>
      </c>
      <c r="E23" s="13"/>
      <c r="F23" s="13">
        <v>111430</v>
      </c>
      <c r="G23" s="13"/>
      <c r="H23" s="13"/>
      <c r="I23" s="13"/>
      <c r="J23" s="13">
        <v>6400</v>
      </c>
      <c r="K23" s="13"/>
      <c r="L23" s="13"/>
      <c r="M23" s="13"/>
      <c r="N23" s="13"/>
      <c r="O23" s="13"/>
    </row>
    <row r="24" spans="2:15" s="7" customFormat="1" x14ac:dyDescent="0.3">
      <c r="B24" s="3" t="s">
        <v>118</v>
      </c>
      <c r="C24" s="12">
        <f>SUM(C25:C28)</f>
        <v>1132806</v>
      </c>
      <c r="D24" s="12">
        <f t="shared" ref="D24:N24" si="3">SUM(D25:D28)</f>
        <v>0</v>
      </c>
      <c r="E24" s="12">
        <f t="shared" si="3"/>
        <v>0</v>
      </c>
      <c r="F24" s="12">
        <f t="shared" si="3"/>
        <v>500629</v>
      </c>
      <c r="G24" s="12">
        <f t="shared" si="3"/>
        <v>0</v>
      </c>
      <c r="H24" s="12">
        <f t="shared" si="3"/>
        <v>0</v>
      </c>
      <c r="I24" s="12">
        <f t="shared" si="3"/>
        <v>0</v>
      </c>
      <c r="J24" s="12">
        <f t="shared" si="3"/>
        <v>0</v>
      </c>
      <c r="K24" s="12">
        <f t="shared" si="3"/>
        <v>0</v>
      </c>
      <c r="L24" s="12">
        <f t="shared" si="3"/>
        <v>0</v>
      </c>
      <c r="M24" s="12">
        <f t="shared" si="3"/>
        <v>2000</v>
      </c>
      <c r="N24" s="12">
        <f t="shared" si="3"/>
        <v>2000</v>
      </c>
      <c r="O24" s="12"/>
    </row>
    <row r="25" spans="2:15" x14ac:dyDescent="0.3">
      <c r="B25" s="9" t="s">
        <v>93</v>
      </c>
      <c r="C25" s="160">
        <v>90888</v>
      </c>
      <c r="D25" s="160"/>
      <c r="E25" s="160"/>
      <c r="F25" s="160"/>
      <c r="G25" s="160"/>
      <c r="H25" s="160"/>
      <c r="I25" s="160"/>
      <c r="J25" s="160"/>
      <c r="K25" s="160"/>
      <c r="L25" s="160"/>
      <c r="M25" s="160">
        <v>2000</v>
      </c>
      <c r="N25" s="160">
        <v>2000</v>
      </c>
      <c r="O25" s="160"/>
    </row>
    <row r="26" spans="2:15" x14ac:dyDescent="0.3">
      <c r="B26" s="9" t="s">
        <v>94</v>
      </c>
      <c r="C26" s="13">
        <v>460880</v>
      </c>
      <c r="D26" s="13"/>
      <c r="E26" s="13"/>
      <c r="F26" s="13"/>
      <c r="G26" s="13"/>
      <c r="H26" s="13"/>
      <c r="I26" s="13"/>
      <c r="J26" s="13"/>
      <c r="K26" s="13">
        <v>0</v>
      </c>
      <c r="L26" s="13"/>
      <c r="M26" s="13">
        <v>0</v>
      </c>
      <c r="N26" s="13">
        <v>0</v>
      </c>
      <c r="O26" s="13"/>
    </row>
    <row r="27" spans="2:15" x14ac:dyDescent="0.3">
      <c r="B27" s="9" t="s">
        <v>95</v>
      </c>
      <c r="C27" s="13">
        <v>581038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2:15" x14ac:dyDescent="0.3">
      <c r="B28" s="9" t="s">
        <v>96</v>
      </c>
      <c r="C28" s="13"/>
      <c r="D28" s="13"/>
      <c r="E28" s="13"/>
      <c r="F28" s="13">
        <v>500629</v>
      </c>
      <c r="G28" s="13"/>
      <c r="H28" s="13"/>
      <c r="I28" s="13"/>
      <c r="J28" s="13"/>
      <c r="K28" s="13"/>
      <c r="L28" s="13"/>
      <c r="M28" s="13"/>
      <c r="N28" s="13"/>
      <c r="O28" s="13"/>
    </row>
    <row r="29" spans="2:15" s="7" customFormat="1" x14ac:dyDescent="0.3">
      <c r="B29" s="3" t="s">
        <v>117</v>
      </c>
      <c r="C29" s="12">
        <f>SUM(C30:C38)</f>
        <v>159681</v>
      </c>
      <c r="D29" s="12">
        <f t="shared" ref="D29:N29" si="4">SUM(D30:D38)</f>
        <v>519815.82</v>
      </c>
      <c r="E29" s="12">
        <f t="shared" si="4"/>
        <v>736014.11</v>
      </c>
      <c r="F29" s="12">
        <f t="shared" si="4"/>
        <v>495036.24</v>
      </c>
      <c r="G29" s="12">
        <f t="shared" si="4"/>
        <v>898385.28999999992</v>
      </c>
      <c r="H29" s="12">
        <f t="shared" si="4"/>
        <v>858034.79999999993</v>
      </c>
      <c r="I29" s="12">
        <f t="shared" si="4"/>
        <v>640443.98</v>
      </c>
      <c r="J29" s="12">
        <f t="shared" si="4"/>
        <v>731045.73</v>
      </c>
      <c r="K29" s="12">
        <f t="shared" si="4"/>
        <v>1116992.03</v>
      </c>
      <c r="L29" s="12">
        <f t="shared" si="4"/>
        <v>670135.93999999994</v>
      </c>
      <c r="M29" s="12">
        <f t="shared" si="4"/>
        <v>662000</v>
      </c>
      <c r="N29" s="12">
        <f t="shared" si="4"/>
        <v>632000</v>
      </c>
      <c r="O29" s="12"/>
    </row>
    <row r="30" spans="2:15" x14ac:dyDescent="0.3">
      <c r="B30" s="9" t="s">
        <v>138</v>
      </c>
      <c r="C30" s="13"/>
      <c r="D30" s="13"/>
      <c r="E30" s="13"/>
      <c r="F30" s="13"/>
      <c r="G30" s="13"/>
      <c r="H30" s="13">
        <v>58000</v>
      </c>
      <c r="I30" s="13"/>
      <c r="J30" s="13">
        <v>0</v>
      </c>
      <c r="K30" s="13">
        <v>0</v>
      </c>
      <c r="L30" s="13">
        <v>34954</v>
      </c>
      <c r="M30" s="13">
        <v>0</v>
      </c>
      <c r="N30" s="13">
        <v>0</v>
      </c>
      <c r="O30" s="13"/>
    </row>
    <row r="31" spans="2:15" x14ac:dyDescent="0.3">
      <c r="B31" s="9" t="s">
        <v>97</v>
      </c>
      <c r="C31" s="13"/>
      <c r="D31" s="13"/>
      <c r="E31" s="13"/>
      <c r="F31" s="13"/>
      <c r="G31" s="13">
        <v>32580</v>
      </c>
      <c r="H31" s="13">
        <v>33585</v>
      </c>
      <c r="I31" s="13">
        <v>44971</v>
      </c>
      <c r="J31" s="13">
        <v>30860</v>
      </c>
      <c r="K31" s="13">
        <v>27034</v>
      </c>
      <c r="L31" s="13">
        <v>41810.699999999997</v>
      </c>
      <c r="M31" s="13">
        <v>50000</v>
      </c>
      <c r="N31" s="13">
        <v>50000</v>
      </c>
      <c r="O31" s="13"/>
    </row>
    <row r="32" spans="2:15" x14ac:dyDescent="0.3">
      <c r="B32" s="9" t="s">
        <v>98</v>
      </c>
      <c r="C32" s="13">
        <v>3372.06</v>
      </c>
      <c r="D32" s="13">
        <v>30137.919999999998</v>
      </c>
      <c r="E32" s="13">
        <v>54393.62</v>
      </c>
      <c r="F32" s="13">
        <v>34518.07</v>
      </c>
      <c r="G32" s="13">
        <v>51648.38</v>
      </c>
      <c r="H32" s="13">
        <v>50676.39</v>
      </c>
      <c r="I32" s="13">
        <v>40573.94</v>
      </c>
      <c r="J32" s="13">
        <v>48115.93</v>
      </c>
      <c r="K32" s="13">
        <v>74144.039999999994</v>
      </c>
      <c r="L32" s="13"/>
      <c r="M32" s="13">
        <v>52000</v>
      </c>
      <c r="N32" s="13">
        <v>52000</v>
      </c>
      <c r="O32" s="13"/>
    </row>
    <row r="33" spans="2:15" x14ac:dyDescent="0.3">
      <c r="B33" s="9" t="s">
        <v>99</v>
      </c>
      <c r="C33" s="13">
        <v>31327.22</v>
      </c>
      <c r="D33" s="13">
        <v>170337.14</v>
      </c>
      <c r="E33" s="13">
        <v>316008.49</v>
      </c>
      <c r="F33" s="13">
        <v>192245.23</v>
      </c>
      <c r="G33" s="13">
        <v>305226.34999999998</v>
      </c>
      <c r="H33" s="13">
        <v>271615.40999999997</v>
      </c>
      <c r="I33" s="13">
        <v>235140.25</v>
      </c>
      <c r="J33" s="13">
        <v>281681.06</v>
      </c>
      <c r="K33" s="13">
        <v>437877.63</v>
      </c>
      <c r="L33" s="13">
        <v>240638.53</v>
      </c>
      <c r="M33" s="13">
        <v>300000</v>
      </c>
      <c r="N33" s="13">
        <v>300000</v>
      </c>
      <c r="O33" s="13"/>
    </row>
    <row r="34" spans="2:15" x14ac:dyDescent="0.3">
      <c r="B34" s="9" t="s">
        <v>100</v>
      </c>
      <c r="C34" s="13">
        <v>3430.86</v>
      </c>
      <c r="D34" s="13">
        <v>44327</v>
      </c>
      <c r="E34" s="13">
        <v>81722</v>
      </c>
      <c r="F34" s="13">
        <v>51173.54</v>
      </c>
      <c r="G34" s="13">
        <v>73069.460000000006</v>
      </c>
      <c r="H34" s="13">
        <v>66935.039999999994</v>
      </c>
      <c r="I34" s="13">
        <v>59799.24</v>
      </c>
      <c r="J34" s="13">
        <v>66064.52</v>
      </c>
      <c r="K34" s="13">
        <v>106428.01</v>
      </c>
      <c r="L34" s="13">
        <v>64295.58</v>
      </c>
      <c r="M34" s="13">
        <v>80000</v>
      </c>
      <c r="N34" s="13">
        <v>80000</v>
      </c>
      <c r="O34" s="13"/>
    </row>
    <row r="35" spans="2:15" x14ac:dyDescent="0.3">
      <c r="B35" s="9" t="s">
        <v>101</v>
      </c>
      <c r="C35" s="13">
        <v>109225</v>
      </c>
      <c r="D35" s="13">
        <v>169895</v>
      </c>
      <c r="E35" s="13">
        <v>96080</v>
      </c>
      <c r="F35" s="13">
        <v>101775</v>
      </c>
      <c r="G35" s="13">
        <v>67200</v>
      </c>
      <c r="H35" s="13">
        <v>27225</v>
      </c>
      <c r="I35" s="13">
        <v>22800</v>
      </c>
      <c r="J35" s="13">
        <v>24225</v>
      </c>
      <c r="K35" s="13">
        <v>34950</v>
      </c>
      <c r="L35" s="13">
        <v>19050</v>
      </c>
      <c r="M35" s="13"/>
      <c r="N35" s="13"/>
      <c r="O35" s="13"/>
    </row>
    <row r="36" spans="2:15" x14ac:dyDescent="0.3">
      <c r="B36" s="9" t="s">
        <v>102</v>
      </c>
      <c r="C36" s="13">
        <v>11377.86</v>
      </c>
      <c r="D36" s="13">
        <v>89839.76</v>
      </c>
      <c r="E36" s="13">
        <v>175810</v>
      </c>
      <c r="F36" s="13">
        <v>105324.4</v>
      </c>
      <c r="G36" s="13">
        <v>148736.1</v>
      </c>
      <c r="H36" s="13">
        <v>165457.96</v>
      </c>
      <c r="I36" s="13">
        <v>161064.54999999999</v>
      </c>
      <c r="J36" s="13">
        <v>198019.22</v>
      </c>
      <c r="K36" s="13">
        <v>312868.34999999998</v>
      </c>
      <c r="L36" s="13">
        <v>203895.13</v>
      </c>
      <c r="M36" s="13">
        <v>180000</v>
      </c>
      <c r="N36" s="13">
        <v>150000</v>
      </c>
      <c r="O36" s="13"/>
    </row>
    <row r="37" spans="2:15" x14ac:dyDescent="0.3">
      <c r="B37" s="9" t="s">
        <v>103</v>
      </c>
      <c r="C37" s="13"/>
      <c r="D37" s="13"/>
      <c r="E37" s="13"/>
      <c r="F37" s="13"/>
      <c r="G37" s="13">
        <v>219925</v>
      </c>
      <c r="H37" s="13">
        <v>159790</v>
      </c>
      <c r="I37" s="13">
        <v>71345</v>
      </c>
      <c r="J37" s="13">
        <v>77330</v>
      </c>
      <c r="K37" s="13">
        <v>114190</v>
      </c>
      <c r="L37" s="13">
        <v>41800</v>
      </c>
      <c r="M37" s="13"/>
      <c r="N37" s="13"/>
      <c r="O37" s="13"/>
    </row>
    <row r="38" spans="2:15" x14ac:dyDescent="0.3">
      <c r="B38" s="9" t="s">
        <v>104</v>
      </c>
      <c r="C38" s="13">
        <v>948</v>
      </c>
      <c r="D38" s="13">
        <v>15279</v>
      </c>
      <c r="E38" s="13">
        <v>12000</v>
      </c>
      <c r="F38" s="13">
        <v>10000</v>
      </c>
      <c r="G38" s="13"/>
      <c r="H38" s="13">
        <v>24750</v>
      </c>
      <c r="I38" s="13">
        <v>4750</v>
      </c>
      <c r="J38" s="13">
        <v>4750</v>
      </c>
      <c r="K38" s="13">
        <v>9500</v>
      </c>
      <c r="L38" s="13">
        <v>23692</v>
      </c>
      <c r="M38" s="13"/>
      <c r="N38" s="13"/>
      <c r="O38" s="13"/>
    </row>
    <row r="39" spans="2:15" s="7" customFormat="1" x14ac:dyDescent="0.3">
      <c r="B39" s="3" t="s">
        <v>116</v>
      </c>
      <c r="C39" s="12">
        <f t="shared" ref="C39:N39" si="5">SUM(C40:C51)</f>
        <v>82331</v>
      </c>
      <c r="D39" s="12">
        <f t="shared" si="5"/>
        <v>579303</v>
      </c>
      <c r="E39" s="12">
        <f t="shared" si="5"/>
        <v>227792</v>
      </c>
      <c r="F39" s="12">
        <f t="shared" si="5"/>
        <v>296370</v>
      </c>
      <c r="G39" s="12">
        <f t="shared" si="5"/>
        <v>172447</v>
      </c>
      <c r="H39" s="12">
        <f t="shared" si="5"/>
        <v>152985</v>
      </c>
      <c r="I39" s="12">
        <f t="shared" si="5"/>
        <v>146096</v>
      </c>
      <c r="J39" s="12">
        <f t="shared" si="5"/>
        <v>59739</v>
      </c>
      <c r="K39" s="12">
        <f t="shared" si="5"/>
        <v>284917</v>
      </c>
      <c r="L39" s="12">
        <f t="shared" si="5"/>
        <v>370948</v>
      </c>
      <c r="M39" s="12">
        <f t="shared" si="5"/>
        <v>225000</v>
      </c>
      <c r="N39" s="12">
        <f t="shared" si="5"/>
        <v>175000</v>
      </c>
      <c r="O39" s="12"/>
    </row>
    <row r="40" spans="2:15" x14ac:dyDescent="0.3">
      <c r="B40" s="9" t="s">
        <v>105</v>
      </c>
      <c r="C40" s="13"/>
      <c r="D40" s="13">
        <v>255590</v>
      </c>
      <c r="E40" s="13"/>
      <c r="F40" s="13">
        <v>5795</v>
      </c>
      <c r="G40" s="13">
        <v>56451</v>
      </c>
      <c r="H40" s="13"/>
      <c r="I40" s="13">
        <v>45200</v>
      </c>
      <c r="J40" s="13">
        <f>29806+1569+4667</f>
        <v>36042</v>
      </c>
      <c r="K40" s="13">
        <v>3625</v>
      </c>
      <c r="L40" s="13">
        <v>16600</v>
      </c>
      <c r="M40" s="13"/>
      <c r="N40" s="13"/>
      <c r="O40" s="13"/>
    </row>
    <row r="41" spans="2:15" x14ac:dyDescent="0.3">
      <c r="B41" s="14" t="s">
        <v>139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>
        <v>25000</v>
      </c>
      <c r="N41" s="13">
        <v>25000</v>
      </c>
      <c r="O41" s="13"/>
    </row>
    <row r="42" spans="2:15" x14ac:dyDescent="0.3">
      <c r="B42" s="14" t="s">
        <v>142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2:15" x14ac:dyDescent="0.3">
      <c r="B43" s="9" t="s">
        <v>106</v>
      </c>
      <c r="C43" s="13"/>
      <c r="D43" s="13">
        <v>15273</v>
      </c>
      <c r="E43" s="13"/>
      <c r="F43" s="13">
        <v>14097</v>
      </c>
      <c r="G43" s="13">
        <v>46560</v>
      </c>
      <c r="H43" s="13">
        <v>8000</v>
      </c>
      <c r="I43" s="13"/>
      <c r="J43" s="13">
        <v>13123</v>
      </c>
      <c r="K43" s="13">
        <v>15185</v>
      </c>
      <c r="L43" s="198">
        <v>7476</v>
      </c>
      <c r="M43" s="13"/>
      <c r="N43" s="13"/>
      <c r="O43" s="13"/>
    </row>
    <row r="44" spans="2:15" x14ac:dyDescent="0.3">
      <c r="B44" s="9" t="s">
        <v>107</v>
      </c>
      <c r="C44" s="13">
        <v>17995</v>
      </c>
      <c r="D44" s="13">
        <v>21175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2:15" x14ac:dyDescent="0.3">
      <c r="B45" s="9" t="s">
        <v>108</v>
      </c>
      <c r="C45" s="13">
        <v>35556</v>
      </c>
      <c r="D45" s="13">
        <v>10787</v>
      </c>
      <c r="E45" s="13">
        <v>10509</v>
      </c>
      <c r="F45" s="13">
        <v>32277</v>
      </c>
      <c r="G45" s="13">
        <v>11775</v>
      </c>
      <c r="H45" s="13">
        <v>17000</v>
      </c>
      <c r="I45" s="13"/>
      <c r="J45" s="13"/>
      <c r="K45" s="13">
        <v>34697</v>
      </c>
      <c r="L45" s="13">
        <v>14254</v>
      </c>
      <c r="M45" s="13"/>
      <c r="N45" s="13"/>
      <c r="O45" s="13"/>
    </row>
    <row r="46" spans="2:15" x14ac:dyDescent="0.3">
      <c r="B46" s="9" t="s">
        <v>109</v>
      </c>
      <c r="C46" s="13"/>
      <c r="D46" s="13">
        <v>44994</v>
      </c>
      <c r="E46" s="13">
        <v>89949</v>
      </c>
      <c r="F46" s="13">
        <v>37966</v>
      </c>
      <c r="G46" s="13">
        <v>680</v>
      </c>
      <c r="H46" s="13">
        <v>71657</v>
      </c>
      <c r="I46" s="13">
        <v>29665</v>
      </c>
      <c r="J46" s="13"/>
      <c r="K46" s="13">
        <v>68033</v>
      </c>
      <c r="L46" s="13"/>
      <c r="M46" s="13"/>
      <c r="N46" s="13"/>
      <c r="O46" s="13"/>
    </row>
    <row r="47" spans="2:15" x14ac:dyDescent="0.3">
      <c r="B47" s="9" t="s">
        <v>110</v>
      </c>
      <c r="C47" s="13"/>
      <c r="D47" s="13">
        <v>30953</v>
      </c>
      <c r="E47" s="13">
        <v>43257</v>
      </c>
      <c r="F47" s="13">
        <v>1239</v>
      </c>
      <c r="G47" s="13">
        <v>20691</v>
      </c>
      <c r="H47" s="13">
        <v>9151</v>
      </c>
      <c r="I47" s="13">
        <v>26490</v>
      </c>
      <c r="J47" s="13"/>
      <c r="K47" s="13"/>
      <c r="L47" s="13">
        <v>49766</v>
      </c>
      <c r="M47" s="13"/>
      <c r="N47" s="13"/>
      <c r="O47" s="13"/>
    </row>
    <row r="48" spans="2:15" x14ac:dyDescent="0.3">
      <c r="B48" s="9" t="s">
        <v>111</v>
      </c>
      <c r="C48" s="13"/>
      <c r="D48" s="13">
        <v>55441</v>
      </c>
      <c r="E48" s="13"/>
      <c r="F48" s="13">
        <v>39559</v>
      </c>
      <c r="G48" s="13"/>
      <c r="H48" s="13"/>
      <c r="I48" s="13">
        <v>4018</v>
      </c>
      <c r="J48" s="13"/>
      <c r="K48" s="13"/>
      <c r="L48" s="13">
        <v>103567</v>
      </c>
      <c r="M48" s="13"/>
      <c r="N48" s="13"/>
      <c r="O48" s="13"/>
    </row>
    <row r="49" spans="2:15" x14ac:dyDescent="0.3">
      <c r="B49" s="9" t="s">
        <v>112</v>
      </c>
      <c r="C49" s="13">
        <v>19486</v>
      </c>
      <c r="D49" s="13">
        <v>91978</v>
      </c>
      <c r="E49" s="13">
        <v>5343</v>
      </c>
      <c r="F49" s="13">
        <v>44053</v>
      </c>
      <c r="G49" s="13">
        <v>25450</v>
      </c>
      <c r="H49" s="13">
        <v>25099</v>
      </c>
      <c r="I49" s="13">
        <v>4018</v>
      </c>
      <c r="J49" s="13"/>
      <c r="K49" s="13">
        <v>80799</v>
      </c>
      <c r="L49" s="13">
        <v>37474</v>
      </c>
      <c r="M49" s="13"/>
      <c r="N49" s="13"/>
      <c r="O49" s="13"/>
    </row>
    <row r="50" spans="2:15" x14ac:dyDescent="0.3">
      <c r="B50" s="9" t="s">
        <v>113</v>
      </c>
      <c r="C50" s="13"/>
      <c r="D50" s="13">
        <v>10323</v>
      </c>
      <c r="E50" s="13"/>
      <c r="F50" s="13">
        <v>48117</v>
      </c>
      <c r="G50" s="13"/>
      <c r="H50" s="13"/>
      <c r="I50" s="13"/>
      <c r="J50" s="13"/>
      <c r="K50" s="13"/>
      <c r="L50" s="13">
        <v>93872</v>
      </c>
      <c r="M50" s="13"/>
      <c r="N50" s="13"/>
      <c r="O50" s="13"/>
    </row>
    <row r="51" spans="2:15" x14ac:dyDescent="0.3">
      <c r="B51" s="9" t="s">
        <v>114</v>
      </c>
      <c r="C51" s="13">
        <v>9294</v>
      </c>
      <c r="D51" s="13">
        <v>42789</v>
      </c>
      <c r="E51" s="13">
        <v>78734</v>
      </c>
      <c r="F51" s="13">
        <v>73267</v>
      </c>
      <c r="G51" s="13">
        <v>10840</v>
      </c>
      <c r="H51" s="13">
        <v>22078</v>
      </c>
      <c r="I51" s="13">
        <v>36705</v>
      </c>
      <c r="J51" s="13">
        <v>10574</v>
      </c>
      <c r="K51" s="13">
        <v>82578</v>
      </c>
      <c r="L51" s="13">
        <v>47939</v>
      </c>
      <c r="M51" s="13">
        <v>200000</v>
      </c>
      <c r="N51" s="13">
        <v>150000</v>
      </c>
      <c r="O51" s="13"/>
    </row>
    <row r="52" spans="2:15" x14ac:dyDescent="0.3">
      <c r="B52" s="3" t="s">
        <v>121</v>
      </c>
      <c r="C52" s="12">
        <f>C53</f>
        <v>67097</v>
      </c>
      <c r="D52" s="12">
        <f t="shared" ref="D52:N52" si="6">D53</f>
        <v>79069</v>
      </c>
      <c r="E52" s="12">
        <f t="shared" si="6"/>
        <v>227242</v>
      </c>
      <c r="F52" s="12">
        <f t="shared" si="6"/>
        <v>528382</v>
      </c>
      <c r="G52" s="12">
        <f t="shared" si="6"/>
        <v>770554</v>
      </c>
      <c r="H52" s="12">
        <f t="shared" si="6"/>
        <v>272793</v>
      </c>
      <c r="I52" s="12">
        <f t="shared" si="6"/>
        <v>174762</v>
      </c>
      <c r="J52" s="12">
        <f t="shared" si="6"/>
        <v>470052</v>
      </c>
      <c r="K52" s="12">
        <f t="shared" si="6"/>
        <v>996963</v>
      </c>
      <c r="L52" s="12">
        <f t="shared" si="6"/>
        <v>1696318</v>
      </c>
      <c r="M52" s="12">
        <f t="shared" si="6"/>
        <v>0</v>
      </c>
      <c r="N52" s="12">
        <f t="shared" si="6"/>
        <v>0</v>
      </c>
      <c r="O52" s="13"/>
    </row>
    <row r="53" spans="2:15" x14ac:dyDescent="0.3">
      <c r="B53" s="9" t="s">
        <v>115</v>
      </c>
      <c r="C53" s="13">
        <v>67097</v>
      </c>
      <c r="D53" s="13">
        <v>79069</v>
      </c>
      <c r="E53" s="13">
        <v>227242</v>
      </c>
      <c r="F53" s="13">
        <v>528382</v>
      </c>
      <c r="G53" s="13">
        <v>770554</v>
      </c>
      <c r="H53" s="13">
        <v>272793</v>
      </c>
      <c r="I53" s="13">
        <v>174762</v>
      </c>
      <c r="J53" s="13">
        <v>470052</v>
      </c>
      <c r="K53" s="13">
        <v>996963</v>
      </c>
      <c r="L53" s="13">
        <v>1696318</v>
      </c>
      <c r="M53" s="13"/>
      <c r="N53" s="13"/>
      <c r="O53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63A1-2B1F-46F4-A579-B6E5851128DC}">
  <dimension ref="A3:AR88"/>
  <sheetViews>
    <sheetView showGridLines="0" workbookViewId="0"/>
  </sheetViews>
  <sheetFormatPr defaultRowHeight="14.4" x14ac:dyDescent="0.3"/>
  <cols>
    <col min="2" max="2" width="42.109375" bestFit="1" customWidth="1"/>
    <col min="3" max="3" width="12.44140625" style="25" hidden="1" customWidth="1"/>
    <col min="4" max="5" width="13.109375" style="25" hidden="1" customWidth="1"/>
    <col min="6" max="8" width="12.44140625" style="25" hidden="1" customWidth="1"/>
    <col min="9" max="9" width="14.21875" style="25" hidden="1" customWidth="1"/>
    <col min="10" max="14" width="12.44140625" style="25" bestFit="1" customWidth="1"/>
    <col min="15" max="15" width="13.5546875" style="25" bestFit="1" customWidth="1"/>
    <col min="16" max="16" width="8.88671875" style="25"/>
    <col min="17" max="17" width="39.109375" style="25" bestFit="1" customWidth="1"/>
    <col min="18" max="18" width="11.21875" style="25" hidden="1" customWidth="1"/>
    <col min="19" max="20" width="12.6640625" style="25" hidden="1" customWidth="1"/>
    <col min="21" max="23" width="12" style="25" hidden="1" customWidth="1"/>
    <col min="24" max="24" width="14" style="25" hidden="1" customWidth="1"/>
    <col min="25" max="25" width="13.5546875" style="25" bestFit="1" customWidth="1"/>
    <col min="26" max="29" width="12" style="25" bestFit="1" customWidth="1"/>
    <col min="30" max="30" width="12.5546875" style="25" bestFit="1" customWidth="1"/>
    <col min="31" max="31" width="8.88671875" style="25"/>
    <col min="32" max="32" width="39.5546875" style="25" bestFit="1" customWidth="1"/>
    <col min="33" max="33" width="15" style="25" bestFit="1" customWidth="1"/>
    <col min="34" max="34" width="14.88671875" style="25" bestFit="1" customWidth="1"/>
    <col min="35" max="35" width="11.88671875" style="25" bestFit="1" customWidth="1"/>
    <col min="36" max="37" width="12.21875" style="25" bestFit="1" customWidth="1"/>
    <col min="38" max="16384" width="8.88671875" style="27"/>
  </cols>
  <sheetData>
    <row r="3" spans="1:44" x14ac:dyDescent="0.3">
      <c r="B3" s="197" t="s">
        <v>309</v>
      </c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Q3" s="197" t="s">
        <v>310</v>
      </c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F3" s="194" t="s">
        <v>311</v>
      </c>
      <c r="AG3" s="194"/>
      <c r="AH3" s="194"/>
      <c r="AI3" s="194"/>
      <c r="AJ3" s="194"/>
      <c r="AK3" s="194"/>
    </row>
    <row r="4" spans="1:44" x14ac:dyDescent="0.3">
      <c r="A4" s="25"/>
      <c r="B4" s="187" t="s">
        <v>1</v>
      </c>
      <c r="C4" s="189" t="s">
        <v>195</v>
      </c>
      <c r="D4" s="190"/>
      <c r="E4" s="191"/>
      <c r="F4" s="189" t="s">
        <v>196</v>
      </c>
      <c r="G4" s="190"/>
      <c r="H4" s="191"/>
      <c r="I4" s="192" t="s">
        <v>197</v>
      </c>
      <c r="J4" s="192"/>
      <c r="K4" s="192"/>
      <c r="L4" s="192" t="s">
        <v>198</v>
      </c>
      <c r="M4" s="192"/>
      <c r="N4" s="192"/>
      <c r="O4" s="24" t="s">
        <v>199</v>
      </c>
      <c r="Q4" s="187" t="s">
        <v>1</v>
      </c>
      <c r="R4" s="192" t="s">
        <v>195</v>
      </c>
      <c r="S4" s="192"/>
      <c r="T4" s="192"/>
      <c r="U4" s="192" t="s">
        <v>196</v>
      </c>
      <c r="V4" s="192"/>
      <c r="W4" s="192"/>
      <c r="X4" s="192" t="s">
        <v>197</v>
      </c>
      <c r="Y4" s="192"/>
      <c r="Z4" s="192"/>
      <c r="AA4" s="192" t="s">
        <v>198</v>
      </c>
      <c r="AB4" s="192"/>
      <c r="AC4" s="192"/>
      <c r="AD4" s="24" t="s">
        <v>199</v>
      </c>
      <c r="AF4" s="195" t="s">
        <v>1</v>
      </c>
      <c r="AG4" s="192"/>
      <c r="AH4" s="192"/>
      <c r="AI4" s="192" t="s">
        <v>198</v>
      </c>
      <c r="AJ4" s="192"/>
      <c r="AK4" s="192"/>
    </row>
    <row r="5" spans="1:44" x14ac:dyDescent="0.3">
      <c r="A5" s="25"/>
      <c r="B5" s="188"/>
      <c r="C5" s="22">
        <v>45383</v>
      </c>
      <c r="D5" s="22">
        <v>45413</v>
      </c>
      <c r="E5" s="22">
        <v>45444</v>
      </c>
      <c r="F5" s="22">
        <v>45474</v>
      </c>
      <c r="G5" s="22">
        <v>45505</v>
      </c>
      <c r="H5" s="22">
        <v>45536</v>
      </c>
      <c r="I5" s="22" t="s">
        <v>299</v>
      </c>
      <c r="J5" s="22">
        <v>45597</v>
      </c>
      <c r="K5" s="22">
        <v>45627</v>
      </c>
      <c r="L5" s="22">
        <v>45658</v>
      </c>
      <c r="M5" s="22">
        <v>45689</v>
      </c>
      <c r="N5" s="144">
        <v>45717</v>
      </c>
      <c r="O5" s="149" t="s">
        <v>2</v>
      </c>
      <c r="Q5" s="188"/>
      <c r="R5" s="22">
        <v>45383</v>
      </c>
      <c r="S5" s="22">
        <v>45413</v>
      </c>
      <c r="T5" s="22">
        <v>45444</v>
      </c>
      <c r="U5" s="22">
        <v>45474</v>
      </c>
      <c r="V5" s="22">
        <v>45505</v>
      </c>
      <c r="W5" s="22">
        <v>45536</v>
      </c>
      <c r="X5" s="22" t="s">
        <v>299</v>
      </c>
      <c r="Y5" s="22">
        <v>45597</v>
      </c>
      <c r="Z5" s="22">
        <v>45627</v>
      </c>
      <c r="AA5" s="22">
        <v>45658</v>
      </c>
      <c r="AB5" s="22">
        <v>45689</v>
      </c>
      <c r="AC5" s="22">
        <v>45717</v>
      </c>
      <c r="AD5" s="149" t="s">
        <v>2</v>
      </c>
      <c r="AF5" s="196"/>
      <c r="AG5" s="22">
        <v>45597</v>
      </c>
      <c r="AH5" s="22">
        <v>45627</v>
      </c>
      <c r="AI5" s="22">
        <v>45658</v>
      </c>
      <c r="AJ5" s="22">
        <v>45689</v>
      </c>
      <c r="AK5" s="22">
        <v>45717</v>
      </c>
    </row>
    <row r="6" spans="1:44" x14ac:dyDescent="0.3">
      <c r="B6" s="110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10"/>
      <c r="Q6" s="155"/>
      <c r="R6" s="145"/>
      <c r="S6" s="145"/>
      <c r="T6" s="145"/>
      <c r="U6" s="145"/>
      <c r="V6" s="145"/>
      <c r="W6" s="145"/>
      <c r="X6" s="147"/>
      <c r="Y6" s="148"/>
      <c r="Z6" s="148"/>
      <c r="AA6" s="148"/>
      <c r="AB6" s="148"/>
      <c r="AC6" s="148"/>
      <c r="AD6" s="146"/>
      <c r="AF6" s="168"/>
      <c r="AG6" s="169"/>
      <c r="AH6" s="169"/>
      <c r="AI6" s="169"/>
      <c r="AJ6" s="169"/>
      <c r="AK6" s="170"/>
    </row>
    <row r="7" spans="1:44" x14ac:dyDescent="0.3">
      <c r="B7" s="111" t="s">
        <v>147</v>
      </c>
      <c r="C7" s="27">
        <f>'[9]P&amp;L Schedule'!C16</f>
        <v>30609779.149999991</v>
      </c>
      <c r="D7" s="27">
        <f>'[9]P&amp;L Schedule'!D16</f>
        <v>17635966.999999993</v>
      </c>
      <c r="E7" s="27">
        <f>'[9]P&amp;L Schedule'!E16</f>
        <v>22372656.329999991</v>
      </c>
      <c r="F7" s="27">
        <f>'[9]P&amp;L Schedule'!F16</f>
        <v>33087900.510000002</v>
      </c>
      <c r="G7" s="27">
        <f>'[9]P&amp;L Schedule'!G16</f>
        <v>52338310</v>
      </c>
      <c r="H7" s="27">
        <f>'[9]P&amp;L Schedule'!H16</f>
        <v>47379366.93</v>
      </c>
      <c r="I7" s="27">
        <v>44736834.050000004</v>
      </c>
      <c r="J7" s="27">
        <f>'[9]P&amp;L Schedule'!J16</f>
        <v>56856404.657749996</v>
      </c>
      <c r="K7" s="27">
        <f>'[9]P&amp;L Schedule'!K16</f>
        <v>62386013.534299999</v>
      </c>
      <c r="L7" s="27">
        <f>'[9]P&amp;L Schedule'!L16</f>
        <v>53609448.568000004</v>
      </c>
      <c r="M7" s="27">
        <f>'[9]P&amp;L Schedule'!M16</f>
        <v>51640775.451049998</v>
      </c>
      <c r="N7" s="27">
        <f>'[9]P&amp;L Schedule'!N16</f>
        <v>45818024.148737498</v>
      </c>
      <c r="O7" s="38">
        <f>SUM(C7:N7)</f>
        <v>518471480.3298375</v>
      </c>
      <c r="Q7" s="111" t="s">
        <v>147</v>
      </c>
      <c r="R7" s="27">
        <v>30609779.149999991</v>
      </c>
      <c r="S7" s="27">
        <v>17635966.999999993</v>
      </c>
      <c r="T7" s="27">
        <v>22372656.329999991</v>
      </c>
      <c r="U7" s="27">
        <v>33087900.510000002</v>
      </c>
      <c r="V7" s="27">
        <v>52338310</v>
      </c>
      <c r="W7" s="27">
        <v>47379366.93</v>
      </c>
      <c r="X7" s="27">
        <v>44736834.050000004</v>
      </c>
      <c r="Y7" s="27">
        <v>47266212.700000003</v>
      </c>
      <c r="Z7" s="27">
        <v>41914563.18</v>
      </c>
      <c r="AA7" s="27">
        <v>27668298.870000001</v>
      </c>
      <c r="AB7" s="27"/>
      <c r="AC7" s="27"/>
      <c r="AD7" s="38">
        <v>508881288.37208754</v>
      </c>
      <c r="AF7" s="171" t="s">
        <v>147</v>
      </c>
      <c r="AG7" s="172">
        <f>Y7-J7</f>
        <v>-9590191.9577499926</v>
      </c>
      <c r="AH7" s="27">
        <f t="shared" ref="AH7:AK7" si="0">Z7-K7</f>
        <v>-20471450.3543</v>
      </c>
      <c r="AI7" s="27">
        <f t="shared" si="0"/>
        <v>-25941149.698000003</v>
      </c>
      <c r="AJ7" s="27"/>
      <c r="AK7" s="151"/>
      <c r="AR7" s="37"/>
    </row>
    <row r="8" spans="1:44" x14ac:dyDescent="0.3">
      <c r="B8" s="112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10"/>
      <c r="Q8" s="112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10"/>
      <c r="AF8" s="173"/>
      <c r="AG8" s="172"/>
      <c r="AH8" s="27"/>
      <c r="AI8" s="27"/>
      <c r="AJ8" s="27"/>
      <c r="AK8" s="151"/>
    </row>
    <row r="9" spans="1:44" x14ac:dyDescent="0.3">
      <c r="B9" s="111" t="s">
        <v>148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10"/>
      <c r="Q9" s="111" t="s">
        <v>148</v>
      </c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10"/>
      <c r="AF9" s="171" t="s">
        <v>148</v>
      </c>
      <c r="AG9" s="172"/>
      <c r="AH9" s="27"/>
      <c r="AI9" s="27"/>
      <c r="AJ9" s="27"/>
      <c r="AK9" s="151"/>
    </row>
    <row r="10" spans="1:44" x14ac:dyDescent="0.3">
      <c r="B10" s="112" t="s">
        <v>149</v>
      </c>
      <c r="C10" s="27">
        <f>'[9]P&amp;L Schedule'!C31+'[9]P&amp;L Schedule'!C22-'[9]P&amp;L Schedule'!C30</f>
        <v>14754502.710000008</v>
      </c>
      <c r="D10" s="27">
        <f>'[9]P&amp;L Schedule'!D31+'[9]P&amp;L Schedule'!D22-'[9]P&amp;L Schedule'!D30</f>
        <v>9067178.3199999928</v>
      </c>
      <c r="E10" s="27">
        <f>'[9]P&amp;L Schedule'!E31+'[9]P&amp;L Schedule'!E22-'[9]P&amp;L Schedule'!E30</f>
        <v>13750281.230000019</v>
      </c>
      <c r="F10" s="27">
        <f>'[9]P&amp;L Schedule'!F31+'[9]P&amp;L Schedule'!F22-'[9]P&amp;L Schedule'!F30</f>
        <v>11778806.979999989</v>
      </c>
      <c r="G10" s="27">
        <f>'[9]P&amp;L Schedule'!G31+'[9]P&amp;L Schedule'!G22-'[9]P&amp;L Schedule'!G30</f>
        <v>25470948.520000011</v>
      </c>
      <c r="H10" s="27">
        <f>'[9]P&amp;L Schedule'!H31+'[9]P&amp;L Schedule'!H22-'[9]P&amp;L Schedule'!H30</f>
        <v>22684129.49999994</v>
      </c>
      <c r="I10" s="27">
        <f>'[9]P&amp;L Schedule'!I31+'[9]P&amp;L Schedule'!I22-'[9]P&amp;L Schedule'!I30</f>
        <v>28157032.160000026</v>
      </c>
      <c r="J10" s="27">
        <f>'[9]P&amp;L Schedule'!J31+'[9]P&amp;L Schedule'!J22-'[9]P&amp;L Schedule'!J30</f>
        <v>27484298.273099989</v>
      </c>
      <c r="K10" s="27">
        <f>'[9]P&amp;L Schedule'!K31+'[9]P&amp;L Schedule'!K22-'[9]P&amp;L Schedule'!K30</f>
        <v>29953562.413720012</v>
      </c>
      <c r="L10" s="27">
        <f>'[9]P&amp;L Schedule'!L31+'[9]P&amp;L Schedule'!L22-'[9]P&amp;L Schedule'!L30</f>
        <v>29443779.427200019</v>
      </c>
      <c r="M10" s="27">
        <f>'[9]P&amp;L Schedule'!M31+'[9]P&amp;L Schedule'!M22-'[9]P&amp;L Schedule'!M30</f>
        <v>25656310.180420011</v>
      </c>
      <c r="N10" s="27">
        <f>'[9]P&amp;L Schedule'!N31+'[9]P&amp;L Schedule'!N22-'[9]P&amp;L Schedule'!N30</f>
        <v>25327209.659494996</v>
      </c>
      <c r="O10" s="38">
        <f>SUM(C10:N10)</f>
        <v>263528039.37393501</v>
      </c>
      <c r="Q10" s="112" t="s">
        <v>149</v>
      </c>
      <c r="R10" s="27">
        <v>14754502.710000008</v>
      </c>
      <c r="S10" s="27">
        <v>9067178.3199999928</v>
      </c>
      <c r="T10" s="27">
        <v>13750281.230000019</v>
      </c>
      <c r="U10" s="27">
        <v>11778806.979999989</v>
      </c>
      <c r="V10" s="27">
        <v>25470948.520000011</v>
      </c>
      <c r="W10" s="27">
        <v>22684129.49999994</v>
      </c>
      <c r="X10" s="27">
        <v>28111890.880000025</v>
      </c>
      <c r="Y10" s="27">
        <v>25974250.650000006</v>
      </c>
      <c r="Z10" s="27">
        <v>28984862.840000033</v>
      </c>
      <c r="AA10" s="27">
        <v>5705057.969999969</v>
      </c>
      <c r="AB10" s="27"/>
      <c r="AC10" s="27"/>
      <c r="AD10" s="38">
        <v>251622778.34083503</v>
      </c>
      <c r="AF10" s="173" t="s">
        <v>149</v>
      </c>
      <c r="AG10" s="172">
        <f>Y10-J10</f>
        <v>-1510047.6230999827</v>
      </c>
      <c r="AH10" s="27">
        <f t="shared" ref="AH10" si="1">Z10-K10</f>
        <v>-968699.57371997833</v>
      </c>
      <c r="AI10" s="27">
        <f t="shared" ref="AI10" si="2">AA10-L10</f>
        <v>-23738721.45720005</v>
      </c>
      <c r="AJ10" s="27"/>
      <c r="AK10" s="151"/>
      <c r="AR10" s="37"/>
    </row>
    <row r="11" spans="1:44" x14ac:dyDescent="0.3">
      <c r="B11" s="112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10"/>
      <c r="Q11" s="112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10"/>
      <c r="AF11" s="173"/>
      <c r="AG11" s="172"/>
      <c r="AH11" s="27"/>
      <c r="AI11" s="27"/>
      <c r="AJ11" s="27"/>
      <c r="AK11" s="151"/>
    </row>
    <row r="12" spans="1:44" s="7" customFormat="1" x14ac:dyDescent="0.3">
      <c r="A12" s="36"/>
      <c r="B12" s="111" t="s">
        <v>150</v>
      </c>
      <c r="C12" s="37">
        <f t="shared" ref="C12:N12" si="3">C7-C10</f>
        <v>15855276.439999983</v>
      </c>
      <c r="D12" s="37">
        <f t="shared" si="3"/>
        <v>8568788.6799999997</v>
      </c>
      <c r="E12" s="37">
        <f t="shared" si="3"/>
        <v>8622375.0999999717</v>
      </c>
      <c r="F12" s="37">
        <f t="shared" si="3"/>
        <v>21309093.530000012</v>
      </c>
      <c r="G12" s="37">
        <f t="shared" si="3"/>
        <v>26867361.479999989</v>
      </c>
      <c r="H12" s="37">
        <f t="shared" si="3"/>
        <v>24695237.430000059</v>
      </c>
      <c r="I12" s="37">
        <f t="shared" si="3"/>
        <v>16579801.889999978</v>
      </c>
      <c r="J12" s="37">
        <f t="shared" si="3"/>
        <v>29372106.384650007</v>
      </c>
      <c r="K12" s="37">
        <f t="shared" si="3"/>
        <v>32432451.120579988</v>
      </c>
      <c r="L12" s="37">
        <f t="shared" si="3"/>
        <v>24165669.140799984</v>
      </c>
      <c r="M12" s="37">
        <f t="shared" si="3"/>
        <v>25984465.270629987</v>
      </c>
      <c r="N12" s="37">
        <f t="shared" si="3"/>
        <v>20490814.489242502</v>
      </c>
      <c r="O12" s="38">
        <f>SUM(C12:N12)</f>
        <v>254943440.95590246</v>
      </c>
      <c r="P12" s="39"/>
      <c r="Q12" s="111" t="s">
        <v>150</v>
      </c>
      <c r="R12" s="37">
        <v>15855276.439999983</v>
      </c>
      <c r="S12" s="37">
        <v>8568788.6799999997</v>
      </c>
      <c r="T12" s="37">
        <v>8622375.0999999717</v>
      </c>
      <c r="U12" s="37">
        <v>21309093.530000012</v>
      </c>
      <c r="V12" s="37">
        <v>26867361.479999989</v>
      </c>
      <c r="W12" s="37">
        <v>24695237.430000059</v>
      </c>
      <c r="X12" s="37">
        <v>16624943.169999979</v>
      </c>
      <c r="Y12" s="37">
        <v>21291962.049999997</v>
      </c>
      <c r="Z12" s="37">
        <v>12929700.339999966</v>
      </c>
      <c r="AA12" s="37">
        <v>21963240.900000032</v>
      </c>
      <c r="AB12" s="37"/>
      <c r="AC12" s="37"/>
      <c r="AD12" s="38">
        <v>257258510.03125244</v>
      </c>
      <c r="AF12" s="171" t="s">
        <v>150</v>
      </c>
      <c r="AG12" s="174">
        <f>Y12-J12</f>
        <v>-8080144.3346500099</v>
      </c>
      <c r="AH12" s="37">
        <f t="shared" ref="AH12" si="4">Z12-K12</f>
        <v>-19502750.780580021</v>
      </c>
      <c r="AI12" s="37">
        <f t="shared" ref="AI12" si="5">AA12-L12</f>
        <v>-2202428.2407999523</v>
      </c>
      <c r="AJ12" s="37"/>
      <c r="AK12" s="152"/>
      <c r="AL12" s="37"/>
      <c r="AM12" s="37"/>
      <c r="AN12" s="37"/>
      <c r="AO12" s="37"/>
      <c r="AP12" s="37"/>
      <c r="AQ12" s="37"/>
      <c r="AR12" s="37"/>
    </row>
    <row r="13" spans="1:44" s="150" customFormat="1" x14ac:dyDescent="0.3">
      <c r="A13" s="25"/>
      <c r="B13" s="21" t="s">
        <v>151</v>
      </c>
      <c r="C13" s="40">
        <f t="shared" ref="C13:O13" si="6">C12/C7</f>
        <v>0.51798075256612841</v>
      </c>
      <c r="D13" s="40">
        <f t="shared" si="6"/>
        <v>0.48587007902657131</v>
      </c>
      <c r="E13" s="40">
        <f t="shared" si="6"/>
        <v>0.38539791488407382</v>
      </c>
      <c r="F13" s="40">
        <f t="shared" si="6"/>
        <v>0.64401467610674978</v>
      </c>
      <c r="G13" s="40">
        <f t="shared" si="6"/>
        <v>0.51334025649662718</v>
      </c>
      <c r="H13" s="40">
        <f t="shared" si="6"/>
        <v>0.52122345717463259</v>
      </c>
      <c r="I13" s="40">
        <f t="shared" si="6"/>
        <v>0.37060740309583834</v>
      </c>
      <c r="J13" s="40">
        <f t="shared" si="6"/>
        <v>0.51660154315871509</v>
      </c>
      <c r="K13" s="40">
        <f t="shared" si="6"/>
        <v>0.51986734338696827</v>
      </c>
      <c r="L13" s="40">
        <f t="shared" si="6"/>
        <v>0.45077257435594487</v>
      </c>
      <c r="M13" s="40">
        <f t="shared" si="6"/>
        <v>0.50317728662422034</v>
      </c>
      <c r="N13" s="40">
        <f t="shared" si="6"/>
        <v>0.44722169648180082</v>
      </c>
      <c r="O13" s="41">
        <f t="shared" si="6"/>
        <v>0.49172124336272915</v>
      </c>
      <c r="P13" s="11"/>
      <c r="Q13" s="21" t="s">
        <v>151</v>
      </c>
      <c r="R13" s="40">
        <v>0.51798075256612841</v>
      </c>
      <c r="S13" s="40">
        <v>0.48587007902657131</v>
      </c>
      <c r="T13" s="40">
        <v>0.38539791488407382</v>
      </c>
      <c r="U13" s="40">
        <v>0.64401467610674978</v>
      </c>
      <c r="V13" s="40">
        <v>0.51334025649662718</v>
      </c>
      <c r="W13" s="40">
        <v>0.52122345717463259</v>
      </c>
      <c r="X13" s="40">
        <v>0.3716164436539956</v>
      </c>
      <c r="Y13" s="40">
        <v>0.45046896786803475</v>
      </c>
      <c r="Z13" s="40">
        <v>0.30847751614335128</v>
      </c>
      <c r="AA13" s="40">
        <v>0.79380524994307433</v>
      </c>
      <c r="AB13" s="40"/>
      <c r="AC13" s="40"/>
      <c r="AD13" s="41">
        <v>0.50553737366571883</v>
      </c>
      <c r="AE13" s="11"/>
      <c r="AF13" s="175"/>
      <c r="AG13" s="174"/>
      <c r="AH13" s="37"/>
      <c r="AI13" s="37"/>
      <c r="AJ13" s="37"/>
      <c r="AK13" s="152"/>
      <c r="AL13" s="40"/>
      <c r="AM13" s="40"/>
      <c r="AN13" s="40"/>
      <c r="AO13" s="40"/>
      <c r="AP13" s="40"/>
      <c r="AQ13" s="40"/>
      <c r="AR13" s="40"/>
    </row>
    <row r="14" spans="1:44" x14ac:dyDescent="0.3">
      <c r="B14" s="111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10"/>
      <c r="Q14" s="111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10"/>
      <c r="AF14" s="171"/>
      <c r="AG14" s="172"/>
      <c r="AH14" s="27"/>
      <c r="AI14" s="27"/>
      <c r="AJ14" s="27"/>
      <c r="AK14" s="151"/>
    </row>
    <row r="15" spans="1:44" s="107" customFormat="1" x14ac:dyDescent="0.3">
      <c r="A15" s="7"/>
      <c r="B15" s="111" t="s">
        <v>152</v>
      </c>
      <c r="C15" s="107">
        <f>SUM(C16:C20)</f>
        <v>2168234</v>
      </c>
      <c r="D15" s="107">
        <f t="shared" ref="D15:N15" si="7">SUM(D16:D20)</f>
        <v>1057777.5</v>
      </c>
      <c r="E15" s="107">
        <f t="shared" si="7"/>
        <v>2608363.9200000004</v>
      </c>
      <c r="F15" s="107">
        <f t="shared" si="7"/>
        <v>903384</v>
      </c>
      <c r="G15" s="107">
        <f t="shared" si="7"/>
        <v>1690182.97</v>
      </c>
      <c r="H15" s="107">
        <f t="shared" si="7"/>
        <v>1055583.5</v>
      </c>
      <c r="I15" s="107">
        <f t="shared" si="7"/>
        <v>1591367.15</v>
      </c>
      <c r="J15" s="107">
        <f t="shared" si="7"/>
        <v>1347356.4046577499</v>
      </c>
      <c r="K15" s="107">
        <f t="shared" si="7"/>
        <v>1352886.0135343</v>
      </c>
      <c r="L15" s="107">
        <f t="shared" si="7"/>
        <v>1344109.448568</v>
      </c>
      <c r="M15" s="107">
        <f t="shared" si="7"/>
        <v>1342140.7754510499</v>
      </c>
      <c r="N15" s="107">
        <f t="shared" si="7"/>
        <v>1336318.0241487375</v>
      </c>
      <c r="O15" s="38">
        <f>SUM(C15:N15)</f>
        <v>17797703.706359837</v>
      </c>
      <c r="P15" s="36"/>
      <c r="Q15" s="111" t="s">
        <v>152</v>
      </c>
      <c r="R15" s="107">
        <v>2168234</v>
      </c>
      <c r="S15" s="107">
        <v>1057777.5</v>
      </c>
      <c r="T15" s="107">
        <v>2608363.9200000004</v>
      </c>
      <c r="U15" s="107">
        <v>1610854</v>
      </c>
      <c r="V15" s="107">
        <v>1690182.97</v>
      </c>
      <c r="W15" s="107">
        <v>1055583.5</v>
      </c>
      <c r="X15" s="107">
        <v>1591367.15</v>
      </c>
      <c r="Y15" s="107">
        <v>1250660</v>
      </c>
      <c r="Z15" s="107">
        <v>1665894</v>
      </c>
      <c r="AA15" s="107">
        <v>1604080.08</v>
      </c>
      <c r="AD15" s="38">
        <v>18408477.301702086</v>
      </c>
      <c r="AE15" s="36"/>
      <c r="AF15" s="171" t="s">
        <v>152</v>
      </c>
      <c r="AG15" s="176">
        <f>Y15-J15</f>
        <v>-96696.404657749925</v>
      </c>
      <c r="AH15" s="107">
        <f t="shared" ref="AH15" si="8">Z15-K15</f>
        <v>313007.98646569997</v>
      </c>
      <c r="AI15" s="107">
        <f t="shared" ref="AI15" si="9">AA15-L15</f>
        <v>259970.63143200008</v>
      </c>
      <c r="AK15" s="153"/>
      <c r="AR15" s="37"/>
    </row>
    <row r="16" spans="1:44" x14ac:dyDescent="0.3">
      <c r="B16" s="113" t="s">
        <v>17</v>
      </c>
      <c r="C16" s="27">
        <f>'[9]P&amp;L Schedule'!C50</f>
        <v>1326029</v>
      </c>
      <c r="D16" s="27">
        <f>'[9]P&amp;L Schedule'!D50</f>
        <v>549941.5</v>
      </c>
      <c r="E16" s="27">
        <f>'[9]P&amp;L Schedule'!E50</f>
        <v>1921896.2</v>
      </c>
      <c r="F16" s="27">
        <f>'[9]P&amp;L Schedule'!F50</f>
        <v>157350</v>
      </c>
      <c r="G16" s="27">
        <f>'[9]P&amp;L Schedule'!G50</f>
        <v>896654</v>
      </c>
      <c r="H16" s="27">
        <f>'[9]P&amp;L Schedule'!H50</f>
        <v>474124</v>
      </c>
      <c r="I16" s="27">
        <f>'[9]P&amp;L Schedule'!I50</f>
        <v>1074309.3999999999</v>
      </c>
      <c r="J16" s="27">
        <f>'[9]P&amp;L Schedule'!J50</f>
        <v>750000</v>
      </c>
      <c r="K16" s="27">
        <f>'[9]P&amp;L Schedule'!K50</f>
        <v>750000</v>
      </c>
      <c r="L16" s="27">
        <f>'[9]P&amp;L Schedule'!L50</f>
        <v>750000</v>
      </c>
      <c r="M16" s="27">
        <f>'[9]P&amp;L Schedule'!M50</f>
        <v>750000</v>
      </c>
      <c r="N16" s="27">
        <f>'[9]P&amp;L Schedule'!N50</f>
        <v>750000</v>
      </c>
      <c r="O16" s="10"/>
      <c r="Q16" s="113" t="s">
        <v>17</v>
      </c>
      <c r="R16" s="27">
        <v>1326029</v>
      </c>
      <c r="S16" s="27">
        <v>549941.5</v>
      </c>
      <c r="T16" s="27">
        <v>1921896.2</v>
      </c>
      <c r="U16" s="27">
        <v>864820</v>
      </c>
      <c r="V16" s="27">
        <v>896654</v>
      </c>
      <c r="W16" s="27">
        <v>474124</v>
      </c>
      <c r="X16" s="27">
        <v>1074309.3999999999</v>
      </c>
      <c r="Y16" s="27">
        <v>643708</v>
      </c>
      <c r="Z16" s="27">
        <v>922038</v>
      </c>
      <c r="AA16" s="27">
        <v>946957.5</v>
      </c>
      <c r="AB16" s="27"/>
      <c r="AC16" s="27"/>
      <c r="AD16" s="10"/>
      <c r="AF16" s="177" t="s">
        <v>17</v>
      </c>
      <c r="AG16" s="172">
        <f t="shared" ref="AG16:AG22" si="10">Y16-J16</f>
        <v>-106292</v>
      </c>
      <c r="AH16" s="27">
        <f t="shared" ref="AH16:AH20" si="11">Z16-K16</f>
        <v>172038</v>
      </c>
      <c r="AI16" s="27">
        <f t="shared" ref="AI16:AI20" si="12">AA16-L16</f>
        <v>196957.5</v>
      </c>
      <c r="AJ16" s="27"/>
      <c r="AK16" s="151"/>
    </row>
    <row r="17" spans="1:44" x14ac:dyDescent="0.3">
      <c r="B17" s="113" t="s">
        <v>153</v>
      </c>
      <c r="C17" s="27">
        <f>'[9]P&amp;L Schedule'!C60</f>
        <v>747003</v>
      </c>
      <c r="D17" s="27">
        <f>'[9]P&amp;L Schedule'!D60</f>
        <v>376461</v>
      </c>
      <c r="E17" s="27">
        <f>'[9]P&amp;L Schedule'!E60</f>
        <v>401532</v>
      </c>
      <c r="F17" s="27">
        <f>'[9]P&amp;L Schedule'!F60</f>
        <v>495376</v>
      </c>
      <c r="G17" s="27">
        <f>'[9]P&amp;L Schedule'!G60</f>
        <v>453886</v>
      </c>
      <c r="H17" s="27">
        <f>'[9]P&amp;L Schedule'!H60</f>
        <v>389992</v>
      </c>
      <c r="I17" s="27">
        <f>'[9]P&amp;L Schedule'!I60</f>
        <v>425073</v>
      </c>
      <c r="J17" s="27">
        <f>'[9]P&amp;L Schedule'!J60</f>
        <v>480000</v>
      </c>
      <c r="K17" s="27">
        <f>'[9]P&amp;L Schedule'!K60</f>
        <v>480000</v>
      </c>
      <c r="L17" s="27">
        <f>'[9]P&amp;L Schedule'!L60</f>
        <v>480000</v>
      </c>
      <c r="M17" s="27">
        <f>'[9]P&amp;L Schedule'!M60</f>
        <v>480000</v>
      </c>
      <c r="N17" s="27">
        <f>'[9]P&amp;L Schedule'!N60</f>
        <v>480000</v>
      </c>
      <c r="O17" s="10"/>
      <c r="Q17" s="113" t="s">
        <v>153</v>
      </c>
      <c r="R17" s="27">
        <v>747003</v>
      </c>
      <c r="S17" s="27">
        <v>376461</v>
      </c>
      <c r="T17" s="27">
        <v>401532</v>
      </c>
      <c r="U17" s="27">
        <v>495376</v>
      </c>
      <c r="V17" s="27">
        <v>453886</v>
      </c>
      <c r="W17" s="27">
        <v>389992</v>
      </c>
      <c r="X17" s="27">
        <v>425073</v>
      </c>
      <c r="Y17" s="27">
        <v>369774</v>
      </c>
      <c r="Z17" s="27">
        <v>486281</v>
      </c>
      <c r="AA17" s="27">
        <v>457305</v>
      </c>
      <c r="AB17" s="27"/>
      <c r="AC17" s="27"/>
      <c r="AD17" s="10"/>
      <c r="AF17" s="177" t="s">
        <v>153</v>
      </c>
      <c r="AG17" s="172">
        <f t="shared" si="10"/>
        <v>-110226</v>
      </c>
      <c r="AH17" s="27">
        <f t="shared" si="11"/>
        <v>6281</v>
      </c>
      <c r="AI17" s="27">
        <f t="shared" si="12"/>
        <v>-22695</v>
      </c>
      <c r="AJ17" s="27"/>
      <c r="AK17" s="151"/>
    </row>
    <row r="18" spans="1:44" x14ac:dyDescent="0.3">
      <c r="B18" s="113" t="s">
        <v>154</v>
      </c>
      <c r="C18" s="27">
        <f>'[9]P&amp;L Schedule'!C68</f>
        <v>24972</v>
      </c>
      <c r="D18" s="27">
        <f>'[9]P&amp;L Schedule'!D68</f>
        <v>42736</v>
      </c>
      <c r="E18" s="27">
        <f>'[9]P&amp;L Schedule'!E68</f>
        <v>55992.72</v>
      </c>
      <c r="F18" s="27">
        <f>'[9]P&amp;L Schedule'!F68</f>
        <v>36261</v>
      </c>
      <c r="G18" s="27">
        <f>'[9]P&amp;L Schedule'!G68</f>
        <v>90499.97</v>
      </c>
      <c r="H18" s="27">
        <f>'[9]P&amp;L Schedule'!H68</f>
        <v>43589.5</v>
      </c>
      <c r="I18" s="27">
        <f>'[9]P&amp;L Schedule'!I68</f>
        <v>29976</v>
      </c>
      <c r="J18" s="27">
        <f>'[9]P&amp;L Schedule'!J68</f>
        <v>45000</v>
      </c>
      <c r="K18" s="27">
        <f>'[9]P&amp;L Schedule'!K68</f>
        <v>45000</v>
      </c>
      <c r="L18" s="27">
        <f>'[9]P&amp;L Schedule'!L68</f>
        <v>45000</v>
      </c>
      <c r="M18" s="27">
        <f>'[9]P&amp;L Schedule'!M68</f>
        <v>45000</v>
      </c>
      <c r="N18" s="27">
        <f>'[9]P&amp;L Schedule'!N68</f>
        <v>45000</v>
      </c>
      <c r="O18" s="10"/>
      <c r="Q18" s="113" t="s">
        <v>154</v>
      </c>
      <c r="R18" s="27">
        <v>24972</v>
      </c>
      <c r="S18" s="27">
        <v>42736</v>
      </c>
      <c r="T18" s="27">
        <v>55992.72</v>
      </c>
      <c r="U18" s="27">
        <v>36261</v>
      </c>
      <c r="V18" s="27">
        <v>90499.97</v>
      </c>
      <c r="W18" s="27">
        <v>43589.5</v>
      </c>
      <c r="X18" s="27">
        <v>29976</v>
      </c>
      <c r="Y18" s="27">
        <v>40645</v>
      </c>
      <c r="Z18" s="27">
        <v>75836</v>
      </c>
      <c r="AA18" s="27">
        <v>68103.58</v>
      </c>
      <c r="AB18" s="27"/>
      <c r="AC18" s="27"/>
      <c r="AD18" s="10"/>
      <c r="AF18" s="177" t="s">
        <v>154</v>
      </c>
      <c r="AG18" s="172">
        <f t="shared" si="10"/>
        <v>-4355</v>
      </c>
      <c r="AH18" s="27">
        <f t="shared" si="11"/>
        <v>30836</v>
      </c>
      <c r="AI18" s="27">
        <f t="shared" si="12"/>
        <v>23103.58</v>
      </c>
      <c r="AJ18" s="27"/>
      <c r="AK18" s="151"/>
    </row>
    <row r="19" spans="1:44" x14ac:dyDescent="0.3">
      <c r="B19" s="113" t="s">
        <v>155</v>
      </c>
      <c r="C19" s="27">
        <f>'[9]P&amp;L Schedule'!C77</f>
        <v>66785</v>
      </c>
      <c r="D19" s="27">
        <f>'[9]P&amp;L Schedule'!D77</f>
        <v>88639</v>
      </c>
      <c r="E19" s="27">
        <f>'[9]P&amp;L Schedule'!E77</f>
        <v>228898</v>
      </c>
      <c r="F19" s="27">
        <f>'[9]P&amp;L Schedule'!F77</f>
        <v>169303</v>
      </c>
      <c r="G19" s="27">
        <f>'[9]P&amp;L Schedule'!G77</f>
        <v>233143</v>
      </c>
      <c r="H19" s="27">
        <f>'[9]P&amp;L Schedule'!H77</f>
        <v>131717</v>
      </c>
      <c r="I19" s="27">
        <f>'[9]P&amp;L Schedule'!I77</f>
        <v>54008.75</v>
      </c>
      <c r="J19" s="27">
        <f>'[9]P&amp;L Schedule'!J77</f>
        <v>57356.404657749998</v>
      </c>
      <c r="K19" s="27">
        <f>'[9]P&amp;L Schedule'!K77</f>
        <v>62886.0135343</v>
      </c>
      <c r="L19" s="27">
        <f>'[9]P&amp;L Schedule'!L77</f>
        <v>54109.448568000007</v>
      </c>
      <c r="M19" s="27">
        <f>'[9]P&amp;L Schedule'!M77</f>
        <v>52140.775451050002</v>
      </c>
      <c r="N19" s="27">
        <f>'[9]P&amp;L Schedule'!N77</f>
        <v>46318.024148737495</v>
      </c>
      <c r="O19" s="10"/>
      <c r="Q19" s="113" t="s">
        <v>155</v>
      </c>
      <c r="R19" s="27">
        <v>66785</v>
      </c>
      <c r="S19" s="27">
        <v>88639</v>
      </c>
      <c r="T19" s="27">
        <v>228898</v>
      </c>
      <c r="U19" s="27">
        <v>169303</v>
      </c>
      <c r="V19" s="27">
        <v>233143</v>
      </c>
      <c r="W19" s="27">
        <v>131717</v>
      </c>
      <c r="X19" s="27">
        <v>54008.75</v>
      </c>
      <c r="Y19" s="27">
        <v>187263</v>
      </c>
      <c r="Z19" s="27">
        <v>181739</v>
      </c>
      <c r="AA19" s="27">
        <v>123580</v>
      </c>
      <c r="AB19" s="27"/>
      <c r="AC19" s="27"/>
      <c r="AD19" s="10"/>
      <c r="AF19" s="177" t="s">
        <v>155</v>
      </c>
      <c r="AG19" s="172">
        <f t="shared" si="10"/>
        <v>129906.59534225</v>
      </c>
      <c r="AH19" s="27">
        <f t="shared" si="11"/>
        <v>118852.9864657</v>
      </c>
      <c r="AI19" s="27">
        <f t="shared" si="12"/>
        <v>69470.551431999993</v>
      </c>
      <c r="AJ19" s="27"/>
      <c r="AK19" s="151"/>
    </row>
    <row r="20" spans="1:44" x14ac:dyDescent="0.3">
      <c r="B20" s="113" t="s">
        <v>132</v>
      </c>
      <c r="C20" s="27">
        <f>'[9]P&amp;L Schedule'!C83</f>
        <v>3445</v>
      </c>
      <c r="D20" s="27">
        <f>'[9]P&amp;L Schedule'!D83</f>
        <v>0</v>
      </c>
      <c r="E20" s="27">
        <f>'[9]P&amp;L Schedule'!E83</f>
        <v>45</v>
      </c>
      <c r="F20" s="27">
        <f>'[9]P&amp;L Schedule'!F83</f>
        <v>45094</v>
      </c>
      <c r="G20" s="27">
        <f>'[9]P&amp;L Schedule'!G83</f>
        <v>16000</v>
      </c>
      <c r="H20" s="27">
        <f>'[9]P&amp;L Schedule'!H83</f>
        <v>16161</v>
      </c>
      <c r="I20" s="27">
        <f>'[9]P&amp;L Schedule'!I83</f>
        <v>8000</v>
      </c>
      <c r="J20" s="27">
        <f>'[9]P&amp;L Schedule'!J83</f>
        <v>15000</v>
      </c>
      <c r="K20" s="27">
        <f>'[9]P&amp;L Schedule'!K83</f>
        <v>15000</v>
      </c>
      <c r="L20" s="27">
        <f>'[9]P&amp;L Schedule'!L83</f>
        <v>15000</v>
      </c>
      <c r="M20" s="27">
        <f>'[9]P&amp;L Schedule'!M83</f>
        <v>15000</v>
      </c>
      <c r="N20" s="27">
        <f>'[9]P&amp;L Schedule'!N83</f>
        <v>15000</v>
      </c>
      <c r="O20" s="10"/>
      <c r="Q20" s="113" t="s">
        <v>132</v>
      </c>
      <c r="R20" s="27">
        <v>3445</v>
      </c>
      <c r="S20" s="27">
        <v>0</v>
      </c>
      <c r="T20" s="27">
        <v>45</v>
      </c>
      <c r="U20" s="27">
        <v>45094</v>
      </c>
      <c r="V20" s="27">
        <v>16000</v>
      </c>
      <c r="W20" s="27">
        <v>16161</v>
      </c>
      <c r="X20" s="27">
        <v>8000</v>
      </c>
      <c r="Y20" s="27">
        <v>9270</v>
      </c>
      <c r="Z20" s="27">
        <v>0</v>
      </c>
      <c r="AA20" s="27">
        <v>8134</v>
      </c>
      <c r="AB20" s="27"/>
      <c r="AC20" s="27"/>
      <c r="AD20" s="10"/>
      <c r="AF20" s="177" t="s">
        <v>132</v>
      </c>
      <c r="AG20" s="172">
        <f t="shared" si="10"/>
        <v>-5730</v>
      </c>
      <c r="AH20" s="27">
        <f t="shared" si="11"/>
        <v>-15000</v>
      </c>
      <c r="AI20" s="27">
        <f t="shared" si="12"/>
        <v>-6866</v>
      </c>
      <c r="AJ20" s="27"/>
      <c r="AK20" s="151"/>
    </row>
    <row r="21" spans="1:44" x14ac:dyDescent="0.3">
      <c r="B21" s="114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10"/>
      <c r="Q21" s="114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10"/>
      <c r="AF21" s="178"/>
      <c r="AG21" s="172"/>
      <c r="AH21" s="27"/>
      <c r="AI21" s="27"/>
      <c r="AJ21" s="27"/>
      <c r="AK21" s="151"/>
    </row>
    <row r="22" spans="1:44" customFormat="1" x14ac:dyDescent="0.3">
      <c r="A22" s="25"/>
      <c r="B22" s="111" t="s">
        <v>156</v>
      </c>
      <c r="C22" s="37">
        <f t="shared" ref="C22:N22" si="13">C12-SUM(C16:C20)</f>
        <v>13687042.439999983</v>
      </c>
      <c r="D22" s="37">
        <f t="shared" si="13"/>
        <v>7511011.1799999997</v>
      </c>
      <c r="E22" s="37">
        <f t="shared" si="13"/>
        <v>6014011.1799999718</v>
      </c>
      <c r="F22" s="37">
        <f t="shared" si="13"/>
        <v>20405709.530000012</v>
      </c>
      <c r="G22" s="37">
        <f t="shared" si="13"/>
        <v>25177178.50999999</v>
      </c>
      <c r="H22" s="37">
        <f>H12-SUM(H16:H20)</f>
        <v>23639653.930000059</v>
      </c>
      <c r="I22" s="37">
        <f t="shared" si="13"/>
        <v>14988434.739999978</v>
      </c>
      <c r="J22" s="37">
        <f t="shared" si="13"/>
        <v>28024749.979992256</v>
      </c>
      <c r="K22" s="37">
        <f t="shared" si="13"/>
        <v>31079565.107045688</v>
      </c>
      <c r="L22" s="37">
        <f t="shared" si="13"/>
        <v>22821559.692231983</v>
      </c>
      <c r="M22" s="37">
        <f t="shared" si="13"/>
        <v>24642324.495178938</v>
      </c>
      <c r="N22" s="37">
        <f t="shared" si="13"/>
        <v>19154496.465093765</v>
      </c>
      <c r="O22" s="38">
        <f>SUM(C22:N22)</f>
        <v>237145737.24954262</v>
      </c>
      <c r="P22" s="25"/>
      <c r="Q22" s="111" t="s">
        <v>156</v>
      </c>
      <c r="R22" s="37">
        <v>13687042.439999983</v>
      </c>
      <c r="S22" s="37">
        <v>7511011.1799999997</v>
      </c>
      <c r="T22" s="37">
        <v>6014011.1799999718</v>
      </c>
      <c r="U22" s="37">
        <v>19698239.530000012</v>
      </c>
      <c r="V22" s="37">
        <v>25177178.50999999</v>
      </c>
      <c r="W22" s="37">
        <v>23639653.930000059</v>
      </c>
      <c r="X22" s="37">
        <v>15033576.019999979</v>
      </c>
      <c r="Y22" s="37">
        <v>20041302.049999997</v>
      </c>
      <c r="Z22" s="37">
        <v>11263806.339999966</v>
      </c>
      <c r="AA22" s="37">
        <v>20359160.82000003</v>
      </c>
      <c r="AB22" s="37"/>
      <c r="AC22" s="37"/>
      <c r="AD22" s="38">
        <v>238850032.72955036</v>
      </c>
      <c r="AF22" s="171" t="s">
        <v>156</v>
      </c>
      <c r="AG22" s="174">
        <f t="shared" si="10"/>
        <v>-7983447.9299922585</v>
      </c>
      <c r="AH22" s="37">
        <f t="shared" ref="AH22" si="14">Z22-K22</f>
        <v>-19815758.767045721</v>
      </c>
      <c r="AI22" s="37">
        <f t="shared" ref="AI22" si="15">AA22-L22</f>
        <v>-2462398.8722319528</v>
      </c>
      <c r="AJ22" s="37"/>
      <c r="AK22" s="152"/>
      <c r="AL22" s="37"/>
      <c r="AM22" s="37"/>
      <c r="AN22" s="37"/>
      <c r="AO22" s="37"/>
      <c r="AP22" s="37"/>
      <c r="AQ22" s="37"/>
      <c r="AR22" s="37"/>
    </row>
    <row r="23" spans="1:44" s="150" customFormat="1" x14ac:dyDescent="0.3">
      <c r="A23" s="25"/>
      <c r="B23" s="21" t="s">
        <v>157</v>
      </c>
      <c r="C23" s="40">
        <f t="shared" ref="C23:O23" si="16">C22/C7</f>
        <v>0.44714606965728426</v>
      </c>
      <c r="D23" s="40">
        <f t="shared" si="16"/>
        <v>0.42589165538810564</v>
      </c>
      <c r="E23" s="40">
        <f t="shared" si="16"/>
        <v>0.26881077916240331</v>
      </c>
      <c r="F23" s="40">
        <f t="shared" si="16"/>
        <v>0.61671212786175089</v>
      </c>
      <c r="G23" s="40">
        <f t="shared" si="16"/>
        <v>0.48104683758417094</v>
      </c>
      <c r="H23" s="40">
        <f t="shared" si="16"/>
        <v>0.49894406493286719</v>
      </c>
      <c r="I23" s="40">
        <f t="shared" si="16"/>
        <v>0.33503566039671456</v>
      </c>
      <c r="J23" s="40">
        <f t="shared" si="16"/>
        <v>0.49290401228654285</v>
      </c>
      <c r="K23" s="40">
        <f t="shared" si="16"/>
        <v>0.49818161710169312</v>
      </c>
      <c r="L23" s="40">
        <f t="shared" si="16"/>
        <v>0.42570032525673829</v>
      </c>
      <c r="M23" s="40">
        <f t="shared" si="16"/>
        <v>0.47718734430193172</v>
      </c>
      <c r="N23" s="40">
        <f t="shared" si="16"/>
        <v>0.41805592495462424</v>
      </c>
      <c r="O23" s="41">
        <f t="shared" si="16"/>
        <v>0.45739398645163071</v>
      </c>
      <c r="P23" s="42"/>
      <c r="Q23" s="21" t="s">
        <v>157</v>
      </c>
      <c r="R23" s="40">
        <v>0.44714606965728426</v>
      </c>
      <c r="S23" s="40">
        <v>0.42589165538810564</v>
      </c>
      <c r="T23" s="40">
        <v>0.26881077916240331</v>
      </c>
      <c r="U23" s="40">
        <v>0.59533059596956617</v>
      </c>
      <c r="V23" s="40">
        <v>0.48104683758417094</v>
      </c>
      <c r="W23" s="40">
        <v>0.49894406493286719</v>
      </c>
      <c r="X23" s="40">
        <v>0.33604470095487182</v>
      </c>
      <c r="Y23" s="40">
        <v>0.42400905224208912</v>
      </c>
      <c r="Z23" s="40">
        <v>0.26873252362497763</v>
      </c>
      <c r="AA23" s="40">
        <v>0.73582987214566076</v>
      </c>
      <c r="AB23" s="40"/>
      <c r="AC23" s="40"/>
      <c r="AD23" s="41">
        <v>0.46936296968912372</v>
      </c>
      <c r="AE23" s="11"/>
      <c r="AF23" s="175"/>
      <c r="AG23" s="174"/>
      <c r="AH23" s="37"/>
      <c r="AI23" s="37"/>
      <c r="AJ23" s="37"/>
      <c r="AK23" s="152"/>
      <c r="AL23" s="40"/>
      <c r="AM23" s="40"/>
      <c r="AN23" s="40"/>
      <c r="AO23" s="40"/>
      <c r="AP23" s="40"/>
      <c r="AQ23" s="40"/>
      <c r="AR23" s="40"/>
    </row>
    <row r="24" spans="1:44" x14ac:dyDescent="0.3">
      <c r="B24" s="111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10"/>
      <c r="Q24" s="111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10"/>
      <c r="AF24" s="171"/>
      <c r="AG24" s="172"/>
      <c r="AH24" s="27"/>
      <c r="AI24" s="27"/>
      <c r="AJ24" s="27"/>
      <c r="AK24" s="151"/>
    </row>
    <row r="25" spans="1:44" x14ac:dyDescent="0.3">
      <c r="B25" s="20" t="s">
        <v>158</v>
      </c>
      <c r="C25" s="27">
        <f>'[9]P&amp;L Schedule'!C111</f>
        <v>7390459</v>
      </c>
      <c r="D25" s="27">
        <f>'[9]P&amp;L Schedule'!D111</f>
        <v>8238814</v>
      </c>
      <c r="E25" s="27">
        <f>'[9]P&amp;L Schedule'!E111</f>
        <v>8354607</v>
      </c>
      <c r="F25" s="27">
        <f>'[9]P&amp;L Schedule'!F111</f>
        <v>8390694</v>
      </c>
      <c r="G25" s="27">
        <f>'[9]P&amp;L Schedule'!G111</f>
        <v>8809753</v>
      </c>
      <c r="H25" s="27">
        <f>'[9]P&amp;L Schedule'!H111</f>
        <v>7883400.25</v>
      </c>
      <c r="I25" s="27">
        <f>'[9]P&amp;L Schedule'!I111</f>
        <v>7812555</v>
      </c>
      <c r="J25" s="27">
        <f>'[9]P&amp;L Schedule'!J111</f>
        <v>6689054</v>
      </c>
      <c r="K25" s="27">
        <f>'[9]P&amp;L Schedule'!K111</f>
        <v>6763987</v>
      </c>
      <c r="L25" s="27">
        <f>'[9]P&amp;L Schedule'!L111</f>
        <v>6827009</v>
      </c>
      <c r="M25" s="27">
        <f>'[9]P&amp;L Schedule'!M111</f>
        <v>7404199</v>
      </c>
      <c r="N25" s="27">
        <f>'[9]P&amp;L Schedule'!N111</f>
        <v>7467009</v>
      </c>
      <c r="O25" s="10"/>
      <c r="Q25" s="20" t="s">
        <v>158</v>
      </c>
      <c r="R25" s="27">
        <v>7701096</v>
      </c>
      <c r="S25" s="27">
        <v>8238814</v>
      </c>
      <c r="T25" s="27">
        <v>8354607</v>
      </c>
      <c r="U25" s="27">
        <v>8390694</v>
      </c>
      <c r="V25" s="27">
        <v>8809753</v>
      </c>
      <c r="W25" s="27">
        <v>8481285.25</v>
      </c>
      <c r="X25" s="27">
        <v>7812555</v>
      </c>
      <c r="Y25" s="27">
        <v>7652984</v>
      </c>
      <c r="Z25" s="27">
        <v>12328825</v>
      </c>
      <c r="AA25" s="27">
        <v>9147123.5</v>
      </c>
      <c r="AB25" s="27"/>
      <c r="AC25" s="27"/>
      <c r="AD25" s="10"/>
      <c r="AF25" s="20" t="s">
        <v>158</v>
      </c>
      <c r="AG25" s="172">
        <f t="shared" ref="AG25:AG27" si="17">Y25-J25</f>
        <v>963930</v>
      </c>
      <c r="AH25" s="27">
        <f t="shared" ref="AH25" si="18">Z25-K25</f>
        <v>5564838</v>
      </c>
      <c r="AI25" s="27">
        <f t="shared" ref="AI25" si="19">AA25-L25</f>
        <v>2320114.5</v>
      </c>
      <c r="AJ25" s="27"/>
      <c r="AK25" s="151"/>
    </row>
    <row r="26" spans="1:44" x14ac:dyDescent="0.3">
      <c r="B26" s="111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10"/>
      <c r="Q26" s="111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10"/>
      <c r="AF26" s="171"/>
      <c r="AG26" s="172"/>
      <c r="AH26" s="27"/>
      <c r="AI26" s="27"/>
      <c r="AJ26" s="27"/>
      <c r="AK26" s="151"/>
    </row>
    <row r="27" spans="1:44" customFormat="1" x14ac:dyDescent="0.3">
      <c r="A27" s="25"/>
      <c r="B27" s="111" t="s">
        <v>159</v>
      </c>
      <c r="C27" s="37">
        <f>C22-C25</f>
        <v>6296583.4399999827</v>
      </c>
      <c r="D27" s="37">
        <f>D22-D25</f>
        <v>-727802.8200000003</v>
      </c>
      <c r="E27" s="37">
        <f>E22-E25</f>
        <v>-2340595.8200000282</v>
      </c>
      <c r="F27" s="37">
        <f>F22-F25</f>
        <v>12015015.530000012</v>
      </c>
      <c r="G27" s="37">
        <f t="shared" ref="G27:N27" si="20">G22-G25</f>
        <v>16367425.50999999</v>
      </c>
      <c r="H27" s="37">
        <f t="shared" si="20"/>
        <v>15756253.680000059</v>
      </c>
      <c r="I27" s="37">
        <f t="shared" si="20"/>
        <v>7175879.7399999779</v>
      </c>
      <c r="J27" s="37">
        <f t="shared" si="20"/>
        <v>21335695.979992256</v>
      </c>
      <c r="K27" s="37">
        <f t="shared" si="20"/>
        <v>24315578.107045688</v>
      </c>
      <c r="L27" s="37">
        <f t="shared" si="20"/>
        <v>15994550.692231983</v>
      </c>
      <c r="M27" s="37">
        <f t="shared" si="20"/>
        <v>17238125.495178938</v>
      </c>
      <c r="N27" s="37">
        <f t="shared" si="20"/>
        <v>11687487.465093765</v>
      </c>
      <c r="O27" s="38">
        <f>SUM(C27:N27)</f>
        <v>145114196.99954262</v>
      </c>
      <c r="P27" s="25"/>
      <c r="Q27" s="111" t="s">
        <v>159</v>
      </c>
      <c r="R27" s="37">
        <v>5985946.4399999827</v>
      </c>
      <c r="S27" s="37">
        <v>-727802.8200000003</v>
      </c>
      <c r="T27" s="37">
        <v>-2340595.8200000282</v>
      </c>
      <c r="U27" s="37">
        <v>11307545.530000012</v>
      </c>
      <c r="V27" s="37">
        <v>16367425.50999999</v>
      </c>
      <c r="W27" s="37">
        <v>15158368.680000059</v>
      </c>
      <c r="X27" s="37">
        <v>7221021.0199999791</v>
      </c>
      <c r="Y27" s="37">
        <v>12388318.049999997</v>
      </c>
      <c r="Z27" s="37">
        <v>-1065018.6600000337</v>
      </c>
      <c r="AA27" s="37">
        <v>11212037.32000003</v>
      </c>
      <c r="AB27" s="37"/>
      <c r="AC27" s="37"/>
      <c r="AD27" s="38">
        <v>144946040.47955036</v>
      </c>
      <c r="AF27" s="171" t="s">
        <v>159</v>
      </c>
      <c r="AG27" s="174">
        <f t="shared" si="17"/>
        <v>-8947377.9299922585</v>
      </c>
      <c r="AH27" s="37">
        <f t="shared" ref="AH27" si="21">Z27-K27</f>
        <v>-25380596.767045721</v>
      </c>
      <c r="AI27" s="37">
        <f t="shared" ref="AI27" si="22">AA27-L27</f>
        <v>-4782513.3722319528</v>
      </c>
      <c r="AJ27" s="37"/>
      <c r="AK27" s="152"/>
      <c r="AL27" s="37"/>
      <c r="AM27" s="37"/>
      <c r="AN27" s="37"/>
      <c r="AO27" s="37"/>
      <c r="AP27" s="37"/>
      <c r="AQ27" s="37"/>
      <c r="AR27" s="37"/>
    </row>
    <row r="28" spans="1:44" s="150" customFormat="1" x14ac:dyDescent="0.3">
      <c r="A28" s="25"/>
      <c r="B28" s="21" t="s">
        <v>160</v>
      </c>
      <c r="C28" s="40">
        <f t="shared" ref="C28:O28" si="23">C27/C7</f>
        <v>0.20570496144856976</v>
      </c>
      <c r="D28" s="40">
        <f t="shared" si="23"/>
        <v>-4.1268098312953333E-2</v>
      </c>
      <c r="E28" s="40">
        <f t="shared" si="23"/>
        <v>-0.10461859269082284</v>
      </c>
      <c r="F28" s="40">
        <f t="shared" si="23"/>
        <v>0.36312414341214461</v>
      </c>
      <c r="G28" s="40">
        <f t="shared" si="23"/>
        <v>0.31272361507278301</v>
      </c>
      <c r="H28" s="40">
        <f t="shared" si="23"/>
        <v>0.3325551754053388</v>
      </c>
      <c r="I28" s="40">
        <f t="shared" si="23"/>
        <v>0.16040204659945034</v>
      </c>
      <c r="J28" s="40">
        <f t="shared" si="23"/>
        <v>0.37525580642011319</v>
      </c>
      <c r="K28" s="40">
        <f t="shared" si="23"/>
        <v>0.38976008771063592</v>
      </c>
      <c r="L28" s="40">
        <f t="shared" si="23"/>
        <v>0.29835320301688917</v>
      </c>
      <c r="M28" s="40">
        <f t="shared" si="23"/>
        <v>0.33380841679108519</v>
      </c>
      <c r="N28" s="40">
        <f t="shared" si="23"/>
        <v>0.25508492961532064</v>
      </c>
      <c r="O28" s="41">
        <f t="shared" si="23"/>
        <v>0.27988848471901462</v>
      </c>
      <c r="P28" s="11"/>
      <c r="Q28" s="21" t="s">
        <v>160</v>
      </c>
      <c r="R28" s="40">
        <v>0.19555666869291949</v>
      </c>
      <c r="S28" s="40">
        <v>-4.1268098312953333E-2</v>
      </c>
      <c r="T28" s="40">
        <v>-0.10461859269082284</v>
      </c>
      <c r="U28" s="40">
        <v>0.34174261151995988</v>
      </c>
      <c r="V28" s="40">
        <v>0.31272361507278301</v>
      </c>
      <c r="W28" s="40">
        <v>0.31993607475582325</v>
      </c>
      <c r="X28" s="40">
        <v>0.16141108715760763</v>
      </c>
      <c r="Y28" s="40">
        <v>0.26209669322627993</v>
      </c>
      <c r="Z28" s="40">
        <v>-2.5409274944041865E-2</v>
      </c>
      <c r="AA28" s="40">
        <v>0.4052304542711494</v>
      </c>
      <c r="AB28" s="40"/>
      <c r="AC28" s="40"/>
      <c r="AD28" s="41">
        <v>0.28483271794730969</v>
      </c>
      <c r="AE28" s="11"/>
      <c r="AF28" s="175"/>
      <c r="AG28" s="174"/>
      <c r="AH28" s="37"/>
      <c r="AI28" s="37"/>
      <c r="AJ28" s="37"/>
      <c r="AK28" s="152"/>
      <c r="AL28" s="40"/>
      <c r="AM28" s="40"/>
      <c r="AN28" s="40"/>
      <c r="AO28" s="40"/>
      <c r="AP28" s="40"/>
      <c r="AQ28" s="40"/>
      <c r="AR28" s="40"/>
    </row>
    <row r="29" spans="1:44" x14ac:dyDescent="0.3">
      <c r="B29" s="111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10"/>
      <c r="Q29" s="111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10"/>
      <c r="AF29" s="171"/>
      <c r="AG29" s="172"/>
      <c r="AH29" s="27"/>
      <c r="AI29" s="27"/>
      <c r="AJ29" s="27"/>
      <c r="AK29" s="151"/>
    </row>
    <row r="30" spans="1:44" x14ac:dyDescent="0.3">
      <c r="B30" s="20" t="s">
        <v>161</v>
      </c>
      <c r="C30" s="27">
        <f>'[9]P&amp;L Schedule'!C94</f>
        <v>902992</v>
      </c>
      <c r="D30" s="27">
        <f>'[9]P&amp;L Schedule'!D94</f>
        <v>902992</v>
      </c>
      <c r="E30" s="27">
        <f>'[9]P&amp;L Schedule'!E94</f>
        <v>902992</v>
      </c>
      <c r="F30" s="27">
        <f>'[9]P&amp;L Schedule'!F94</f>
        <v>902992</v>
      </c>
      <c r="G30" s="27">
        <f>'[9]P&amp;L Schedule'!G94</f>
        <v>1508044</v>
      </c>
      <c r="H30" s="27">
        <f>'[9]P&amp;L Schedule'!H94</f>
        <v>944252</v>
      </c>
      <c r="I30" s="27">
        <f>'[9]P&amp;L Schedule'!I94</f>
        <v>935052</v>
      </c>
      <c r="J30" s="27">
        <f>'[9]P&amp;L Schedule'!J94</f>
        <v>935000</v>
      </c>
      <c r="K30" s="27">
        <f>'[9]P&amp;L Schedule'!K94</f>
        <v>935000</v>
      </c>
      <c r="L30" s="27">
        <f>'[9]P&amp;L Schedule'!L94</f>
        <v>935000</v>
      </c>
      <c r="M30" s="27">
        <f>'[9]P&amp;L Schedule'!M94</f>
        <v>935000</v>
      </c>
      <c r="N30" s="27">
        <f>'[9]P&amp;L Schedule'!N94</f>
        <v>935000</v>
      </c>
      <c r="O30" s="10"/>
      <c r="Q30" s="20" t="s">
        <v>161</v>
      </c>
      <c r="R30" s="27">
        <v>902992</v>
      </c>
      <c r="S30" s="27">
        <v>902992</v>
      </c>
      <c r="T30" s="27">
        <v>902992</v>
      </c>
      <c r="U30" s="27">
        <v>902992</v>
      </c>
      <c r="V30" s="27">
        <v>1508044</v>
      </c>
      <c r="W30" s="27">
        <v>944252</v>
      </c>
      <c r="X30" s="27">
        <v>944252</v>
      </c>
      <c r="Y30" s="27">
        <v>944652</v>
      </c>
      <c r="Z30" s="27">
        <v>563792</v>
      </c>
      <c r="AA30" s="27">
        <v>759021</v>
      </c>
      <c r="AB30" s="27"/>
      <c r="AC30" s="27"/>
      <c r="AD30" s="10"/>
      <c r="AF30" s="20" t="s">
        <v>161</v>
      </c>
      <c r="AG30" s="172">
        <f t="shared" ref="AG30:AG32" si="24">Y30-J30</f>
        <v>9652</v>
      </c>
      <c r="AH30" s="27">
        <f t="shared" ref="AH30" si="25">Z30-K30</f>
        <v>-371208</v>
      </c>
      <c r="AI30" s="27">
        <f t="shared" ref="AI30" si="26">AA30-L30</f>
        <v>-175979</v>
      </c>
      <c r="AJ30" s="27"/>
      <c r="AK30" s="151"/>
    </row>
    <row r="31" spans="1:44" x14ac:dyDescent="0.3">
      <c r="B31" s="115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10"/>
      <c r="Q31" s="115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10"/>
      <c r="AF31" s="179"/>
      <c r="AG31" s="172"/>
      <c r="AH31" s="27"/>
      <c r="AI31" s="27"/>
      <c r="AJ31" s="27"/>
      <c r="AK31" s="151"/>
    </row>
    <row r="32" spans="1:44" customFormat="1" x14ac:dyDescent="0.3">
      <c r="A32" s="25"/>
      <c r="B32" s="111" t="s">
        <v>162</v>
      </c>
      <c r="C32" s="37">
        <f>C27-C30</f>
        <v>5393591.4399999827</v>
      </c>
      <c r="D32" s="37">
        <f>D27-D30</f>
        <v>-1630794.8200000003</v>
      </c>
      <c r="E32" s="37">
        <f>E27-E30</f>
        <v>-3243587.8200000282</v>
      </c>
      <c r="F32" s="37">
        <f>F27-F30</f>
        <v>11112023.530000012</v>
      </c>
      <c r="G32" s="37">
        <f t="shared" ref="G32:N32" si="27">G27-G30</f>
        <v>14859381.50999999</v>
      </c>
      <c r="H32" s="37">
        <f t="shared" si="27"/>
        <v>14812001.680000059</v>
      </c>
      <c r="I32" s="37">
        <f t="shared" si="27"/>
        <v>6240827.7399999779</v>
      </c>
      <c r="J32" s="37">
        <f t="shared" si="27"/>
        <v>20400695.979992256</v>
      </c>
      <c r="K32" s="37">
        <f t="shared" si="27"/>
        <v>23380578.107045688</v>
      </c>
      <c r="L32" s="37">
        <f t="shared" si="27"/>
        <v>15059550.692231983</v>
      </c>
      <c r="M32" s="37">
        <f t="shared" si="27"/>
        <v>16303125.495178938</v>
      </c>
      <c r="N32" s="37">
        <f t="shared" si="27"/>
        <v>10752487.465093765</v>
      </c>
      <c r="O32" s="38">
        <f>SUM(C32:N32)</f>
        <v>133439880.99954262</v>
      </c>
      <c r="P32" s="25"/>
      <c r="Q32" s="111" t="s">
        <v>162</v>
      </c>
      <c r="R32" s="37">
        <v>5082954.4399999827</v>
      </c>
      <c r="S32" s="37">
        <v>-1630794.8200000003</v>
      </c>
      <c r="T32" s="37">
        <v>-3243587.8200000282</v>
      </c>
      <c r="U32" s="37">
        <v>10404553.530000012</v>
      </c>
      <c r="V32" s="37">
        <v>14859381.50999999</v>
      </c>
      <c r="W32" s="37">
        <v>14214116.680000059</v>
      </c>
      <c r="X32" s="37">
        <v>6276769.0199999791</v>
      </c>
      <c r="Y32" s="37">
        <v>11443666.049999997</v>
      </c>
      <c r="Z32" s="37">
        <v>-1628810.6600000337</v>
      </c>
      <c r="AA32" s="37">
        <v>10453016.32000003</v>
      </c>
      <c r="AB32" s="37"/>
      <c r="AC32" s="37"/>
      <c r="AD32" s="38">
        <v>133252872.47955036</v>
      </c>
      <c r="AF32" s="171" t="s">
        <v>162</v>
      </c>
      <c r="AG32" s="174">
        <f t="shared" si="24"/>
        <v>-8957029.9299922585</v>
      </c>
      <c r="AH32" s="37">
        <f t="shared" ref="AH32" si="28">Z32-K32</f>
        <v>-25009388.767045721</v>
      </c>
      <c r="AI32" s="37">
        <f t="shared" ref="AI32" si="29">AA32-L32</f>
        <v>-4606534.3722319528</v>
      </c>
      <c r="AJ32" s="37"/>
      <c r="AK32" s="152"/>
      <c r="AL32" s="37"/>
      <c r="AM32" s="37"/>
      <c r="AN32" s="37"/>
      <c r="AO32" s="37"/>
      <c r="AP32" s="37"/>
      <c r="AQ32" s="37"/>
      <c r="AR32" s="37"/>
    </row>
    <row r="33" spans="1:44" s="150" customFormat="1" x14ac:dyDescent="0.3">
      <c r="A33" s="25"/>
      <c r="B33" s="21" t="s">
        <v>163</v>
      </c>
      <c r="C33" s="40">
        <f t="shared" ref="C33:O33" si="30">C32/C7</f>
        <v>0.17620484661353672</v>
      </c>
      <c r="D33" s="40">
        <f t="shared" si="30"/>
        <v>-9.24698271435868E-2</v>
      </c>
      <c r="E33" s="40">
        <f t="shared" si="30"/>
        <v>-0.14498000470559366</v>
      </c>
      <c r="F33" s="40">
        <f t="shared" si="30"/>
        <v>0.33583344239812607</v>
      </c>
      <c r="G33" s="40">
        <f t="shared" si="30"/>
        <v>0.28391022770891894</v>
      </c>
      <c r="H33" s="40">
        <f t="shared" si="30"/>
        <v>0.31262557184193385</v>
      </c>
      <c r="I33" s="40">
        <f t="shared" si="30"/>
        <v>0.1395008804830698</v>
      </c>
      <c r="J33" s="40">
        <f t="shared" si="30"/>
        <v>0.35881086929072065</v>
      </c>
      <c r="K33" s="40">
        <f t="shared" si="30"/>
        <v>0.37477275405954547</v>
      </c>
      <c r="L33" s="40">
        <f t="shared" si="30"/>
        <v>0.28091224764474026</v>
      </c>
      <c r="M33" s="40">
        <f t="shared" si="30"/>
        <v>0.31570256938981445</v>
      </c>
      <c r="N33" s="40">
        <f t="shared" si="30"/>
        <v>0.23467811335967545</v>
      </c>
      <c r="O33" s="41">
        <f t="shared" si="30"/>
        <v>0.2573716897883212</v>
      </c>
      <c r="P33" s="42"/>
      <c r="Q33" s="21" t="s">
        <v>163</v>
      </c>
      <c r="R33" s="40">
        <v>0.16605655385788642</v>
      </c>
      <c r="S33" s="40">
        <v>-9.24698271435868E-2</v>
      </c>
      <c r="T33" s="40">
        <v>-0.14498000470559366</v>
      </c>
      <c r="U33" s="40">
        <v>0.31445191050594135</v>
      </c>
      <c r="V33" s="40">
        <v>0.28391022770891894</v>
      </c>
      <c r="W33" s="40">
        <v>0.30000647119241824</v>
      </c>
      <c r="X33" s="40">
        <v>0.14030427394537495</v>
      </c>
      <c r="Y33" s="40">
        <v>0.24211091594398035</v>
      </c>
      <c r="Z33" s="40">
        <v>-3.8860256112062709E-2</v>
      </c>
      <c r="AA33" s="40">
        <v>0.37779757870600267</v>
      </c>
      <c r="AB33" s="40"/>
      <c r="AC33" s="40"/>
      <c r="AD33" s="41">
        <v>0.26185453370829692</v>
      </c>
      <c r="AE33" s="11"/>
      <c r="AF33" s="175"/>
      <c r="AG33" s="174"/>
      <c r="AH33" s="37"/>
      <c r="AI33" s="37"/>
      <c r="AJ33" s="37"/>
      <c r="AK33" s="152"/>
      <c r="AL33" s="40"/>
      <c r="AM33" s="40"/>
      <c r="AN33" s="40"/>
      <c r="AO33" s="40"/>
      <c r="AP33" s="40"/>
      <c r="AQ33" s="40"/>
      <c r="AR33" s="40"/>
    </row>
    <row r="34" spans="1:44" x14ac:dyDescent="0.3">
      <c r="B34" s="112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10"/>
      <c r="Q34" s="112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10"/>
      <c r="AF34" s="173"/>
      <c r="AG34" s="172"/>
      <c r="AH34" s="27"/>
      <c r="AI34" s="27"/>
      <c r="AJ34" s="27"/>
      <c r="AK34" s="151"/>
    </row>
    <row r="35" spans="1:44" s="7" customFormat="1" x14ac:dyDescent="0.3">
      <c r="A35" s="36"/>
      <c r="B35" s="111" t="s">
        <v>164</v>
      </c>
      <c r="C35" s="37">
        <f>SUM(C36:C39)</f>
        <v>6016176</v>
      </c>
      <c r="D35" s="37">
        <f>SUM(D36:D39)</f>
        <v>5746868</v>
      </c>
      <c r="E35" s="37">
        <f>SUM(E36:E39)</f>
        <v>5656116</v>
      </c>
      <c r="F35" s="37">
        <f>SUM(F36:F39)</f>
        <v>5323713</v>
      </c>
      <c r="G35" s="37">
        <f>SUM(G36:G39)</f>
        <v>5437484</v>
      </c>
      <c r="H35" s="36">
        <f t="shared" ref="H35:N35" si="31">SUM(H36:H39)</f>
        <v>4942172</v>
      </c>
      <c r="I35" s="36">
        <f t="shared" si="31"/>
        <v>6345668</v>
      </c>
      <c r="J35" s="36">
        <f t="shared" si="31"/>
        <v>4967510</v>
      </c>
      <c r="K35" s="36">
        <f t="shared" si="31"/>
        <v>4955510</v>
      </c>
      <c r="L35" s="36">
        <f t="shared" si="31"/>
        <v>5026510</v>
      </c>
      <c r="M35" s="36">
        <f t="shared" si="31"/>
        <v>5009510</v>
      </c>
      <c r="N35" s="36">
        <f t="shared" si="31"/>
        <v>5044510</v>
      </c>
      <c r="O35" s="38">
        <f>SUM(C35:N35)</f>
        <v>64471747</v>
      </c>
      <c r="P35" s="36"/>
      <c r="Q35" s="111" t="s">
        <v>164</v>
      </c>
      <c r="R35" s="37">
        <v>6016176</v>
      </c>
      <c r="S35" s="37">
        <v>5746868</v>
      </c>
      <c r="T35" s="37">
        <v>5656116</v>
      </c>
      <c r="U35" s="37">
        <v>5323713</v>
      </c>
      <c r="V35" s="37">
        <v>5437484</v>
      </c>
      <c r="W35" s="36">
        <v>4942172</v>
      </c>
      <c r="X35" s="36">
        <v>6392424</v>
      </c>
      <c r="Y35" s="36">
        <v>5477923</v>
      </c>
      <c r="Z35" s="36">
        <v>6006078</v>
      </c>
      <c r="AA35" s="36">
        <v>6777510.7999999998</v>
      </c>
      <c r="AB35" s="36"/>
      <c r="AC35" s="36"/>
      <c r="AD35" s="38">
        <v>65028916</v>
      </c>
      <c r="AF35" s="171" t="s">
        <v>164</v>
      </c>
      <c r="AG35" s="174">
        <f t="shared" ref="AG35" si="32">Y35-J35</f>
        <v>510413</v>
      </c>
      <c r="AH35" s="37">
        <f t="shared" ref="AH35" si="33">Z35-K35</f>
        <v>1050568</v>
      </c>
      <c r="AI35" s="37">
        <f t="shared" ref="AI35" si="34">AA35-L35</f>
        <v>1751000.7999999998</v>
      </c>
      <c r="AJ35" s="37"/>
      <c r="AK35" s="152"/>
      <c r="AL35" s="107"/>
      <c r="AM35" s="107"/>
      <c r="AN35" s="107"/>
      <c r="AO35" s="107"/>
      <c r="AP35" s="107"/>
      <c r="AQ35" s="107"/>
      <c r="AR35" s="37"/>
    </row>
    <row r="36" spans="1:44" x14ac:dyDescent="0.3">
      <c r="B36" s="113" t="s">
        <v>165</v>
      </c>
      <c r="C36" s="27">
        <f>'[9]P&amp;L Schedule'!C120</f>
        <v>5597418</v>
      </c>
      <c r="D36" s="27">
        <f>'[9]P&amp;L Schedule'!D120</f>
        <v>5427274</v>
      </c>
      <c r="E36" s="27">
        <f>'[9]P&amp;L Schedule'!E120</f>
        <v>5323785</v>
      </c>
      <c r="F36" s="27">
        <f>'[9]P&amp;L Schedule'!F120</f>
        <v>5201778</v>
      </c>
      <c r="G36" s="27">
        <f>'[9]P&amp;L Schedule'!G120</f>
        <v>4846308</v>
      </c>
      <c r="H36" s="27">
        <f>'[9]P&amp;L Schedule'!H120</f>
        <v>4842999</v>
      </c>
      <c r="I36" s="27">
        <f>'[9]P&amp;L Schedule'!I120</f>
        <v>4650541</v>
      </c>
      <c r="J36" s="27">
        <f>'[9]P&amp;L Schedule'!J120</f>
        <v>4515000</v>
      </c>
      <c r="K36" s="27">
        <f>'[9]P&amp;L Schedule'!K120</f>
        <v>4495000</v>
      </c>
      <c r="L36" s="27">
        <f>'[9]P&amp;L Schedule'!L120</f>
        <v>4545000</v>
      </c>
      <c r="M36" s="27">
        <f>'[9]P&amp;L Schedule'!M120</f>
        <v>4495000</v>
      </c>
      <c r="N36" s="27">
        <f>'[9]P&amp;L Schedule'!N120</f>
        <v>4495000</v>
      </c>
      <c r="O36" s="10"/>
      <c r="Q36" s="113" t="s">
        <v>165</v>
      </c>
      <c r="R36" s="27">
        <v>5597418</v>
      </c>
      <c r="S36" s="27">
        <v>5427274</v>
      </c>
      <c r="T36" s="27">
        <v>5323785</v>
      </c>
      <c r="U36" s="27">
        <v>5201778</v>
      </c>
      <c r="V36" s="27">
        <v>4846308</v>
      </c>
      <c r="W36" s="27">
        <v>4842999</v>
      </c>
      <c r="X36" s="27">
        <v>4650541</v>
      </c>
      <c r="Y36" s="27">
        <v>4733448</v>
      </c>
      <c r="Z36" s="27">
        <v>5168602</v>
      </c>
      <c r="AA36" s="27">
        <v>5073062</v>
      </c>
      <c r="AB36" s="27"/>
      <c r="AC36" s="27"/>
      <c r="AD36" s="10"/>
      <c r="AF36" s="177" t="s">
        <v>165</v>
      </c>
      <c r="AG36" s="172">
        <f t="shared" ref="AG36:AG41" si="35">Y36-J36</f>
        <v>218448</v>
      </c>
      <c r="AH36" s="27">
        <f t="shared" ref="AH36:AH39" si="36">Z36-K36</f>
        <v>673602</v>
      </c>
      <c r="AI36" s="27">
        <f t="shared" ref="AI36:AI39" si="37">AA36-L36</f>
        <v>528062</v>
      </c>
      <c r="AJ36" s="27"/>
      <c r="AK36" s="151"/>
    </row>
    <row r="37" spans="1:44" x14ac:dyDescent="0.3">
      <c r="B37" s="113" t="s">
        <v>166</v>
      </c>
      <c r="C37" s="27">
        <f>'[9]P&amp;L Schedule'!C119</f>
        <v>158921</v>
      </c>
      <c r="D37" s="27">
        <f>'[9]P&amp;L Schedule'!D119</f>
        <v>89827</v>
      </c>
      <c r="E37" s="27">
        <f>'[9]P&amp;L Schedule'!E119</f>
        <v>129231</v>
      </c>
      <c r="F37" s="27">
        <f>'[9]P&amp;L Schedule'!F119</f>
        <v>0</v>
      </c>
      <c r="G37" s="27">
        <f>'[9]P&amp;L Schedule'!G119</f>
        <v>243357</v>
      </c>
      <c r="H37" s="27">
        <f>'[9]P&amp;L Schedule'!H119</f>
        <v>36322</v>
      </c>
      <c r="I37" s="27">
        <f>'[9]P&amp;L Schedule'!I119</f>
        <v>710155</v>
      </c>
      <c r="J37" s="27">
        <f>'[9]P&amp;L Schedule'!J119</f>
        <v>50000</v>
      </c>
      <c r="K37" s="27">
        <f>'[9]P&amp;L Schedule'!K119</f>
        <v>40000</v>
      </c>
      <c r="L37" s="27">
        <f>'[9]P&amp;L Schedule'!L119</f>
        <v>55000</v>
      </c>
      <c r="M37" s="27">
        <f>'[9]P&amp;L Schedule'!M119</f>
        <v>80000</v>
      </c>
      <c r="N37" s="27">
        <f>'[9]P&amp;L Schedule'!N119</f>
        <v>100000</v>
      </c>
      <c r="O37" s="10"/>
      <c r="Q37" s="113" t="s">
        <v>166</v>
      </c>
      <c r="R37" s="27">
        <v>158921</v>
      </c>
      <c r="S37" s="27">
        <v>89827</v>
      </c>
      <c r="T37" s="27">
        <v>129231</v>
      </c>
      <c r="U37" s="27">
        <v>0</v>
      </c>
      <c r="V37" s="27">
        <v>243357</v>
      </c>
      <c r="W37" s="27">
        <v>36322</v>
      </c>
      <c r="X37" s="27">
        <v>710155</v>
      </c>
      <c r="Y37" s="27">
        <v>266340</v>
      </c>
      <c r="Z37" s="27">
        <v>228390</v>
      </c>
      <c r="AA37" s="27">
        <v>707711</v>
      </c>
      <c r="AB37" s="27"/>
      <c r="AC37" s="27"/>
      <c r="AD37" s="10"/>
      <c r="AF37" s="177" t="s">
        <v>166</v>
      </c>
      <c r="AG37" s="172">
        <f t="shared" si="35"/>
        <v>216340</v>
      </c>
      <c r="AH37" s="27">
        <f t="shared" si="36"/>
        <v>188390</v>
      </c>
      <c r="AI37" s="27">
        <f t="shared" si="37"/>
        <v>652711</v>
      </c>
      <c r="AJ37" s="27"/>
      <c r="AK37" s="151"/>
    </row>
    <row r="38" spans="1:44" x14ac:dyDescent="0.3">
      <c r="B38" s="113" t="s">
        <v>167</v>
      </c>
      <c r="C38" s="27">
        <f>'[9]P&amp;L Schedule'!C118</f>
        <v>157011</v>
      </c>
      <c r="D38" s="27">
        <f>'[9]P&amp;L Schedule'!D118</f>
        <v>152205</v>
      </c>
      <c r="E38" s="27">
        <f>'[9]P&amp;L Schedule'!E118</f>
        <v>135723</v>
      </c>
      <c r="F38" s="27">
        <f>'[9]P&amp;L Schedule'!F118</f>
        <v>30672</v>
      </c>
      <c r="G38" s="27">
        <f>'[9]P&amp;L Schedule'!G118</f>
        <v>295131</v>
      </c>
      <c r="H38" s="27">
        <f>'[9]P&amp;L Schedule'!H118</f>
        <v>96371</v>
      </c>
      <c r="I38" s="27">
        <f>'[9]P&amp;L Schedule'!I118</f>
        <v>848409</v>
      </c>
      <c r="J38" s="27">
        <f>'[9]P&amp;L Schedule'!J118</f>
        <v>62620</v>
      </c>
      <c r="K38" s="27">
        <f>'[9]P&amp;L Schedule'!K118</f>
        <v>70620</v>
      </c>
      <c r="L38" s="27">
        <f>'[9]P&amp;L Schedule'!L118</f>
        <v>75620</v>
      </c>
      <c r="M38" s="27">
        <f>'[9]P&amp;L Schedule'!M118</f>
        <v>80620</v>
      </c>
      <c r="N38" s="27">
        <f>'[9]P&amp;L Schedule'!N118</f>
        <v>90620</v>
      </c>
      <c r="O38" s="10"/>
      <c r="Q38" s="113" t="s">
        <v>167</v>
      </c>
      <c r="R38" s="27">
        <v>157011</v>
      </c>
      <c r="S38" s="27">
        <v>152205</v>
      </c>
      <c r="T38" s="27">
        <v>135723</v>
      </c>
      <c r="U38" s="27">
        <v>30672</v>
      </c>
      <c r="V38" s="27">
        <v>295131</v>
      </c>
      <c r="W38" s="27">
        <v>96371</v>
      </c>
      <c r="X38" s="27">
        <v>893965</v>
      </c>
      <c r="Y38" s="27">
        <v>362026</v>
      </c>
      <c r="Z38" s="27">
        <v>534676</v>
      </c>
      <c r="AA38" s="27">
        <v>876517</v>
      </c>
      <c r="AB38" s="27"/>
      <c r="AC38" s="27"/>
      <c r="AD38" s="10"/>
      <c r="AF38" s="177" t="s">
        <v>167</v>
      </c>
      <c r="AG38" s="172">
        <f t="shared" si="35"/>
        <v>299406</v>
      </c>
      <c r="AH38" s="27">
        <f t="shared" si="36"/>
        <v>464056</v>
      </c>
      <c r="AI38" s="27">
        <f t="shared" si="37"/>
        <v>800897</v>
      </c>
      <c r="AJ38" s="27"/>
      <c r="AK38" s="151"/>
    </row>
    <row r="39" spans="1:44" x14ac:dyDescent="0.3">
      <c r="B39" s="113" t="s">
        <v>168</v>
      </c>
      <c r="C39" s="27">
        <f>'[9]P&amp;L Schedule'!C117</f>
        <v>102826</v>
      </c>
      <c r="D39" s="27">
        <f>'[9]P&amp;L Schedule'!D117</f>
        <v>77562</v>
      </c>
      <c r="E39" s="27">
        <f>'[9]P&amp;L Schedule'!E117</f>
        <v>67377</v>
      </c>
      <c r="F39" s="27">
        <f>'[9]P&amp;L Schedule'!F117</f>
        <v>91263</v>
      </c>
      <c r="G39" s="27">
        <f>'[9]P&amp;L Schedule'!G117</f>
        <v>52688</v>
      </c>
      <c r="H39" s="27">
        <f>'[9]P&amp;L Schedule'!H117</f>
        <v>-33520</v>
      </c>
      <c r="I39" s="27">
        <f>'[9]P&amp;L Schedule'!I117</f>
        <v>136563</v>
      </c>
      <c r="J39" s="27">
        <f>'[9]P&amp;L Schedule'!J117</f>
        <v>339890</v>
      </c>
      <c r="K39" s="27">
        <f>'[9]P&amp;L Schedule'!K117</f>
        <v>349890</v>
      </c>
      <c r="L39" s="27">
        <f>'[9]P&amp;L Schedule'!L117</f>
        <v>350890</v>
      </c>
      <c r="M39" s="27">
        <f>'[9]P&amp;L Schedule'!M117</f>
        <v>353890</v>
      </c>
      <c r="N39" s="27">
        <f>'[9]P&amp;L Schedule'!N117</f>
        <v>358890</v>
      </c>
      <c r="O39" s="10"/>
      <c r="Q39" s="113" t="s">
        <v>168</v>
      </c>
      <c r="R39" s="27">
        <v>102826</v>
      </c>
      <c r="S39" s="27">
        <v>77562</v>
      </c>
      <c r="T39" s="27">
        <v>67377</v>
      </c>
      <c r="U39" s="27">
        <v>91263</v>
      </c>
      <c r="V39" s="27">
        <v>52688</v>
      </c>
      <c r="W39" s="27">
        <v>-33520</v>
      </c>
      <c r="X39" s="27">
        <v>137763</v>
      </c>
      <c r="Y39" s="27">
        <v>116109</v>
      </c>
      <c r="Z39" s="27">
        <v>74410</v>
      </c>
      <c r="AA39" s="27">
        <v>120220.8</v>
      </c>
      <c r="AB39" s="27"/>
      <c r="AC39" s="27"/>
      <c r="AD39" s="10"/>
      <c r="AF39" s="177" t="s">
        <v>168</v>
      </c>
      <c r="AG39" s="172">
        <f t="shared" si="35"/>
        <v>-223781</v>
      </c>
      <c r="AH39" s="27">
        <f t="shared" si="36"/>
        <v>-275480</v>
      </c>
      <c r="AI39" s="27">
        <f t="shared" si="37"/>
        <v>-230669.2</v>
      </c>
      <c r="AJ39" s="27"/>
      <c r="AK39" s="151"/>
    </row>
    <row r="40" spans="1:44" x14ac:dyDescent="0.3">
      <c r="B40" s="113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10"/>
      <c r="Q40" s="113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10"/>
      <c r="AF40" s="177"/>
      <c r="AG40" s="172"/>
      <c r="AH40" s="27"/>
      <c r="AI40" s="27"/>
      <c r="AJ40" s="27"/>
      <c r="AK40" s="151"/>
    </row>
    <row r="41" spans="1:44" s="7" customFormat="1" x14ac:dyDescent="0.3">
      <c r="A41" s="36"/>
      <c r="B41" s="111" t="s">
        <v>169</v>
      </c>
      <c r="C41" s="37">
        <f>SUM(C42:C49)</f>
        <v>1967818.08</v>
      </c>
      <c r="D41" s="37">
        <f>SUM(D42:D49)</f>
        <v>2658997.58</v>
      </c>
      <c r="E41" s="37">
        <f>SUM(E42:E49)</f>
        <v>2541958.11</v>
      </c>
      <c r="F41" s="37">
        <f>SUM(F42:F49)</f>
        <v>3133747.94</v>
      </c>
      <c r="G41" s="37">
        <f>SUM(G42:G49)</f>
        <v>2504597.34</v>
      </c>
      <c r="H41" s="37">
        <f t="shared" ref="H41:N41" si="38">SUM(H42:H49)</f>
        <v>2027872.7999999998</v>
      </c>
      <c r="I41" s="37">
        <f t="shared" si="38"/>
        <v>1574389.43</v>
      </c>
      <c r="J41" s="37">
        <f t="shared" si="38"/>
        <v>2008647</v>
      </c>
      <c r="K41" s="37">
        <f t="shared" si="38"/>
        <v>1378647</v>
      </c>
      <c r="L41" s="37">
        <f t="shared" si="38"/>
        <v>1653647</v>
      </c>
      <c r="M41" s="37">
        <f t="shared" si="38"/>
        <v>1283647</v>
      </c>
      <c r="N41" s="37">
        <f t="shared" si="38"/>
        <v>1228647</v>
      </c>
      <c r="O41" s="38">
        <f>SUM(C41:N41)</f>
        <v>23962616.279999997</v>
      </c>
      <c r="P41" s="39"/>
      <c r="Q41" s="111" t="s">
        <v>169</v>
      </c>
      <c r="R41" s="37">
        <v>1967818.08</v>
      </c>
      <c r="S41" s="37">
        <v>2658997.58</v>
      </c>
      <c r="T41" s="37">
        <v>2541958.11</v>
      </c>
      <c r="U41" s="37">
        <v>3133747.94</v>
      </c>
      <c r="V41" s="37">
        <v>2504597.34</v>
      </c>
      <c r="W41" s="37">
        <v>2027872.7999999998</v>
      </c>
      <c r="X41" s="37">
        <v>1566091.43</v>
      </c>
      <c r="Y41" s="37">
        <v>1745015.73</v>
      </c>
      <c r="Z41" s="37">
        <v>2947710.0300000003</v>
      </c>
      <c r="AA41" s="37">
        <v>3143596.94</v>
      </c>
      <c r="AB41" s="37"/>
      <c r="AC41" s="37"/>
      <c r="AD41" s="38">
        <v>23690687.009999998</v>
      </c>
      <c r="AF41" s="171" t="s">
        <v>169</v>
      </c>
      <c r="AG41" s="174">
        <f t="shared" si="35"/>
        <v>-263631.27</v>
      </c>
      <c r="AH41" s="37">
        <f t="shared" ref="AH41:AH49" si="39">Z41-K41</f>
        <v>1569063.0300000003</v>
      </c>
      <c r="AI41" s="37">
        <f t="shared" ref="AI41:AI49" si="40">AA41-L41</f>
        <v>1489949.94</v>
      </c>
      <c r="AJ41" s="37"/>
      <c r="AK41" s="152"/>
      <c r="AL41" s="37"/>
      <c r="AM41" s="37"/>
      <c r="AN41" s="37"/>
      <c r="AO41" s="37"/>
      <c r="AP41" s="37"/>
      <c r="AQ41" s="37"/>
      <c r="AR41" s="37"/>
    </row>
    <row r="42" spans="1:44" x14ac:dyDescent="0.3">
      <c r="B42" s="113" t="s">
        <v>170</v>
      </c>
      <c r="C42" s="27">
        <f>'[9]S&amp;D Exp'!C4</f>
        <v>324561.90999999997</v>
      </c>
      <c r="D42" s="27">
        <f>'[9]S&amp;D Exp'!D4</f>
        <v>1363400.76</v>
      </c>
      <c r="E42" s="27">
        <f>'[9]S&amp;D Exp'!E4</f>
        <v>1233327</v>
      </c>
      <c r="F42" s="27">
        <f>'[9]S&amp;D Exp'!F4</f>
        <v>1132137.7</v>
      </c>
      <c r="G42" s="27">
        <f>'[9]S&amp;D Exp'!G4</f>
        <v>592187.28</v>
      </c>
      <c r="H42" s="27">
        <f>'[9]S&amp;D Exp'!H4</f>
        <v>654104</v>
      </c>
      <c r="I42" s="27">
        <f>'[9]S&amp;D Exp'!I4</f>
        <v>543440.44999999995</v>
      </c>
      <c r="J42" s="27">
        <f>'[9]S&amp;D Exp'!J4</f>
        <v>450000</v>
      </c>
      <c r="K42" s="27">
        <f>'[9]S&amp;D Exp'!K4</f>
        <v>350000</v>
      </c>
      <c r="L42" s="27">
        <f>'[9]S&amp;D Exp'!L4</f>
        <v>350000</v>
      </c>
      <c r="M42" s="27">
        <f>'[9]S&amp;D Exp'!M4</f>
        <v>325000</v>
      </c>
      <c r="N42" s="27">
        <f>'[9]S&amp;D Exp'!N4</f>
        <v>350000</v>
      </c>
      <c r="O42" s="10"/>
      <c r="Q42" s="113" t="s">
        <v>170</v>
      </c>
      <c r="R42" s="27">
        <v>324561.90999999997</v>
      </c>
      <c r="S42" s="27">
        <v>1363400.76</v>
      </c>
      <c r="T42" s="27">
        <v>1233327</v>
      </c>
      <c r="U42" s="27">
        <v>1132137.7</v>
      </c>
      <c r="V42" s="27">
        <v>592187.28</v>
      </c>
      <c r="W42" s="27">
        <v>654104</v>
      </c>
      <c r="X42" s="27">
        <v>535142.44999999995</v>
      </c>
      <c r="Y42" s="27">
        <v>408805</v>
      </c>
      <c r="Z42" s="27">
        <v>480555</v>
      </c>
      <c r="AA42" s="27">
        <v>338112</v>
      </c>
      <c r="AB42" s="27"/>
      <c r="AC42" s="27"/>
      <c r="AD42" s="10"/>
      <c r="AF42" s="177" t="s">
        <v>170</v>
      </c>
      <c r="AG42" s="172">
        <f t="shared" ref="AG42:AG51" si="41">Y42-J42</f>
        <v>-41195</v>
      </c>
      <c r="AH42" s="27">
        <f t="shared" si="39"/>
        <v>130555</v>
      </c>
      <c r="AI42" s="27">
        <f t="shared" si="40"/>
        <v>-11888</v>
      </c>
      <c r="AJ42" s="27"/>
      <c r="AK42" s="151"/>
    </row>
    <row r="43" spans="1:44" x14ac:dyDescent="0.3">
      <c r="B43" s="113" t="s">
        <v>171</v>
      </c>
      <c r="C43" s="27">
        <f>'[9]S&amp;D Exp'!C14</f>
        <v>90938.17</v>
      </c>
      <c r="D43" s="27">
        <f>'[9]S&amp;D Exp'!D14</f>
        <v>67409</v>
      </c>
      <c r="E43" s="27">
        <f>'[9]S&amp;D Exp'!E14</f>
        <v>117583</v>
      </c>
      <c r="F43" s="27">
        <f>'[9]S&amp;D Exp'!F14</f>
        <v>69763</v>
      </c>
      <c r="G43" s="27">
        <f>'[9]S&amp;D Exp'!G14</f>
        <v>71023.77</v>
      </c>
      <c r="H43" s="27">
        <f>'[9]S&amp;D Exp'!H14</f>
        <v>89956</v>
      </c>
      <c r="I43" s="27">
        <f>'[9]S&amp;D Exp'!I14</f>
        <v>69647</v>
      </c>
      <c r="J43" s="27">
        <f>'[9]S&amp;D Exp'!J14</f>
        <v>69647</v>
      </c>
      <c r="K43" s="27">
        <f>'[9]S&amp;D Exp'!K14</f>
        <v>69647</v>
      </c>
      <c r="L43" s="27">
        <f>'[9]S&amp;D Exp'!L14</f>
        <v>69647</v>
      </c>
      <c r="M43" s="27">
        <f>'[9]S&amp;D Exp'!M14</f>
        <v>69647</v>
      </c>
      <c r="N43" s="27">
        <f>'[9]S&amp;D Exp'!N14</f>
        <v>69647</v>
      </c>
      <c r="O43" s="10"/>
      <c r="Q43" s="113" t="s">
        <v>171</v>
      </c>
      <c r="R43" s="27">
        <v>90938.17</v>
      </c>
      <c r="S43" s="27">
        <v>67409</v>
      </c>
      <c r="T43" s="27">
        <v>117583</v>
      </c>
      <c r="U43" s="27">
        <v>69763</v>
      </c>
      <c r="V43" s="27">
        <v>71023.77</v>
      </c>
      <c r="W43" s="27">
        <v>89956</v>
      </c>
      <c r="X43" s="27">
        <v>69647</v>
      </c>
      <c r="Y43" s="27">
        <v>68974</v>
      </c>
      <c r="Z43" s="27">
        <v>68283</v>
      </c>
      <c r="AA43" s="27">
        <v>68083</v>
      </c>
      <c r="AB43" s="27"/>
      <c r="AC43" s="27"/>
      <c r="AD43" s="10"/>
      <c r="AF43" s="177" t="s">
        <v>171</v>
      </c>
      <c r="AG43" s="172">
        <f t="shared" si="41"/>
        <v>-673</v>
      </c>
      <c r="AH43" s="27">
        <f t="shared" si="39"/>
        <v>-1364</v>
      </c>
      <c r="AI43" s="27">
        <f t="shared" si="40"/>
        <v>-1564</v>
      </c>
      <c r="AJ43" s="27"/>
      <c r="AK43" s="151"/>
    </row>
    <row r="44" spans="1:44" x14ac:dyDescent="0.3">
      <c r="B44" s="113" t="s">
        <v>172</v>
      </c>
      <c r="C44" s="27">
        <f>'[9]S&amp;D Exp'!C22</f>
        <v>110403</v>
      </c>
      <c r="D44" s="27">
        <f>'[9]S&amp;D Exp'!D22</f>
        <v>50000</v>
      </c>
      <c r="E44" s="27">
        <f>'[9]S&amp;D Exp'!E22</f>
        <v>0</v>
      </c>
      <c r="F44" s="27">
        <f>'[9]S&amp;D Exp'!F22</f>
        <v>111430</v>
      </c>
      <c r="G44" s="27">
        <f>'[9]S&amp;D Exp'!G22</f>
        <v>0</v>
      </c>
      <c r="H44" s="27">
        <f>'[9]S&amp;D Exp'!H22</f>
        <v>0</v>
      </c>
      <c r="I44" s="27">
        <f>'[9]S&amp;D Exp'!I22</f>
        <v>0</v>
      </c>
      <c r="J44" s="27">
        <f>'[9]S&amp;D Exp'!J22</f>
        <v>0</v>
      </c>
      <c r="K44" s="27">
        <f>'[9]S&amp;D Exp'!K22</f>
        <v>0</v>
      </c>
      <c r="L44" s="27">
        <f>'[9]S&amp;D Exp'!L22</f>
        <v>0</v>
      </c>
      <c r="M44" s="27">
        <f>'[9]S&amp;D Exp'!M22</f>
        <v>0</v>
      </c>
      <c r="N44" s="27">
        <f>'[9]S&amp;D Exp'!N22</f>
        <v>0</v>
      </c>
      <c r="O44" s="10"/>
      <c r="Q44" s="113" t="s">
        <v>172</v>
      </c>
      <c r="R44" s="27">
        <v>110403</v>
      </c>
      <c r="S44" s="27">
        <v>50000</v>
      </c>
      <c r="T44" s="27">
        <v>0</v>
      </c>
      <c r="U44" s="27">
        <v>111430</v>
      </c>
      <c r="V44" s="27">
        <v>0</v>
      </c>
      <c r="W44" s="27">
        <v>0</v>
      </c>
      <c r="X44" s="27">
        <v>0</v>
      </c>
      <c r="Y44" s="27">
        <v>6400</v>
      </c>
      <c r="Z44" s="27">
        <v>0</v>
      </c>
      <c r="AA44" s="27">
        <v>0</v>
      </c>
      <c r="AB44" s="27"/>
      <c r="AC44" s="27"/>
      <c r="AD44" s="10"/>
      <c r="AF44" s="177" t="s">
        <v>172</v>
      </c>
      <c r="AG44" s="172">
        <f t="shared" si="41"/>
        <v>6400</v>
      </c>
      <c r="AH44" s="27">
        <f t="shared" si="39"/>
        <v>0</v>
      </c>
      <c r="AI44" s="27">
        <f t="shared" si="40"/>
        <v>0</v>
      </c>
      <c r="AJ44" s="27"/>
      <c r="AK44" s="151"/>
    </row>
    <row r="45" spans="1:44" x14ac:dyDescent="0.3">
      <c r="B45" s="113" t="s">
        <v>173</v>
      </c>
      <c r="C45" s="27">
        <f>'[9]S&amp;D Exp'!C29</f>
        <v>159681</v>
      </c>
      <c r="D45" s="27">
        <f>'[9]S&amp;D Exp'!D29</f>
        <v>519815.82</v>
      </c>
      <c r="E45" s="27">
        <f>'[9]S&amp;D Exp'!E29</f>
        <v>736014.11</v>
      </c>
      <c r="F45" s="27">
        <f>'[9]S&amp;D Exp'!F29</f>
        <v>495036.24</v>
      </c>
      <c r="G45" s="27">
        <f>'[9]S&amp;D Exp'!G29</f>
        <v>898385.28999999992</v>
      </c>
      <c r="H45" s="27">
        <f>'[9]S&amp;D Exp'!H29</f>
        <v>858034.79999999993</v>
      </c>
      <c r="I45" s="27">
        <f>'[9]S&amp;D Exp'!I29</f>
        <v>640443.98</v>
      </c>
      <c r="J45" s="27">
        <f>'[9]S&amp;D Exp'!J29</f>
        <v>712000</v>
      </c>
      <c r="K45" s="27">
        <f>'[9]S&amp;D Exp'!K29</f>
        <v>662000</v>
      </c>
      <c r="L45" s="27">
        <f>'[9]S&amp;D Exp'!L29</f>
        <v>687000</v>
      </c>
      <c r="M45" s="27">
        <f>'[9]S&amp;D Exp'!M29</f>
        <v>662000</v>
      </c>
      <c r="N45" s="27">
        <f>'[9]S&amp;D Exp'!N29</f>
        <v>632000</v>
      </c>
      <c r="O45" s="10"/>
      <c r="Q45" s="113" t="s">
        <v>173</v>
      </c>
      <c r="R45" s="27">
        <v>159681</v>
      </c>
      <c r="S45" s="27">
        <v>519815.82</v>
      </c>
      <c r="T45" s="27">
        <v>736014.11</v>
      </c>
      <c r="U45" s="27">
        <v>495036.24</v>
      </c>
      <c r="V45" s="27">
        <v>898385.28999999992</v>
      </c>
      <c r="W45" s="27">
        <v>858034.79999999993</v>
      </c>
      <c r="X45" s="27">
        <v>640443.98</v>
      </c>
      <c r="Y45" s="27">
        <v>731045.73</v>
      </c>
      <c r="Z45" s="27">
        <v>1116992.03</v>
      </c>
      <c r="AA45" s="27">
        <v>670135.93999999994</v>
      </c>
      <c r="AB45" s="27"/>
      <c r="AC45" s="27"/>
      <c r="AD45" s="10"/>
      <c r="AF45" s="177" t="s">
        <v>173</v>
      </c>
      <c r="AG45" s="172">
        <f t="shared" si="41"/>
        <v>19045.729999999981</v>
      </c>
      <c r="AH45" s="27">
        <f t="shared" si="39"/>
        <v>454992.03</v>
      </c>
      <c r="AI45" s="27">
        <f t="shared" si="40"/>
        <v>-16864.060000000056</v>
      </c>
      <c r="AJ45" s="27"/>
      <c r="AK45" s="151"/>
    </row>
    <row r="46" spans="1:44" x14ac:dyDescent="0.3">
      <c r="B46" s="113" t="s">
        <v>174</v>
      </c>
      <c r="C46" s="27">
        <f>'[9]S&amp;D Exp'!C39</f>
        <v>82331</v>
      </c>
      <c r="D46" s="27">
        <f>'[9]S&amp;D Exp'!D39</f>
        <v>579303</v>
      </c>
      <c r="E46" s="27">
        <f>'[9]S&amp;D Exp'!E39</f>
        <v>227792</v>
      </c>
      <c r="F46" s="27">
        <f>'[9]S&amp;D Exp'!F39</f>
        <v>296370</v>
      </c>
      <c r="G46" s="27">
        <f>'[9]S&amp;D Exp'!G39</f>
        <v>172447</v>
      </c>
      <c r="H46" s="27">
        <f>'[9]S&amp;D Exp'!H39</f>
        <v>152985</v>
      </c>
      <c r="I46" s="27">
        <f>'[9]S&amp;D Exp'!I39</f>
        <v>146096</v>
      </c>
      <c r="J46" s="27">
        <f>'[9]S&amp;D Exp'!J39</f>
        <v>175000</v>
      </c>
      <c r="K46" s="27">
        <f>'[9]S&amp;D Exp'!K39</f>
        <v>295000</v>
      </c>
      <c r="L46" s="27">
        <f>'[9]S&amp;D Exp'!L39</f>
        <v>225000</v>
      </c>
      <c r="M46" s="27">
        <f>'[9]S&amp;D Exp'!M39</f>
        <v>225000</v>
      </c>
      <c r="N46" s="27">
        <f>'[9]S&amp;D Exp'!N39</f>
        <v>175000</v>
      </c>
      <c r="O46" s="10"/>
      <c r="Q46" s="113" t="s">
        <v>174</v>
      </c>
      <c r="R46" s="27">
        <v>82331</v>
      </c>
      <c r="S46" s="27">
        <v>579303</v>
      </c>
      <c r="T46" s="27">
        <v>227792</v>
      </c>
      <c r="U46" s="27">
        <v>296370</v>
      </c>
      <c r="V46" s="27">
        <v>172447</v>
      </c>
      <c r="W46" s="27">
        <v>152985</v>
      </c>
      <c r="X46" s="27">
        <v>146096</v>
      </c>
      <c r="Y46" s="27">
        <v>59739</v>
      </c>
      <c r="Z46" s="27">
        <v>284917</v>
      </c>
      <c r="AA46" s="27">
        <v>370948</v>
      </c>
      <c r="AB46" s="27"/>
      <c r="AC46" s="27"/>
      <c r="AD46" s="10"/>
      <c r="AF46" s="177" t="s">
        <v>174</v>
      </c>
      <c r="AG46" s="172">
        <f t="shared" si="41"/>
        <v>-115261</v>
      </c>
      <c r="AH46" s="27">
        <f t="shared" si="39"/>
        <v>-10083</v>
      </c>
      <c r="AI46" s="27">
        <f t="shared" si="40"/>
        <v>145948</v>
      </c>
      <c r="AJ46" s="27"/>
      <c r="AK46" s="151"/>
    </row>
    <row r="47" spans="1:44" x14ac:dyDescent="0.3">
      <c r="B47" s="113" t="s">
        <v>175</v>
      </c>
      <c r="C47" s="27">
        <f>'[9]S&amp;D Exp'!C52</f>
        <v>67097</v>
      </c>
      <c r="D47" s="27">
        <f>'[9]S&amp;D Exp'!D52</f>
        <v>79069</v>
      </c>
      <c r="E47" s="27">
        <f>'[9]S&amp;D Exp'!E52</f>
        <v>227242</v>
      </c>
      <c r="F47" s="27">
        <f>'[9]S&amp;D Exp'!F52</f>
        <v>528382</v>
      </c>
      <c r="G47" s="27">
        <f>'[9]S&amp;D Exp'!G52</f>
        <v>770554</v>
      </c>
      <c r="H47" s="27">
        <f>'[9]S&amp;D Exp'!H52</f>
        <v>272793</v>
      </c>
      <c r="I47" s="27">
        <f>'[9]S&amp;D Exp'!I52</f>
        <v>174762</v>
      </c>
      <c r="J47" s="27">
        <f>'[9]S&amp;D Exp'!J52</f>
        <v>0</v>
      </c>
      <c r="K47" s="27">
        <f>'[9]S&amp;D Exp'!K52</f>
        <v>0</v>
      </c>
      <c r="L47" s="27">
        <f>'[9]S&amp;D Exp'!L52</f>
        <v>0</v>
      </c>
      <c r="M47" s="27">
        <f>'[9]S&amp;D Exp'!M52</f>
        <v>0</v>
      </c>
      <c r="N47" s="27">
        <f>'[9]S&amp;D Exp'!N52</f>
        <v>0</v>
      </c>
      <c r="O47" s="10"/>
      <c r="Q47" s="113" t="s">
        <v>175</v>
      </c>
      <c r="R47" s="27">
        <v>67097</v>
      </c>
      <c r="S47" s="27">
        <v>79069</v>
      </c>
      <c r="T47" s="27">
        <v>227242</v>
      </c>
      <c r="U47" s="27">
        <v>528382</v>
      </c>
      <c r="V47" s="27">
        <v>770554</v>
      </c>
      <c r="W47" s="27">
        <v>272793</v>
      </c>
      <c r="X47" s="27">
        <v>174762</v>
      </c>
      <c r="Y47" s="27">
        <v>470052</v>
      </c>
      <c r="Z47" s="27">
        <v>996963</v>
      </c>
      <c r="AA47" s="27">
        <v>1696318</v>
      </c>
      <c r="AB47" s="27"/>
      <c r="AC47" s="27"/>
      <c r="AD47" s="10"/>
      <c r="AF47" s="177" t="s">
        <v>175</v>
      </c>
      <c r="AG47" s="172">
        <f t="shared" si="41"/>
        <v>470052</v>
      </c>
      <c r="AH47" s="27">
        <f t="shared" si="39"/>
        <v>996963</v>
      </c>
      <c r="AI47" s="27">
        <f t="shared" si="40"/>
        <v>1696318</v>
      </c>
      <c r="AJ47" s="27"/>
      <c r="AK47" s="151"/>
    </row>
    <row r="48" spans="1:44" x14ac:dyDescent="0.3">
      <c r="B48" s="113" t="s">
        <v>176</v>
      </c>
      <c r="C48" s="27">
        <f>'[9]S&amp;D Exp'!C24</f>
        <v>1132806</v>
      </c>
      <c r="D48" s="27">
        <f>'[9]S&amp;D Exp'!D24</f>
        <v>0</v>
      </c>
      <c r="E48" s="27">
        <f>'[9]S&amp;D Exp'!E24</f>
        <v>0</v>
      </c>
      <c r="F48" s="27">
        <f>'[9]S&amp;D Exp'!F24</f>
        <v>500629</v>
      </c>
      <c r="G48" s="27">
        <f>'[9]S&amp;D Exp'!G24</f>
        <v>0</v>
      </c>
      <c r="H48" s="27">
        <f>'[9]S&amp;D Exp'!H24</f>
        <v>0</v>
      </c>
      <c r="I48" s="27">
        <f>'[9]S&amp;D Exp'!I24</f>
        <v>0</v>
      </c>
      <c r="J48" s="27">
        <f>'[9]S&amp;D Exp'!J24</f>
        <v>602000</v>
      </c>
      <c r="K48" s="27">
        <f>'[9]S&amp;D Exp'!K24</f>
        <v>2000</v>
      </c>
      <c r="L48" s="27">
        <f>'[9]S&amp;D Exp'!L24</f>
        <v>322000</v>
      </c>
      <c r="M48" s="27">
        <f>'[9]S&amp;D Exp'!M24</f>
        <v>2000</v>
      </c>
      <c r="N48" s="27">
        <f>'[9]S&amp;D Exp'!N24</f>
        <v>2000</v>
      </c>
      <c r="O48" s="10"/>
      <c r="Q48" s="113" t="s">
        <v>176</v>
      </c>
      <c r="R48" s="27">
        <v>1132806</v>
      </c>
      <c r="S48" s="27">
        <v>0</v>
      </c>
      <c r="T48" s="27">
        <v>0</v>
      </c>
      <c r="U48" s="27">
        <v>500629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/>
      <c r="AC48" s="27"/>
      <c r="AD48" s="10"/>
      <c r="AF48" s="177" t="s">
        <v>176</v>
      </c>
      <c r="AG48" s="172">
        <f t="shared" si="41"/>
        <v>-602000</v>
      </c>
      <c r="AH48" s="27">
        <f t="shared" si="39"/>
        <v>-2000</v>
      </c>
      <c r="AI48" s="27">
        <f t="shared" si="40"/>
        <v>-322000</v>
      </c>
      <c r="AJ48" s="27"/>
      <c r="AK48" s="151"/>
    </row>
    <row r="49" spans="1:44" x14ac:dyDescent="0.3">
      <c r="B49" s="113" t="s">
        <v>177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10"/>
      <c r="Q49" s="113" t="s">
        <v>177</v>
      </c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10"/>
      <c r="AF49" s="177" t="s">
        <v>177</v>
      </c>
      <c r="AG49" s="172">
        <f t="shared" si="41"/>
        <v>0</v>
      </c>
      <c r="AH49" s="27">
        <f t="shared" si="39"/>
        <v>0</v>
      </c>
      <c r="AI49" s="27">
        <f t="shared" si="40"/>
        <v>0</v>
      </c>
      <c r="AJ49" s="27"/>
      <c r="AK49" s="151"/>
    </row>
    <row r="50" spans="1:44" x14ac:dyDescent="0.3">
      <c r="B50" s="113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10"/>
      <c r="Q50" s="113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10"/>
      <c r="AF50" s="177"/>
      <c r="AG50" s="172"/>
      <c r="AH50" s="27"/>
      <c r="AI50" s="27"/>
      <c r="AJ50" s="27"/>
      <c r="AK50" s="151"/>
    </row>
    <row r="51" spans="1:44" s="7" customFormat="1" x14ac:dyDescent="0.3">
      <c r="A51" s="36"/>
      <c r="B51" s="116" t="s">
        <v>178</v>
      </c>
      <c r="C51" s="37">
        <f t="shared" ref="C51:N51" si="42">SUM(C52:C55)</f>
        <v>430649.48</v>
      </c>
      <c r="D51" s="37">
        <f t="shared" si="42"/>
        <v>400192.07999999996</v>
      </c>
      <c r="E51" s="37">
        <f t="shared" si="42"/>
        <v>526442.51</v>
      </c>
      <c r="F51" s="37">
        <f t="shared" si="42"/>
        <v>720525.6</v>
      </c>
      <c r="G51" s="37">
        <f t="shared" si="42"/>
        <v>770242.82000000007</v>
      </c>
      <c r="H51" s="37">
        <f t="shared" si="42"/>
        <v>573759.66</v>
      </c>
      <c r="I51" s="37">
        <f t="shared" si="42"/>
        <v>493552.3</v>
      </c>
      <c r="J51" s="37">
        <f t="shared" si="42"/>
        <v>413000</v>
      </c>
      <c r="K51" s="37">
        <f t="shared" si="42"/>
        <v>433000</v>
      </c>
      <c r="L51" s="37">
        <f t="shared" si="42"/>
        <v>433000</v>
      </c>
      <c r="M51" s="37">
        <f t="shared" si="42"/>
        <v>433000</v>
      </c>
      <c r="N51" s="37">
        <f t="shared" si="42"/>
        <v>433000</v>
      </c>
      <c r="O51" s="38">
        <f>SUM(C51:N51)</f>
        <v>6060364.4500000002</v>
      </c>
      <c r="P51" s="36"/>
      <c r="Q51" s="116" t="s">
        <v>178</v>
      </c>
      <c r="R51" s="37">
        <v>430649.48</v>
      </c>
      <c r="S51" s="37">
        <v>400192.07999999996</v>
      </c>
      <c r="T51" s="37">
        <v>526442.51</v>
      </c>
      <c r="U51" s="37">
        <v>720525.6</v>
      </c>
      <c r="V51" s="37">
        <v>770242.82000000007</v>
      </c>
      <c r="W51" s="37">
        <v>573759.66</v>
      </c>
      <c r="X51" s="37">
        <v>493552.3</v>
      </c>
      <c r="Y51" s="37">
        <v>973065.52999999991</v>
      </c>
      <c r="Z51" s="37">
        <v>547732.16</v>
      </c>
      <c r="AA51" s="37">
        <v>684455.84</v>
      </c>
      <c r="AB51" s="37"/>
      <c r="AC51" s="37"/>
      <c r="AD51" s="38">
        <v>6620429.9800000004</v>
      </c>
      <c r="AF51" s="180" t="s">
        <v>178</v>
      </c>
      <c r="AG51" s="174">
        <f t="shared" si="41"/>
        <v>560065.52999999991</v>
      </c>
      <c r="AH51" s="37">
        <f t="shared" ref="AH51" si="43">Z51-K51</f>
        <v>114732.16000000003</v>
      </c>
      <c r="AI51" s="37">
        <f t="shared" ref="AI51" si="44">AA51-L51</f>
        <v>251455.83999999997</v>
      </c>
      <c r="AJ51" s="37"/>
      <c r="AK51" s="152"/>
      <c r="AL51" s="37"/>
      <c r="AM51" s="37"/>
      <c r="AN51" s="37"/>
      <c r="AO51" s="37"/>
      <c r="AP51" s="37"/>
      <c r="AQ51" s="37"/>
      <c r="AR51" s="37"/>
    </row>
    <row r="52" spans="1:44" x14ac:dyDescent="0.3">
      <c r="B52" s="113" t="s">
        <v>179</v>
      </c>
      <c r="C52" s="27">
        <f>'[9]P&amp;L Schedule'!C134</f>
        <v>65440.91</v>
      </c>
      <c r="D52" s="27">
        <f>'[9]P&amp;L Schedule'!D134</f>
        <v>69521.31</v>
      </c>
      <c r="E52" s="27">
        <f>'[9]P&amp;L Schedule'!E134</f>
        <v>120149.07</v>
      </c>
      <c r="F52" s="27">
        <f>'[9]P&amp;L Schedule'!F134</f>
        <v>137454.6</v>
      </c>
      <c r="G52" s="27">
        <f>'[9]P&amp;L Schedule'!G134</f>
        <v>152887</v>
      </c>
      <c r="H52" s="27">
        <f>'[9]P&amp;L Schedule'!H134</f>
        <v>89852</v>
      </c>
      <c r="I52" s="27">
        <f>'[9]P&amp;L Schedule'!I134</f>
        <v>100218</v>
      </c>
      <c r="J52" s="27">
        <f>'[9]P&amp;L Schedule'!J134</f>
        <v>80000</v>
      </c>
      <c r="K52" s="27">
        <f>'[9]P&amp;L Schedule'!K134</f>
        <v>100000</v>
      </c>
      <c r="L52" s="27">
        <f>'[9]P&amp;L Schedule'!L134</f>
        <v>100000</v>
      </c>
      <c r="M52" s="27">
        <f>'[9]P&amp;L Schedule'!M134</f>
        <v>100000</v>
      </c>
      <c r="N52" s="27">
        <f>'[9]P&amp;L Schedule'!N134</f>
        <v>100000</v>
      </c>
      <c r="O52" s="10"/>
      <c r="Q52" s="113" t="s">
        <v>179</v>
      </c>
      <c r="R52" s="27">
        <v>65440.91</v>
      </c>
      <c r="S52" s="27">
        <v>69521.31</v>
      </c>
      <c r="T52" s="27">
        <v>120149.07</v>
      </c>
      <c r="U52" s="27">
        <v>137454.6</v>
      </c>
      <c r="V52" s="27">
        <v>152887</v>
      </c>
      <c r="W52" s="27">
        <v>89852</v>
      </c>
      <c r="X52" s="27">
        <v>100218</v>
      </c>
      <c r="Y52" s="27">
        <v>374463</v>
      </c>
      <c r="Z52" s="27">
        <v>71899</v>
      </c>
      <c r="AA52" s="27">
        <v>107207</v>
      </c>
      <c r="AB52" s="27"/>
      <c r="AC52" s="27"/>
      <c r="AD52" s="10"/>
      <c r="AF52" s="177" t="s">
        <v>179</v>
      </c>
      <c r="AG52" s="172">
        <f t="shared" ref="AG52:AG57" si="45">Y52-J52</f>
        <v>294463</v>
      </c>
      <c r="AH52" s="27">
        <f t="shared" ref="AH52:AH55" si="46">Z52-K52</f>
        <v>-28101</v>
      </c>
      <c r="AI52" s="27">
        <f t="shared" ref="AI52:AI55" si="47">AA52-L52</f>
        <v>7207</v>
      </c>
      <c r="AJ52" s="27"/>
      <c r="AK52" s="151"/>
    </row>
    <row r="53" spans="1:44" x14ac:dyDescent="0.3">
      <c r="B53" s="113" t="s">
        <v>134</v>
      </c>
      <c r="C53" s="27">
        <f>'[9]P&amp;L Schedule'!C138</f>
        <v>11023.6</v>
      </c>
      <c r="D53" s="27">
        <f>'[9]P&amp;L Schedule'!D138</f>
        <v>13550.74</v>
      </c>
      <c r="E53" s="27">
        <f>'[9]P&amp;L Schedule'!E138</f>
        <v>17594.34</v>
      </c>
      <c r="F53" s="27">
        <f>'[9]P&amp;L Schedule'!F138</f>
        <v>13146</v>
      </c>
      <c r="G53" s="27">
        <f>'[9]P&amp;L Schedule'!G138</f>
        <v>15637.82</v>
      </c>
      <c r="H53" s="27">
        <f>'[9]P&amp;L Schedule'!H138</f>
        <v>14663.66</v>
      </c>
      <c r="I53" s="27">
        <f>'[9]P&amp;L Schedule'!I138</f>
        <v>15923.3</v>
      </c>
      <c r="J53" s="27">
        <f>'[9]P&amp;L Schedule'!J138</f>
        <v>30000</v>
      </c>
      <c r="K53" s="27">
        <f>'[9]P&amp;L Schedule'!K138</f>
        <v>30000</v>
      </c>
      <c r="L53" s="27">
        <f>'[9]P&amp;L Schedule'!L138</f>
        <v>30000</v>
      </c>
      <c r="M53" s="27">
        <f>'[9]P&amp;L Schedule'!M138</f>
        <v>30000</v>
      </c>
      <c r="N53" s="27">
        <f>'[9]P&amp;L Schedule'!N138</f>
        <v>30000</v>
      </c>
      <c r="O53" s="10"/>
      <c r="Q53" s="113" t="s">
        <v>134</v>
      </c>
      <c r="R53" s="27">
        <v>11023.6</v>
      </c>
      <c r="S53" s="27">
        <v>13550.74</v>
      </c>
      <c r="T53" s="27">
        <v>17594.34</v>
      </c>
      <c r="U53" s="27">
        <v>13146</v>
      </c>
      <c r="V53" s="27">
        <v>15637.82</v>
      </c>
      <c r="W53" s="27">
        <v>14663.66</v>
      </c>
      <c r="X53" s="27">
        <v>15923.3</v>
      </c>
      <c r="Y53" s="27">
        <v>10336.68</v>
      </c>
      <c r="Z53" s="27">
        <v>17586.16</v>
      </c>
      <c r="AA53" s="27">
        <v>16053.84</v>
      </c>
      <c r="AB53" s="27"/>
      <c r="AC53" s="27"/>
      <c r="AD53" s="10"/>
      <c r="AF53" s="177" t="s">
        <v>134</v>
      </c>
      <c r="AG53" s="172">
        <f t="shared" si="45"/>
        <v>-19663.32</v>
      </c>
      <c r="AH53" s="27">
        <f t="shared" si="46"/>
        <v>-12413.84</v>
      </c>
      <c r="AI53" s="27">
        <f t="shared" si="47"/>
        <v>-13946.16</v>
      </c>
      <c r="AJ53" s="27"/>
      <c r="AK53" s="151"/>
    </row>
    <row r="54" spans="1:44" x14ac:dyDescent="0.3">
      <c r="B54" s="113" t="s">
        <v>63</v>
      </c>
      <c r="C54" s="27">
        <f>'[9]P&amp;L Schedule'!C139</f>
        <v>252132.1</v>
      </c>
      <c r="D54" s="27">
        <f>'[9]P&amp;L Schedule'!D139</f>
        <v>148418</v>
      </c>
      <c r="E54" s="27">
        <f>'[9]P&amp;L Schedule'!E139</f>
        <v>226178</v>
      </c>
      <c r="F54" s="27">
        <f>'[9]P&amp;L Schedule'!F139</f>
        <v>386008</v>
      </c>
      <c r="G54" s="27">
        <f>'[9]P&amp;L Schedule'!G139</f>
        <v>467050</v>
      </c>
      <c r="H54" s="27">
        <f>'[9]P&amp;L Schedule'!H139</f>
        <v>284547</v>
      </c>
      <c r="I54" s="27">
        <f>'[9]P&amp;L Schedule'!I139</f>
        <v>238200</v>
      </c>
      <c r="J54" s="27">
        <f>'[9]P&amp;L Schedule'!J139</f>
        <v>153000</v>
      </c>
      <c r="K54" s="27">
        <f>'[9]P&amp;L Schedule'!K139</f>
        <v>153000</v>
      </c>
      <c r="L54" s="27">
        <f>'[9]P&amp;L Schedule'!L139</f>
        <v>153000</v>
      </c>
      <c r="M54" s="27">
        <f>'[9]P&amp;L Schedule'!M139</f>
        <v>153000</v>
      </c>
      <c r="N54" s="27">
        <f>'[9]P&amp;L Schedule'!N139</f>
        <v>153000</v>
      </c>
      <c r="O54" s="10"/>
      <c r="Q54" s="113" t="s">
        <v>63</v>
      </c>
      <c r="R54" s="27">
        <v>252132.1</v>
      </c>
      <c r="S54" s="27">
        <v>148418</v>
      </c>
      <c r="T54" s="27">
        <v>226178</v>
      </c>
      <c r="U54" s="27">
        <v>386008</v>
      </c>
      <c r="V54" s="27">
        <v>467050</v>
      </c>
      <c r="W54" s="27">
        <v>284547</v>
      </c>
      <c r="X54" s="27">
        <v>238200</v>
      </c>
      <c r="Y54" s="27">
        <v>431131</v>
      </c>
      <c r="Z54" s="27">
        <v>401957</v>
      </c>
      <c r="AA54" s="27">
        <v>410482</v>
      </c>
      <c r="AB54" s="27"/>
      <c r="AC54" s="27"/>
      <c r="AD54" s="10"/>
      <c r="AF54" s="177" t="s">
        <v>63</v>
      </c>
      <c r="AG54" s="172">
        <f t="shared" si="45"/>
        <v>278131</v>
      </c>
      <c r="AH54" s="27">
        <f t="shared" si="46"/>
        <v>248957</v>
      </c>
      <c r="AI54" s="27">
        <f t="shared" si="47"/>
        <v>257482</v>
      </c>
      <c r="AJ54" s="27"/>
      <c r="AK54" s="151"/>
    </row>
    <row r="55" spans="1:44" x14ac:dyDescent="0.3">
      <c r="B55" s="117" t="s">
        <v>180</v>
      </c>
      <c r="C55" s="27">
        <f>'[9]P&amp;L Schedule'!C140</f>
        <v>102052.87</v>
      </c>
      <c r="D55" s="27">
        <f>'[9]P&amp;L Schedule'!D140</f>
        <v>168702.03</v>
      </c>
      <c r="E55" s="27">
        <f>'[9]P&amp;L Schedule'!E140</f>
        <v>162521.1</v>
      </c>
      <c r="F55" s="27">
        <f>'[9]P&amp;L Schedule'!F140</f>
        <v>183917</v>
      </c>
      <c r="G55" s="27">
        <f>'[9]P&amp;L Schedule'!G140</f>
        <v>134668</v>
      </c>
      <c r="H55" s="27">
        <f>'[9]P&amp;L Schedule'!H140</f>
        <v>184697</v>
      </c>
      <c r="I55" s="27">
        <f>'[9]P&amp;L Schedule'!I140</f>
        <v>139211</v>
      </c>
      <c r="J55" s="27">
        <f>'[9]P&amp;L Schedule'!J140</f>
        <v>150000</v>
      </c>
      <c r="K55" s="27">
        <f>'[9]P&amp;L Schedule'!K140</f>
        <v>150000</v>
      </c>
      <c r="L55" s="27">
        <f>'[9]P&amp;L Schedule'!L140</f>
        <v>150000</v>
      </c>
      <c r="M55" s="27">
        <f>'[9]P&amp;L Schedule'!M140</f>
        <v>150000</v>
      </c>
      <c r="N55" s="27">
        <f>'[9]P&amp;L Schedule'!N140</f>
        <v>150000</v>
      </c>
      <c r="O55" s="10"/>
      <c r="Q55" s="117" t="s">
        <v>180</v>
      </c>
      <c r="R55" s="27">
        <v>102052.87</v>
      </c>
      <c r="S55" s="27">
        <v>168702.03</v>
      </c>
      <c r="T55" s="27">
        <v>162521.1</v>
      </c>
      <c r="U55" s="27">
        <v>183917</v>
      </c>
      <c r="V55" s="27">
        <v>134668</v>
      </c>
      <c r="W55" s="27">
        <v>184697</v>
      </c>
      <c r="X55" s="27">
        <v>139211</v>
      </c>
      <c r="Y55" s="27">
        <v>157134.85</v>
      </c>
      <c r="Z55" s="27">
        <v>56290</v>
      </c>
      <c r="AA55" s="27">
        <v>150713</v>
      </c>
      <c r="AB55" s="27"/>
      <c r="AC55" s="27"/>
      <c r="AD55" s="10"/>
      <c r="AF55" s="181" t="s">
        <v>180</v>
      </c>
      <c r="AG55" s="172">
        <f t="shared" si="45"/>
        <v>7134.8500000000058</v>
      </c>
      <c r="AH55" s="27">
        <f t="shared" si="46"/>
        <v>-93710</v>
      </c>
      <c r="AI55" s="27">
        <f t="shared" si="47"/>
        <v>713</v>
      </c>
      <c r="AJ55" s="27"/>
      <c r="AK55" s="151"/>
    </row>
    <row r="56" spans="1:44" x14ac:dyDescent="0.3">
      <c r="B56" s="11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10"/>
      <c r="Q56" s="11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10"/>
      <c r="AF56" s="181"/>
      <c r="AG56" s="172"/>
      <c r="AH56" s="27"/>
      <c r="AI56" s="27"/>
      <c r="AJ56" s="27"/>
      <c r="AK56" s="151"/>
    </row>
    <row r="57" spans="1:44" s="7" customFormat="1" x14ac:dyDescent="0.3">
      <c r="A57" s="36"/>
      <c r="B57" s="116" t="s">
        <v>181</v>
      </c>
      <c r="C57" s="37">
        <f>SUM(C58:C60)</f>
        <v>1422969.96</v>
      </c>
      <c r="D57" s="37">
        <f>SUM(D58:D60)</f>
        <v>812782.65999999992</v>
      </c>
      <c r="E57" s="37">
        <f>SUM(E58:E60)</f>
        <v>2258137.2200000002</v>
      </c>
      <c r="F57" s="37">
        <f>SUM(F58:F60)</f>
        <v>3499793.5500000003</v>
      </c>
      <c r="G57" s="37">
        <f>SUM(G58:G60)</f>
        <v>2576636.94</v>
      </c>
      <c r="H57" s="37">
        <f t="shared" ref="H57:N57" si="48">SUM(H58:H60)</f>
        <v>432231.99000000005</v>
      </c>
      <c r="I57" s="37">
        <f t="shared" si="48"/>
        <v>858374.09</v>
      </c>
      <c r="J57" s="37">
        <f t="shared" si="48"/>
        <v>1223300.22</v>
      </c>
      <c r="K57" s="37">
        <f t="shared" si="48"/>
        <v>3103300.22</v>
      </c>
      <c r="L57" s="37">
        <f t="shared" si="48"/>
        <v>3603300.22</v>
      </c>
      <c r="M57" s="37">
        <f t="shared" si="48"/>
        <v>2283300.2200000002</v>
      </c>
      <c r="N57" s="37">
        <f t="shared" si="48"/>
        <v>678300.22</v>
      </c>
      <c r="O57" s="38">
        <f>SUM(C57:N57)</f>
        <v>22752427.509999998</v>
      </c>
      <c r="P57" s="36"/>
      <c r="Q57" s="116" t="s">
        <v>181</v>
      </c>
      <c r="R57" s="37">
        <v>1422969.96</v>
      </c>
      <c r="S57" s="37">
        <v>812782.65999999992</v>
      </c>
      <c r="T57" s="37">
        <v>2258137.2200000002</v>
      </c>
      <c r="U57" s="37">
        <v>3499793.5500000003</v>
      </c>
      <c r="V57" s="37">
        <v>2576636.94</v>
      </c>
      <c r="W57" s="37">
        <v>432231.99000000005</v>
      </c>
      <c r="X57" s="37">
        <v>858374.09</v>
      </c>
      <c r="Y57" s="37">
        <v>2376833.4700000002</v>
      </c>
      <c r="Z57" s="37">
        <v>4748186.6400000006</v>
      </c>
      <c r="AA57" s="37">
        <v>3817865.82</v>
      </c>
      <c r="AB57" s="37"/>
      <c r="AC57" s="37"/>
      <c r="AD57" s="38">
        <v>23905960.759999998</v>
      </c>
      <c r="AF57" s="180" t="s">
        <v>181</v>
      </c>
      <c r="AG57" s="174">
        <f t="shared" si="45"/>
        <v>1153533.2500000002</v>
      </c>
      <c r="AH57" s="37">
        <f t="shared" ref="AH57:AH60" si="49">Z57-K57</f>
        <v>1644886.4200000004</v>
      </c>
      <c r="AI57" s="37">
        <f t="shared" ref="AI57:AI60" si="50">AA57-L57</f>
        <v>214565.59999999963</v>
      </c>
      <c r="AJ57" s="37"/>
      <c r="AK57" s="152"/>
      <c r="AL57" s="37"/>
      <c r="AM57" s="37"/>
      <c r="AN57" s="37"/>
      <c r="AO57" s="37"/>
      <c r="AP57" s="37"/>
      <c r="AQ57" s="37"/>
      <c r="AR57" s="37"/>
    </row>
    <row r="58" spans="1:44" x14ac:dyDescent="0.3">
      <c r="B58" s="113" t="s">
        <v>182</v>
      </c>
      <c r="C58" s="27">
        <f>'[9]P&amp;L Schedule'!C153</f>
        <v>403300.22000000003</v>
      </c>
      <c r="D58" s="27">
        <f>'[9]P&amp;L Schedule'!D153</f>
        <v>38322.720000000001</v>
      </c>
      <c r="E58" s="27">
        <f>'[9]P&amp;L Schedule'!E153</f>
        <v>273507.27</v>
      </c>
      <c r="F58" s="27">
        <f>'[9]P&amp;L Schedule'!F153</f>
        <v>241962.08000000002</v>
      </c>
      <c r="G58" s="27">
        <f>'[9]P&amp;L Schedule'!G153</f>
        <v>414082.78</v>
      </c>
      <c r="H58" s="27">
        <f>'[9]P&amp;L Schedule'!H153</f>
        <v>192254.54</v>
      </c>
      <c r="I58" s="27">
        <f>'[9]P&amp;L Schedule'!I153</f>
        <v>67603.199999999997</v>
      </c>
      <c r="J58" s="27">
        <f>'[9]P&amp;L Schedule'!J153</f>
        <v>403300.22000000003</v>
      </c>
      <c r="K58" s="27">
        <f>'[9]P&amp;L Schedule'!K153</f>
        <v>403300.22000000003</v>
      </c>
      <c r="L58" s="27">
        <f>'[9]P&amp;L Schedule'!L153</f>
        <v>403300.22000000003</v>
      </c>
      <c r="M58" s="27">
        <f>'[9]P&amp;L Schedule'!M153</f>
        <v>403300.22000000003</v>
      </c>
      <c r="N58" s="27">
        <f>'[9]P&amp;L Schedule'!N153</f>
        <v>403300.22000000003</v>
      </c>
      <c r="O58" s="10"/>
      <c r="Q58" s="113" t="s">
        <v>182</v>
      </c>
      <c r="R58" s="27">
        <v>403300.22000000003</v>
      </c>
      <c r="S58" s="27">
        <v>38322.720000000001</v>
      </c>
      <c r="T58" s="27">
        <v>273507.27</v>
      </c>
      <c r="U58" s="27">
        <v>241962.08000000002</v>
      </c>
      <c r="V58" s="27">
        <v>414082.78</v>
      </c>
      <c r="W58" s="27">
        <v>192254.54</v>
      </c>
      <c r="X58" s="27">
        <v>67603.199999999997</v>
      </c>
      <c r="Y58" s="27">
        <v>174105.37000000002</v>
      </c>
      <c r="Z58" s="27">
        <v>496112.37</v>
      </c>
      <c r="AA58" s="27">
        <v>149933.82</v>
      </c>
      <c r="AB58" s="27"/>
      <c r="AC58" s="27"/>
      <c r="AD58" s="10"/>
      <c r="AF58" s="177" t="s">
        <v>182</v>
      </c>
      <c r="AG58" s="172">
        <f t="shared" ref="AG58:AG62" si="51">Y58-J58</f>
        <v>-229194.85</v>
      </c>
      <c r="AH58" s="27">
        <f t="shared" si="49"/>
        <v>92812.149999999965</v>
      </c>
      <c r="AI58" s="27">
        <f t="shared" si="50"/>
        <v>-253366.40000000002</v>
      </c>
      <c r="AJ58" s="27"/>
      <c r="AK58" s="151"/>
    </row>
    <row r="59" spans="1:44" x14ac:dyDescent="0.3">
      <c r="B59" s="113" t="s">
        <v>183</v>
      </c>
      <c r="C59" s="27">
        <f>'[9]P&amp;L Schedule'!C169</f>
        <v>947340</v>
      </c>
      <c r="D59" s="27">
        <f>'[9]P&amp;L Schedule'!D169</f>
        <v>716500</v>
      </c>
      <c r="E59" s="27">
        <f>'[9]P&amp;L Schedule'!E169</f>
        <v>1967579</v>
      </c>
      <c r="F59" s="27">
        <f>'[9]P&amp;L Schedule'!F169</f>
        <v>3212674</v>
      </c>
      <c r="G59" s="27">
        <f>'[9]P&amp;L Schedule'!G169</f>
        <v>2098389.48</v>
      </c>
      <c r="H59" s="27">
        <f>'[9]P&amp;L Schedule'!H169</f>
        <v>223854</v>
      </c>
      <c r="I59" s="27">
        <f>'[9]P&amp;L Schedule'!I169</f>
        <v>761433</v>
      </c>
      <c r="J59" s="27">
        <f>'[9]P&amp;L Schedule'!J169</f>
        <v>770000</v>
      </c>
      <c r="K59" s="27">
        <f>'[9]P&amp;L Schedule'!K169</f>
        <v>2650000</v>
      </c>
      <c r="L59" s="27">
        <f>'[9]P&amp;L Schedule'!L169</f>
        <v>3150000</v>
      </c>
      <c r="M59" s="27">
        <f>'[9]P&amp;L Schedule'!M169</f>
        <v>1830000</v>
      </c>
      <c r="N59" s="27">
        <f>'[9]P&amp;L Schedule'!N169</f>
        <v>225000</v>
      </c>
      <c r="O59" s="10"/>
      <c r="Q59" s="113" t="s">
        <v>183</v>
      </c>
      <c r="R59" s="27">
        <v>947340</v>
      </c>
      <c r="S59" s="27">
        <v>716500</v>
      </c>
      <c r="T59" s="27">
        <v>1967579</v>
      </c>
      <c r="U59" s="27">
        <v>3212674</v>
      </c>
      <c r="V59" s="27">
        <v>2098389.48</v>
      </c>
      <c r="W59" s="27">
        <v>223854</v>
      </c>
      <c r="X59" s="27">
        <v>761433</v>
      </c>
      <c r="Y59" s="27">
        <v>2161261.48</v>
      </c>
      <c r="Z59" s="27">
        <v>4222647.83</v>
      </c>
      <c r="AA59" s="27">
        <v>3667932</v>
      </c>
      <c r="AB59" s="27"/>
      <c r="AC59" s="27"/>
      <c r="AD59" s="10"/>
      <c r="AF59" s="177" t="s">
        <v>183</v>
      </c>
      <c r="AG59" s="172">
        <f t="shared" si="51"/>
        <v>1391261.48</v>
      </c>
      <c r="AH59" s="27">
        <f t="shared" si="49"/>
        <v>1572647.83</v>
      </c>
      <c r="AI59" s="27">
        <f t="shared" si="50"/>
        <v>517932</v>
      </c>
      <c r="AJ59" s="27"/>
      <c r="AK59" s="151"/>
    </row>
    <row r="60" spans="1:44" x14ac:dyDescent="0.3">
      <c r="B60" s="113" t="s">
        <v>184</v>
      </c>
      <c r="C60" s="27">
        <f>'[9]P&amp;L Schedule'!C159</f>
        <v>72329.740000000005</v>
      </c>
      <c r="D60" s="27">
        <f>'[9]P&amp;L Schedule'!D159</f>
        <v>57959.94</v>
      </c>
      <c r="E60" s="27">
        <f>'[9]P&amp;L Schedule'!E159</f>
        <v>17050.95</v>
      </c>
      <c r="F60" s="27">
        <f>'[9]P&amp;L Schedule'!F159</f>
        <v>45157.47</v>
      </c>
      <c r="G60" s="27">
        <f>'[9]P&amp;L Schedule'!G159</f>
        <v>64164.68</v>
      </c>
      <c r="H60" s="27">
        <f>'[9]P&amp;L Schedule'!H159</f>
        <v>16123.45</v>
      </c>
      <c r="I60" s="27">
        <f>'[9]P&amp;L Schedule'!I159</f>
        <v>29337.89</v>
      </c>
      <c r="J60" s="27">
        <f>'[9]P&amp;L Schedule'!J159</f>
        <v>50000</v>
      </c>
      <c r="K60" s="27">
        <f>'[9]P&amp;L Schedule'!K159</f>
        <v>50000</v>
      </c>
      <c r="L60" s="27">
        <f>'[9]P&amp;L Schedule'!L159</f>
        <v>50000</v>
      </c>
      <c r="M60" s="27">
        <f>'[9]P&amp;L Schedule'!M159</f>
        <v>50000</v>
      </c>
      <c r="N60" s="27">
        <f>'[9]P&amp;L Schedule'!N159</f>
        <v>50000</v>
      </c>
      <c r="O60" s="10"/>
      <c r="Q60" s="113" t="s">
        <v>184</v>
      </c>
      <c r="R60" s="27">
        <v>72329.740000000005</v>
      </c>
      <c r="S60" s="27">
        <v>57959.94</v>
      </c>
      <c r="T60" s="27">
        <v>17050.95</v>
      </c>
      <c r="U60" s="27">
        <v>45157.47</v>
      </c>
      <c r="V60" s="27">
        <v>64164.68</v>
      </c>
      <c r="W60" s="27">
        <v>16123.45</v>
      </c>
      <c r="X60" s="27">
        <v>29337.89</v>
      </c>
      <c r="Y60" s="27">
        <v>41466.620000000003</v>
      </c>
      <c r="Z60" s="27">
        <v>29426.44</v>
      </c>
      <c r="AA60" s="27">
        <v>0</v>
      </c>
      <c r="AB60" s="27"/>
      <c r="AC60" s="27"/>
      <c r="AD60" s="10"/>
      <c r="AF60" s="177" t="s">
        <v>184</v>
      </c>
      <c r="AG60" s="172">
        <f t="shared" si="51"/>
        <v>-8533.3799999999974</v>
      </c>
      <c r="AH60" s="27">
        <f t="shared" si="49"/>
        <v>-20573.560000000001</v>
      </c>
      <c r="AI60" s="27">
        <f t="shared" si="50"/>
        <v>-50000</v>
      </c>
      <c r="AJ60" s="27"/>
      <c r="AK60" s="151"/>
    </row>
    <row r="61" spans="1:44" x14ac:dyDescent="0.3">
      <c r="B61" s="113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10"/>
      <c r="Q61" s="113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10"/>
      <c r="AF61" s="177"/>
      <c r="AG61" s="172"/>
      <c r="AH61" s="27"/>
      <c r="AI61" s="27"/>
      <c r="AJ61" s="27"/>
      <c r="AK61" s="151"/>
    </row>
    <row r="62" spans="1:44" x14ac:dyDescent="0.3">
      <c r="B62" s="116" t="s">
        <v>136</v>
      </c>
      <c r="C62" s="27">
        <f>'[9]P&amp;L Schedule'!C177</f>
        <v>38226</v>
      </c>
      <c r="D62" s="27">
        <f>'[9]P&amp;L Schedule'!D177</f>
        <v>0</v>
      </c>
      <c r="E62" s="27">
        <f>'[9]P&amp;L Schedule'!E177</f>
        <v>0</v>
      </c>
      <c r="F62" s="27">
        <f>'[9]P&amp;L Schedule'!F177</f>
        <v>26952</v>
      </c>
      <c r="G62" s="27">
        <f>'[9]P&amp;L Schedule'!G177</f>
        <v>26753</v>
      </c>
      <c r="H62" s="27">
        <f>'[9]P&amp;L Schedule'!H177</f>
        <v>3908</v>
      </c>
      <c r="I62" s="27">
        <f>'[9]P&amp;L Schedule'!I177</f>
        <v>0</v>
      </c>
      <c r="J62" s="27">
        <f>'[9]P&amp;L Schedule'!J177</f>
        <v>0</v>
      </c>
      <c r="K62" s="27">
        <f>'[9]P&amp;L Schedule'!K177</f>
        <v>0</v>
      </c>
      <c r="L62" s="27">
        <f>'[9]P&amp;L Schedule'!L177</f>
        <v>0</v>
      </c>
      <c r="M62" s="27">
        <f>'[9]P&amp;L Schedule'!M177</f>
        <v>0</v>
      </c>
      <c r="N62" s="27">
        <f>'[9]P&amp;L Schedule'!N177</f>
        <v>0</v>
      </c>
      <c r="O62" s="10"/>
      <c r="Q62" s="116" t="s">
        <v>136</v>
      </c>
      <c r="R62" s="27">
        <v>38226</v>
      </c>
      <c r="S62" s="27">
        <v>0</v>
      </c>
      <c r="T62" s="27">
        <v>0</v>
      </c>
      <c r="U62" s="27">
        <v>26952</v>
      </c>
      <c r="V62" s="27">
        <v>26753</v>
      </c>
      <c r="W62" s="27">
        <v>3908</v>
      </c>
      <c r="X62" s="27">
        <v>0</v>
      </c>
      <c r="Y62" s="27">
        <v>0</v>
      </c>
      <c r="Z62" s="27">
        <v>3038</v>
      </c>
      <c r="AA62" s="27">
        <v>0</v>
      </c>
      <c r="AB62" s="27"/>
      <c r="AC62" s="27"/>
      <c r="AD62" s="10"/>
      <c r="AF62" s="180" t="s">
        <v>136</v>
      </c>
      <c r="AG62" s="172">
        <f t="shared" si="51"/>
        <v>0</v>
      </c>
      <c r="AH62" s="27">
        <f t="shared" ref="AH62:AH66" si="52">Z62-K62</f>
        <v>3038</v>
      </c>
      <c r="AI62" s="27">
        <f t="shared" ref="AI62:AI66" si="53">AA62-L62</f>
        <v>0</v>
      </c>
      <c r="AJ62" s="27"/>
      <c r="AK62" s="151"/>
    </row>
    <row r="63" spans="1:44" x14ac:dyDescent="0.3">
      <c r="B63" s="116" t="s">
        <v>185</v>
      </c>
      <c r="C63" s="27">
        <f>'[9]P&amp;L Schedule'!C186</f>
        <v>551367</v>
      </c>
      <c r="D63" s="27">
        <f>'[9]P&amp;L Schedule'!D186</f>
        <v>215513</v>
      </c>
      <c r="E63" s="27">
        <f>'[9]P&amp;L Schedule'!E186</f>
        <v>189107</v>
      </c>
      <c r="F63" s="27">
        <f>'[9]P&amp;L Schedule'!F186</f>
        <v>61670</v>
      </c>
      <c r="G63" s="27">
        <f>'[9]P&amp;L Schedule'!G186</f>
        <v>542733</v>
      </c>
      <c r="H63" s="27">
        <f>'[9]P&amp;L Schedule'!H186</f>
        <v>245000</v>
      </c>
      <c r="I63" s="27">
        <f>'[9]P&amp;L Schedule'!I186</f>
        <v>223000</v>
      </c>
      <c r="J63" s="27">
        <f>'[9]P&amp;L Schedule'!J186</f>
        <v>300000</v>
      </c>
      <c r="K63" s="27">
        <f>'[9]P&amp;L Schedule'!K186</f>
        <v>300000</v>
      </c>
      <c r="L63" s="27">
        <f>'[9]P&amp;L Schedule'!L186</f>
        <v>300000</v>
      </c>
      <c r="M63" s="27">
        <f>'[9]P&amp;L Schedule'!M186</f>
        <v>300000</v>
      </c>
      <c r="N63" s="27">
        <f>'[9]P&amp;L Schedule'!N186</f>
        <v>300000</v>
      </c>
      <c r="O63" s="10"/>
      <c r="Q63" s="116" t="s">
        <v>185</v>
      </c>
      <c r="R63" s="27">
        <v>551367</v>
      </c>
      <c r="S63" s="27">
        <v>215513</v>
      </c>
      <c r="T63" s="27">
        <v>238023</v>
      </c>
      <c r="U63" s="27">
        <v>61670</v>
      </c>
      <c r="V63" s="27">
        <v>542733</v>
      </c>
      <c r="W63" s="27">
        <v>452000</v>
      </c>
      <c r="X63" s="27">
        <v>228078.78</v>
      </c>
      <c r="Y63" s="27">
        <v>89028</v>
      </c>
      <c r="Z63" s="27">
        <v>425617</v>
      </c>
      <c r="AA63" s="27">
        <v>486500</v>
      </c>
      <c r="AB63" s="27"/>
      <c r="AC63" s="27"/>
      <c r="AD63" s="10"/>
      <c r="AF63" s="180" t="s">
        <v>185</v>
      </c>
      <c r="AG63" s="172">
        <f t="shared" ref="AG63:AG68" si="54">Y63-J63</f>
        <v>-210972</v>
      </c>
      <c r="AH63" s="27">
        <f t="shared" si="52"/>
        <v>125617</v>
      </c>
      <c r="AI63" s="27">
        <f t="shared" si="53"/>
        <v>186500</v>
      </c>
      <c r="AJ63" s="27"/>
      <c r="AK63" s="151"/>
    </row>
    <row r="64" spans="1:44" x14ac:dyDescent="0.3">
      <c r="B64" s="116" t="s">
        <v>49</v>
      </c>
      <c r="C64" s="27">
        <f>'[9]P&amp;L Schedule'!C195</f>
        <v>739592</v>
      </c>
      <c r="D64" s="27">
        <f>'[9]P&amp;L Schedule'!D195</f>
        <v>360321</v>
      </c>
      <c r="E64" s="27">
        <f>'[9]P&amp;L Schedule'!E195</f>
        <v>218946</v>
      </c>
      <c r="F64" s="27">
        <f>'[9]P&amp;L Schedule'!F195</f>
        <v>253692</v>
      </c>
      <c r="G64" s="27">
        <f>'[9]P&amp;L Schedule'!G195</f>
        <v>406861</v>
      </c>
      <c r="H64" s="27">
        <f>'[9]P&amp;L Schedule'!H195</f>
        <v>672488</v>
      </c>
      <c r="I64" s="27">
        <f>'[9]P&amp;L Schedule'!I195</f>
        <v>844251</v>
      </c>
      <c r="J64" s="27">
        <f>'[9]P&amp;L Schedule'!J195</f>
        <v>350000</v>
      </c>
      <c r="K64" s="27">
        <f>'[9]P&amp;L Schedule'!K195</f>
        <v>350000</v>
      </c>
      <c r="L64" s="27">
        <f>'[9]P&amp;L Schedule'!L195</f>
        <v>350000</v>
      </c>
      <c r="M64" s="27">
        <f>'[9]P&amp;L Schedule'!M195</f>
        <v>350000</v>
      </c>
      <c r="N64" s="27">
        <f>'[9]P&amp;L Schedule'!N195</f>
        <v>350000</v>
      </c>
      <c r="O64" s="10"/>
      <c r="Q64" s="116" t="s">
        <v>49</v>
      </c>
      <c r="R64" s="27">
        <v>739592</v>
      </c>
      <c r="S64" s="27">
        <v>360321</v>
      </c>
      <c r="T64" s="27">
        <v>218946</v>
      </c>
      <c r="U64" s="27">
        <v>253692</v>
      </c>
      <c r="V64" s="27">
        <v>406861</v>
      </c>
      <c r="W64" s="27">
        <v>672488</v>
      </c>
      <c r="X64" s="27">
        <v>844251</v>
      </c>
      <c r="Y64" s="27">
        <v>679554</v>
      </c>
      <c r="Z64" s="27">
        <v>926147</v>
      </c>
      <c r="AA64" s="27">
        <v>341287</v>
      </c>
      <c r="AB64" s="27"/>
      <c r="AC64" s="27"/>
      <c r="AD64" s="10"/>
      <c r="AF64" s="180" t="s">
        <v>49</v>
      </c>
      <c r="AG64" s="172">
        <f t="shared" si="54"/>
        <v>329554</v>
      </c>
      <c r="AH64" s="27">
        <f t="shared" si="52"/>
        <v>576147</v>
      </c>
      <c r="AI64" s="27">
        <f t="shared" si="53"/>
        <v>-8713</v>
      </c>
      <c r="AJ64" s="27"/>
      <c r="AK64" s="151"/>
    </row>
    <row r="65" spans="1:44" x14ac:dyDescent="0.3">
      <c r="B65" s="8" t="s">
        <v>186</v>
      </c>
      <c r="C65" s="27">
        <f>'[9]P&amp;L Schedule'!C207</f>
        <v>21156.080000000002</v>
      </c>
      <c r="D65" s="27">
        <f>'[9]P&amp;L Schedule'!D207</f>
        <v>125307.9</v>
      </c>
      <c r="E65" s="27">
        <f>'[9]P&amp;L Schedule'!E207</f>
        <v>68219.91</v>
      </c>
      <c r="F65" s="27">
        <f>'[9]P&amp;L Schedule'!F207</f>
        <v>21094</v>
      </c>
      <c r="G65" s="27">
        <f>'[9]P&amp;L Schedule'!G207</f>
        <v>77081</v>
      </c>
      <c r="H65" s="27">
        <f>'[9]P&amp;L Schedule'!H207</f>
        <v>137366</v>
      </c>
      <c r="I65" s="27">
        <f>'[9]P&amp;L Schedule'!I207</f>
        <v>16256</v>
      </c>
      <c r="J65" s="27">
        <f>'[9]P&amp;L Schedule'!J207</f>
        <v>71000</v>
      </c>
      <c r="K65" s="27">
        <f>'[9]P&amp;L Schedule'!K207</f>
        <v>71000</v>
      </c>
      <c r="L65" s="27">
        <f>'[9]P&amp;L Schedule'!L207</f>
        <v>71000</v>
      </c>
      <c r="M65" s="27">
        <f>'[9]P&amp;L Schedule'!M207</f>
        <v>71000</v>
      </c>
      <c r="N65" s="27">
        <f>'[9]P&amp;L Schedule'!N207</f>
        <v>71000</v>
      </c>
      <c r="O65" s="10"/>
      <c r="Q65" s="8" t="s">
        <v>186</v>
      </c>
      <c r="R65" s="27">
        <v>21156.080000000002</v>
      </c>
      <c r="S65" s="27">
        <v>125307.9</v>
      </c>
      <c r="T65" s="27">
        <v>68219.91</v>
      </c>
      <c r="U65" s="27">
        <v>31694</v>
      </c>
      <c r="V65" s="27">
        <v>77081</v>
      </c>
      <c r="W65" s="27">
        <v>137366</v>
      </c>
      <c r="X65" s="27">
        <v>16256</v>
      </c>
      <c r="Y65" s="27">
        <v>142116</v>
      </c>
      <c r="Z65" s="27">
        <v>69349</v>
      </c>
      <c r="AA65" s="27">
        <v>70778.760000000009</v>
      </c>
      <c r="AB65" s="27"/>
      <c r="AC65" s="27"/>
      <c r="AD65" s="10"/>
      <c r="AF65" s="6" t="s">
        <v>186</v>
      </c>
      <c r="AG65" s="172">
        <f t="shared" si="54"/>
        <v>71116</v>
      </c>
      <c r="AH65" s="27">
        <f t="shared" si="52"/>
        <v>-1651</v>
      </c>
      <c r="AI65" s="27">
        <f t="shared" si="53"/>
        <v>-221.23999999999069</v>
      </c>
      <c r="AJ65" s="27"/>
      <c r="AK65" s="151"/>
    </row>
    <row r="66" spans="1:44" x14ac:dyDescent="0.3">
      <c r="B66" s="111" t="s">
        <v>187</v>
      </c>
      <c r="C66" s="27">
        <f>'[9]P&amp;L Schedule'!C229-1223</f>
        <v>93680.52</v>
      </c>
      <c r="D66" s="27">
        <f>'[9]P&amp;L Schedule'!D229+3153</f>
        <v>190708.40999999997</v>
      </c>
      <c r="E66" s="27">
        <f>'[9]P&amp;L Schedule'!E229+333</f>
        <v>428448.65</v>
      </c>
      <c r="F66" s="27">
        <f>'[9]P&amp;L Schedule'!F229+10355</f>
        <v>134627.39000000001</v>
      </c>
      <c r="G66" s="27">
        <f>'[9]P&amp;L Schedule'!G229</f>
        <v>220419.93</v>
      </c>
      <c r="H66" s="27">
        <f>'[9]P&amp;L Schedule'!H229+20563</f>
        <v>269356.33</v>
      </c>
      <c r="I66" s="27">
        <f>'[9]P&amp;L Schedule'!I229+29482</f>
        <v>389274.48</v>
      </c>
      <c r="J66" s="27">
        <f>'[9]P&amp;L Schedule'!J229</f>
        <v>198000</v>
      </c>
      <c r="K66" s="27">
        <f>'[9]P&amp;L Schedule'!K229</f>
        <v>198000</v>
      </c>
      <c r="L66" s="27">
        <f>'[9]P&amp;L Schedule'!L229</f>
        <v>198000</v>
      </c>
      <c r="M66" s="27">
        <f>'[9]P&amp;L Schedule'!M229</f>
        <v>198000</v>
      </c>
      <c r="N66" s="27">
        <f>'[9]P&amp;L Schedule'!N229</f>
        <v>198000</v>
      </c>
      <c r="O66" s="10"/>
      <c r="Q66" s="111" t="s">
        <v>187</v>
      </c>
      <c r="R66" s="27">
        <v>94903.52</v>
      </c>
      <c r="S66" s="27">
        <v>189701.40999999997</v>
      </c>
      <c r="T66" s="27">
        <v>452716.65</v>
      </c>
      <c r="U66" s="27">
        <v>134627.39000000001</v>
      </c>
      <c r="V66" s="27">
        <v>274782.93</v>
      </c>
      <c r="W66" s="27">
        <v>269356.33</v>
      </c>
      <c r="X66" s="27">
        <v>368090.48</v>
      </c>
      <c r="Y66" s="27">
        <v>384091.9</v>
      </c>
      <c r="Z66" s="27">
        <v>287143.08</v>
      </c>
      <c r="AA66" s="27">
        <v>443079.26</v>
      </c>
      <c r="AB66" s="27"/>
      <c r="AC66" s="27"/>
      <c r="AD66" s="10"/>
      <c r="AF66" s="171" t="s">
        <v>187</v>
      </c>
      <c r="AG66" s="172">
        <f t="shared" si="54"/>
        <v>186091.90000000002</v>
      </c>
      <c r="AH66" s="27">
        <f t="shared" si="52"/>
        <v>89143.080000000016</v>
      </c>
      <c r="AI66" s="27">
        <f t="shared" si="53"/>
        <v>245079.26</v>
      </c>
      <c r="AJ66" s="27"/>
      <c r="AK66" s="151"/>
    </row>
    <row r="67" spans="1:44" x14ac:dyDescent="0.3">
      <c r="B67" s="111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10"/>
      <c r="Q67" s="111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10"/>
      <c r="AF67" s="171"/>
      <c r="AG67" s="172"/>
      <c r="AH67" s="27"/>
      <c r="AI67" s="27"/>
      <c r="AJ67" s="27"/>
      <c r="AK67" s="151"/>
    </row>
    <row r="68" spans="1:44" s="7" customFormat="1" x14ac:dyDescent="0.3">
      <c r="A68" s="36"/>
      <c r="B68" s="118" t="s">
        <v>188</v>
      </c>
      <c r="C68" s="37">
        <f t="shared" ref="C68:N68" si="55">C66+C64+C63+C65+C57+C51+C41+C35+C62</f>
        <v>11281635.120000001</v>
      </c>
      <c r="D68" s="37">
        <f t="shared" si="55"/>
        <v>10510690.629999999</v>
      </c>
      <c r="E68" s="37">
        <f t="shared" si="55"/>
        <v>11887375.4</v>
      </c>
      <c r="F68" s="37">
        <f t="shared" si="55"/>
        <v>13175815.48</v>
      </c>
      <c r="G68" s="37">
        <f t="shared" si="55"/>
        <v>12562809.030000001</v>
      </c>
      <c r="H68" s="37">
        <f>H66+H64+H63+H65+H57+H51+H41+H35+H62</f>
        <v>9304154.7799999993</v>
      </c>
      <c r="I68" s="37">
        <f t="shared" si="55"/>
        <v>10744765.300000001</v>
      </c>
      <c r="J68" s="37">
        <f t="shared" si="55"/>
        <v>9531457.2199999988</v>
      </c>
      <c r="K68" s="37">
        <f t="shared" si="55"/>
        <v>10789457.220000001</v>
      </c>
      <c r="L68" s="37">
        <f t="shared" si="55"/>
        <v>11635457.220000001</v>
      </c>
      <c r="M68" s="37">
        <f t="shared" si="55"/>
        <v>9928457.2200000007</v>
      </c>
      <c r="N68" s="37">
        <f t="shared" si="55"/>
        <v>8303457.2199999997</v>
      </c>
      <c r="O68" s="38">
        <f>SUM(C68:N68)</f>
        <v>129655531.83999999</v>
      </c>
      <c r="P68" s="36"/>
      <c r="Q68" s="118" t="s">
        <v>188</v>
      </c>
      <c r="R68" s="37">
        <v>11282858.120000001</v>
      </c>
      <c r="S68" s="37">
        <v>10509683.629999999</v>
      </c>
      <c r="T68" s="37">
        <v>11960559.4</v>
      </c>
      <c r="U68" s="37">
        <v>13186415.48</v>
      </c>
      <c r="V68" s="37">
        <v>12617172.030000001</v>
      </c>
      <c r="W68" s="37">
        <v>9511154.7799999993</v>
      </c>
      <c r="X68" s="37">
        <v>10767118.08</v>
      </c>
      <c r="Y68" s="37">
        <v>11867627.630000001</v>
      </c>
      <c r="Z68" s="37">
        <v>15961000.91</v>
      </c>
      <c r="AA68" s="37">
        <v>15765074.419999998</v>
      </c>
      <c r="AB68" s="37"/>
      <c r="AC68" s="37"/>
      <c r="AD68" s="38">
        <v>132359418.02999999</v>
      </c>
      <c r="AF68" s="182" t="s">
        <v>188</v>
      </c>
      <c r="AG68" s="174">
        <f t="shared" si="54"/>
        <v>2336170.410000002</v>
      </c>
      <c r="AH68" s="37">
        <f t="shared" ref="AH68" si="56">Z68-K68</f>
        <v>5171543.6899999995</v>
      </c>
      <c r="AI68" s="37">
        <f t="shared" ref="AI68" si="57">AA68-L68</f>
        <v>4129617.1999999974</v>
      </c>
      <c r="AJ68" s="37"/>
      <c r="AK68" s="152"/>
      <c r="AL68" s="37"/>
      <c r="AM68" s="37"/>
      <c r="AN68" s="37"/>
      <c r="AO68" s="37"/>
      <c r="AP68" s="37"/>
      <c r="AQ68" s="37"/>
      <c r="AR68" s="37"/>
    </row>
    <row r="69" spans="1:44" x14ac:dyDescent="0.3">
      <c r="B69" s="119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10"/>
      <c r="Q69" s="119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10"/>
      <c r="AF69" s="183"/>
      <c r="AG69" s="172"/>
      <c r="AH69" s="27"/>
      <c r="AI69" s="27"/>
      <c r="AJ69" s="27"/>
      <c r="AK69" s="151"/>
    </row>
    <row r="70" spans="1:44" x14ac:dyDescent="0.3">
      <c r="B70" s="119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10"/>
      <c r="Q70" s="119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10"/>
      <c r="AF70" s="183"/>
      <c r="AG70" s="172"/>
      <c r="AH70" s="27"/>
      <c r="AI70" s="27"/>
      <c r="AJ70" s="27"/>
      <c r="AK70" s="151"/>
    </row>
    <row r="71" spans="1:44" x14ac:dyDescent="0.3">
      <c r="B71" s="119" t="s">
        <v>189</v>
      </c>
      <c r="C71" s="27"/>
      <c r="D71" s="27"/>
      <c r="E71" s="27"/>
      <c r="F71" s="27">
        <v>40.479999999999997</v>
      </c>
      <c r="G71" s="27"/>
      <c r="H71" s="27"/>
      <c r="I71" s="27">
        <v>1017446</v>
      </c>
      <c r="J71" s="27"/>
      <c r="K71" s="27"/>
      <c r="L71" s="27"/>
      <c r="M71" s="27"/>
      <c r="N71" s="27"/>
      <c r="O71" s="10"/>
      <c r="Q71" s="119" t="s">
        <v>189</v>
      </c>
      <c r="R71" s="27">
        <v>1222.94</v>
      </c>
      <c r="S71" s="27"/>
      <c r="T71" s="27"/>
      <c r="U71" s="27">
        <v>2438.48</v>
      </c>
      <c r="V71" s="27"/>
      <c r="W71" s="27"/>
      <c r="X71" s="27">
        <v>1017446</v>
      </c>
      <c r="Y71" s="27"/>
      <c r="Z71" s="27"/>
      <c r="AA71" s="27">
        <v>101196.31</v>
      </c>
      <c r="AB71" s="27"/>
      <c r="AC71" s="27"/>
      <c r="AD71" s="10"/>
      <c r="AF71" s="183" t="s">
        <v>189</v>
      </c>
      <c r="AG71" s="172"/>
      <c r="AH71" s="27"/>
      <c r="AI71" s="27"/>
      <c r="AJ71" s="27"/>
      <c r="AK71" s="151"/>
    </row>
    <row r="72" spans="1:44" x14ac:dyDescent="0.3">
      <c r="B72" s="119" t="s">
        <v>190</v>
      </c>
      <c r="C72" s="27">
        <f>'[9]P&amp;L Schedule'!C235</f>
        <v>400000</v>
      </c>
      <c r="D72" s="27">
        <f>'[9]P&amp;L Schedule'!D235</f>
        <v>400000</v>
      </c>
      <c r="E72" s="27">
        <f>'[9]P&amp;L Schedule'!E235</f>
        <v>400000</v>
      </c>
      <c r="F72" s="27">
        <f>'[9]P&amp;L Schedule'!F235</f>
        <v>400000</v>
      </c>
      <c r="G72" s="27">
        <f>'[9]P&amp;L Schedule'!G235</f>
        <v>400000</v>
      </c>
      <c r="H72" s="27">
        <f>'[9]P&amp;L Schedule'!H235</f>
        <v>400000</v>
      </c>
      <c r="I72" s="27">
        <f>'[9]P&amp;L Schedule'!I235</f>
        <v>400000</v>
      </c>
      <c r="J72" s="27">
        <f>'[9]P&amp;L Schedule'!J235</f>
        <v>400000</v>
      </c>
      <c r="K72" s="27">
        <f>'[9]P&amp;L Schedule'!K235</f>
        <v>400000</v>
      </c>
      <c r="L72" s="27">
        <f>'[9]P&amp;L Schedule'!L235</f>
        <v>400000</v>
      </c>
      <c r="M72" s="27">
        <f>'[9]P&amp;L Schedule'!M235</f>
        <v>400000</v>
      </c>
      <c r="N72" s="27">
        <f>'[9]P&amp;L Schedule'!N235</f>
        <v>400000</v>
      </c>
      <c r="O72" s="10"/>
      <c r="Q72" s="119" t="s">
        <v>190</v>
      </c>
      <c r="R72" s="27">
        <v>400000</v>
      </c>
      <c r="S72" s="27">
        <v>400000</v>
      </c>
      <c r="T72" s="27">
        <v>400000</v>
      </c>
      <c r="U72" s="27">
        <v>400000</v>
      </c>
      <c r="V72" s="27">
        <v>400000</v>
      </c>
      <c r="W72" s="27">
        <v>400000</v>
      </c>
      <c r="X72" s="27">
        <v>400000</v>
      </c>
      <c r="Y72" s="27">
        <v>400000</v>
      </c>
      <c r="Z72" s="27">
        <v>400000</v>
      </c>
      <c r="AA72" s="27">
        <v>400000</v>
      </c>
      <c r="AB72" s="27"/>
      <c r="AC72" s="27"/>
      <c r="AD72" s="10"/>
      <c r="AF72" s="183" t="s">
        <v>190</v>
      </c>
      <c r="AG72" s="172">
        <f t="shared" ref="AG72" si="58">Y72-J72</f>
        <v>0</v>
      </c>
      <c r="AH72" s="27">
        <f t="shared" ref="AH72:AH73" si="59">Z72-K72</f>
        <v>0</v>
      </c>
      <c r="AI72" s="27">
        <f t="shared" ref="AI72:AI73" si="60">AA72-L72</f>
        <v>0</v>
      </c>
      <c r="AJ72" s="27"/>
      <c r="AK72" s="151"/>
    </row>
    <row r="73" spans="1:44" x14ac:dyDescent="0.3">
      <c r="B73" s="119" t="s">
        <v>191</v>
      </c>
      <c r="C73" s="27">
        <f>'[9]P&amp;L Schedule'!C248</f>
        <v>1031758.41</v>
      </c>
      <c r="D73" s="27">
        <f>'[9]P&amp;L Schedule'!D248</f>
        <v>1062883.1600000001</v>
      </c>
      <c r="E73" s="27">
        <f>'[9]P&amp;L Schedule'!E248</f>
        <v>1024754.11</v>
      </c>
      <c r="F73" s="27">
        <f>'[9]P&amp;L Schedule'!F248</f>
        <v>1046116.5099999999</v>
      </c>
      <c r="G73" s="27">
        <f>'[9]P&amp;L Schedule'!G248</f>
        <v>1060982.2799999998</v>
      </c>
      <c r="H73" s="27">
        <f>'[9]P&amp;L Schedule'!H248</f>
        <v>1014822.22</v>
      </c>
      <c r="I73" s="27">
        <f>'[9]P&amp;L Schedule'!I248</f>
        <v>1040534.36</v>
      </c>
      <c r="J73" s="27">
        <f>'[9]P&amp;L Schedule'!J248</f>
        <v>1045000</v>
      </c>
      <c r="K73" s="27">
        <f>'[9]P&amp;L Schedule'!K248</f>
        <v>1045000</v>
      </c>
      <c r="L73" s="27">
        <f>'[9]P&amp;L Schedule'!L248</f>
        <v>1045000</v>
      </c>
      <c r="M73" s="27">
        <f>'[9]P&amp;L Schedule'!M248</f>
        <v>1045000</v>
      </c>
      <c r="N73" s="27">
        <f>'[9]P&amp;L Schedule'!N248</f>
        <v>1045000</v>
      </c>
      <c r="O73" s="10"/>
      <c r="Q73" s="119" t="s">
        <v>191</v>
      </c>
      <c r="R73" s="27">
        <v>1031758.41</v>
      </c>
      <c r="S73" s="27">
        <v>1062883.1600000001</v>
      </c>
      <c r="T73" s="27">
        <v>1024754.11</v>
      </c>
      <c r="U73" s="27">
        <v>1046116.5099999999</v>
      </c>
      <c r="V73" s="27">
        <v>1060982.2799999998</v>
      </c>
      <c r="W73" s="27">
        <v>1014822.22</v>
      </c>
      <c r="X73" s="27">
        <v>1040534.36</v>
      </c>
      <c r="Y73" s="27">
        <v>1012806.2899999999</v>
      </c>
      <c r="Z73" s="27">
        <v>1031318.98</v>
      </c>
      <c r="AA73" s="27">
        <v>1023899.01</v>
      </c>
      <c r="AB73" s="27"/>
      <c r="AC73" s="27"/>
      <c r="AD73" s="10"/>
      <c r="AF73" s="183" t="s">
        <v>191</v>
      </c>
      <c r="AG73" s="172">
        <f t="shared" ref="AG73:AG75" si="61">Y73-J73</f>
        <v>-32193.710000000079</v>
      </c>
      <c r="AH73" s="27">
        <f t="shared" si="59"/>
        <v>-13681.020000000019</v>
      </c>
      <c r="AI73" s="27">
        <f t="shared" si="60"/>
        <v>-21100.989999999991</v>
      </c>
      <c r="AJ73" s="27"/>
      <c r="AK73" s="151"/>
    </row>
    <row r="74" spans="1:44" x14ac:dyDescent="0.3">
      <c r="B74" s="119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10"/>
      <c r="Q74" s="119"/>
      <c r="R74" s="26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10"/>
      <c r="AF74" s="183"/>
      <c r="AG74" s="184"/>
      <c r="AH74" s="27"/>
      <c r="AI74" s="27"/>
      <c r="AJ74" s="27"/>
      <c r="AK74" s="151"/>
    </row>
    <row r="75" spans="1:44" s="7" customFormat="1" x14ac:dyDescent="0.3">
      <c r="A75" s="36"/>
      <c r="B75" s="118" t="s">
        <v>192</v>
      </c>
      <c r="C75" s="37">
        <f t="shared" ref="C75:N75" si="62">C32-C68-C72-C73+C71</f>
        <v>-7319802.0900000185</v>
      </c>
      <c r="D75" s="37">
        <f t="shared" si="62"/>
        <v>-13604368.609999999</v>
      </c>
      <c r="E75" s="37">
        <f t="shared" si="62"/>
        <v>-16555717.330000028</v>
      </c>
      <c r="F75" s="37">
        <f t="shared" si="62"/>
        <v>-3509867.9799999879</v>
      </c>
      <c r="G75" s="37">
        <f t="shared" si="62"/>
        <v>835590.19999998948</v>
      </c>
      <c r="H75" s="37">
        <f>H32-H68-H72-H73+H71</f>
        <v>4093024.6800000602</v>
      </c>
      <c r="I75" s="37">
        <f t="shared" si="62"/>
        <v>-4927025.9200000232</v>
      </c>
      <c r="J75" s="37">
        <f t="shared" si="62"/>
        <v>9424238.7599922568</v>
      </c>
      <c r="K75" s="37">
        <f t="shared" si="62"/>
        <v>11146120.887045687</v>
      </c>
      <c r="L75" s="37">
        <f t="shared" si="62"/>
        <v>1979093.4722319823</v>
      </c>
      <c r="M75" s="37">
        <f t="shared" si="62"/>
        <v>4929668.2751789372</v>
      </c>
      <c r="N75" s="37">
        <f t="shared" si="62"/>
        <v>1004030.2450937657</v>
      </c>
      <c r="O75" s="38">
        <f>SUM(C75:N75)</f>
        <v>-12505015.41045738</v>
      </c>
      <c r="P75" s="36"/>
      <c r="Q75" s="118" t="s">
        <v>192</v>
      </c>
      <c r="R75" s="37">
        <v>-7630439.1500000181</v>
      </c>
      <c r="S75" s="37">
        <v>-13603361.609999999</v>
      </c>
      <c r="T75" s="37">
        <v>-16628901.330000028</v>
      </c>
      <c r="U75" s="37">
        <v>-4225539.9799999874</v>
      </c>
      <c r="V75" s="37">
        <v>781227.19999998948</v>
      </c>
      <c r="W75" s="37">
        <v>3288139.6800000602</v>
      </c>
      <c r="X75" s="37">
        <v>-4913437.4200000213</v>
      </c>
      <c r="Y75" s="37">
        <v>-1836767.8700000038</v>
      </c>
      <c r="Z75" s="37">
        <v>-19021130.550000034</v>
      </c>
      <c r="AA75" s="37">
        <v>-6634760.7999999681</v>
      </c>
      <c r="AB75" s="37"/>
      <c r="AC75" s="37"/>
      <c r="AD75" s="38">
        <v>-15360095.470449649</v>
      </c>
      <c r="AF75" s="182" t="s">
        <v>192</v>
      </c>
      <c r="AG75" s="174">
        <f t="shared" si="61"/>
        <v>-11261006.629992262</v>
      </c>
      <c r="AH75" s="37">
        <f t="shared" ref="AH75" si="63">Z75-K75</f>
        <v>-30167251.437045723</v>
      </c>
      <c r="AI75" s="37">
        <f t="shared" ref="AI75" si="64">AA75-L75</f>
        <v>-8613854.2722319514</v>
      </c>
      <c r="AJ75" s="37"/>
      <c r="AK75" s="152"/>
      <c r="AL75" s="37"/>
      <c r="AM75" s="37"/>
      <c r="AN75" s="37"/>
      <c r="AO75" s="37"/>
      <c r="AP75" s="37"/>
      <c r="AQ75" s="37"/>
      <c r="AR75" s="37"/>
    </row>
    <row r="76" spans="1:44" x14ac:dyDescent="0.3">
      <c r="B76" s="112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10"/>
      <c r="Q76" s="112"/>
      <c r="R76" s="26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10"/>
      <c r="AF76" s="173"/>
      <c r="AG76" s="26"/>
      <c r="AH76" s="27"/>
      <c r="AI76" s="27"/>
      <c r="AJ76" s="27"/>
      <c r="AK76" s="151"/>
    </row>
    <row r="77" spans="1:44" x14ac:dyDescent="0.3">
      <c r="B77" s="112" t="s">
        <v>193</v>
      </c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10"/>
      <c r="Q77" s="112" t="s">
        <v>193</v>
      </c>
      <c r="R77" s="26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10"/>
      <c r="AF77" s="173" t="s">
        <v>193</v>
      </c>
      <c r="AG77" s="26"/>
      <c r="AH77" s="27"/>
      <c r="AI77" s="27"/>
      <c r="AJ77" s="27"/>
      <c r="AK77" s="151"/>
    </row>
    <row r="78" spans="1:44" x14ac:dyDescent="0.3">
      <c r="B78" s="112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10"/>
      <c r="Q78" s="112"/>
      <c r="R78" s="26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10"/>
      <c r="AF78" s="173"/>
      <c r="AG78" s="26"/>
      <c r="AH78" s="27"/>
      <c r="AI78" s="27"/>
      <c r="AJ78" s="27"/>
      <c r="AK78" s="151"/>
    </row>
    <row r="79" spans="1:44" x14ac:dyDescent="0.3">
      <c r="B79" s="120" t="s">
        <v>194</v>
      </c>
      <c r="C79" s="28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105"/>
      <c r="Q79" s="120" t="s">
        <v>194</v>
      </c>
      <c r="R79" s="28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105"/>
      <c r="AF79" s="185" t="s">
        <v>194</v>
      </c>
      <c r="AG79" s="28"/>
      <c r="AH79" s="29"/>
      <c r="AI79" s="29"/>
      <c r="AJ79" s="29"/>
      <c r="AK79" s="154"/>
    </row>
    <row r="88" spans="2:2" x14ac:dyDescent="0.3">
      <c r="B88" s="121"/>
    </row>
  </sheetData>
  <mergeCells count="16">
    <mergeCell ref="B3:O3"/>
    <mergeCell ref="B4:B5"/>
    <mergeCell ref="C4:E4"/>
    <mergeCell ref="F4:H4"/>
    <mergeCell ref="I4:K4"/>
    <mergeCell ref="L4:N4"/>
    <mergeCell ref="AA4:AC4"/>
    <mergeCell ref="AF3:AK3"/>
    <mergeCell ref="AF4:AF5"/>
    <mergeCell ref="AG4:AH4"/>
    <mergeCell ref="AI4:AK4"/>
    <mergeCell ref="Q3:AD3"/>
    <mergeCell ref="Q4:Q5"/>
    <mergeCell ref="R4:T4"/>
    <mergeCell ref="U4:W4"/>
    <mergeCell ref="X4:Z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P&amp;L</vt:lpstr>
      <vt:lpstr>BS</vt:lpstr>
      <vt:lpstr>CFS</vt:lpstr>
      <vt:lpstr>BS Schedule</vt:lpstr>
      <vt:lpstr>Sundry Creditors</vt:lpstr>
      <vt:lpstr>Sundry Debtors</vt:lpstr>
      <vt:lpstr>P&amp;L Schedule</vt:lpstr>
      <vt:lpstr>S&amp;D Exp</vt:lpstr>
      <vt:lpstr>AOP vs Actuals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Anika Nair</dc:creator>
  <cp:lastModifiedBy>Anika Nair</cp:lastModifiedBy>
  <dcterms:created xsi:type="dcterms:W3CDTF">2024-11-13T07:25:38Z</dcterms:created>
  <dcterms:modified xsi:type="dcterms:W3CDTF">2025-02-26T10:14:43Z</dcterms:modified>
</cp:coreProperties>
</file>